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4226"/>
  <mc:AlternateContent xmlns:mc="http://schemas.openxmlformats.org/markup-compatibility/2006">
    <mc:Choice Requires="x15">
      <x15ac:absPath xmlns:x15ac="http://schemas.microsoft.com/office/spreadsheetml/2010/11/ac" url="D:\ARQUIVOS DO USUARIO\Downloads\"/>
    </mc:Choice>
  </mc:AlternateContent>
  <xr:revisionPtr revIDLastSave="0" documentId="13_ncr:1_{59F14A59-A0FB-4F37-9430-81018BC5F63C}" xr6:coauthVersionLast="47" xr6:coauthVersionMax="47" xr10:uidLastSave="{00000000-0000-0000-0000-000000000000}"/>
  <bookViews>
    <workbookView xWindow="-120" yWindow="-120" windowWidth="29040" windowHeight="15840" firstSheet="6" activeTab="6" xr2:uid="{00000000-000D-0000-FFFF-FFFF00000000}"/>
  </bookViews>
  <sheets>
    <sheet name="QUANTITATIVOS" sheetId="9" state="hidden" r:id="rId1"/>
    <sheet name="calcamento-pro-municipio" sheetId="11" state="hidden" r:id="rId2"/>
    <sheet name="cronograma ff" sheetId="8" state="hidden" r:id="rId3"/>
    <sheet name="Modelo Planilha Orcamentaria" sheetId="6" state="hidden" r:id="rId4"/>
    <sheet name="DIVISAO RECURSO" sheetId="12" state="hidden" r:id="rId5"/>
    <sheet name="Relatório" sheetId="22" state="hidden" r:id="rId6"/>
    <sheet name="Planilha" sheetId="13" r:id="rId7"/>
    <sheet name="Memória  " sheetId="21" r:id="rId8"/>
    <sheet name="Planilha1" sheetId="23" state="hidden" r:id="rId9"/>
    <sheet name="Cronograma físico - financeiro" sheetId="19" r:id="rId10"/>
    <sheet name="COMPOSIÇÃO PONTO AGUA" sheetId="20" state="hidden" r:id="rId11"/>
    <sheet name="MEMORIAL" sheetId="15" state="hidden" r:id="rId12"/>
    <sheet name="MEMÓRIA DE CÁLCULO " sheetId="1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6" hidden="1">Planilha!$A$9:$A$9</definedName>
    <definedName name="_xlnm.Print_Area" localSheetId="10">'COMPOSIÇÃO PONTO AGUA'!$A$1:$G$11</definedName>
    <definedName name="_xlnm.Print_Area" localSheetId="9">'Cronograma físico - financeiro'!$A$1:$AQ$35</definedName>
    <definedName name="_xlnm.Print_Area" localSheetId="7">'Memória  '!$A$1:$I$1527</definedName>
    <definedName name="_xlnm.Print_Area" localSheetId="12">'MEMÓRIA DE CÁLCULO '!$A$1:$I$762</definedName>
    <definedName name="_xlnm.Print_Area" localSheetId="6">Planilha!$A$1:$I$316</definedName>
    <definedName name="ÉServiço" localSheetId="10">[1]BM!$E1&lt;&gt;""</definedName>
    <definedName name="ÉServiço">[2]BM!$E1&lt;&gt;""</definedName>
    <definedName name="Excel_BuiltIn_Database" localSheetId="10">#REF!</definedName>
    <definedName name="Excel_BuiltIn_Database" localSheetId="9">#REF!</definedName>
    <definedName name="Excel_BuiltIn_Database" localSheetId="7">#REF!</definedName>
    <definedName name="Excel_BuiltIn_Database" localSheetId="12">#REF!</definedName>
    <definedName name="Excel_BuiltIn_Database">#REF!</definedName>
    <definedName name="Excel_BuiltIn_Print_Area_1_1" localSheetId="10">'COMPOSIÇÃO PONTO AGUA'!$B$1:$G$11</definedName>
    <definedName name="Excel_BuiltIn_Print_Area_1_1" localSheetId="9">#REF!</definedName>
    <definedName name="Excel_BuiltIn_Print_Area_1_1" localSheetId="7">'Memória  '!$A$1:$I$8</definedName>
    <definedName name="Excel_BuiltIn_Print_Area_1_1" localSheetId="12">'MEMÓRIA DE CÁLCULO '!$A$1:$I$757</definedName>
    <definedName name="Excel_BuiltIn_Print_Area_1_1">#REF!</definedName>
    <definedName name="Excel_BuiltIn_Print_Area_1_1_1" localSheetId="10">'COMPOSIÇÃO PONTO AGUA'!#REF!</definedName>
    <definedName name="Excel_BuiltIn_Print_Area_1_1_1" localSheetId="9">#REF!</definedName>
    <definedName name="Excel_BuiltIn_Print_Area_1_1_1" localSheetId="7">'Memória  '!$A$1:$I$3</definedName>
    <definedName name="Excel_BuiltIn_Print_Area_1_1_1" localSheetId="12">'MEMÓRIA DE CÁLCULO '!$A$1:$I$4</definedName>
    <definedName name="Excel_BuiltIn_Print_Area_1_1_1">#REF!</definedName>
    <definedName name="Excel_BuiltIn_Print_Area_1_1_1_1" localSheetId="10">#REF!</definedName>
    <definedName name="Excel_BuiltIn_Print_Area_1_1_1_1" localSheetId="9">#REF!</definedName>
    <definedName name="Excel_BuiltIn_Print_Area_1_1_1_1" localSheetId="7">#REF!</definedName>
    <definedName name="Excel_BuiltIn_Print_Area_1_1_1_1" localSheetId="12">#REF!</definedName>
    <definedName name="Excel_BuiltIn_Print_Area_1_1_1_1">#REF!</definedName>
    <definedName name="Excel_BuiltIn_Print_Area_1_1_1_1_1" localSheetId="10">#REF!</definedName>
    <definedName name="Excel_BuiltIn_Print_Area_1_1_1_1_1" localSheetId="9">#REF!</definedName>
    <definedName name="Excel_BuiltIn_Print_Area_1_1_1_1_1" localSheetId="7">#REF!</definedName>
    <definedName name="Excel_BuiltIn_Print_Area_1_1_1_1_1" localSheetId="12">#REF!</definedName>
    <definedName name="Excel_BuiltIn_Print_Area_1_1_1_1_1">#REF!</definedName>
    <definedName name="Excel_BuiltIn_Print_Area_1_9" localSheetId="10">#REF!</definedName>
    <definedName name="Excel_BuiltIn_Print_Area_1_9" localSheetId="9">#REF!</definedName>
    <definedName name="Excel_BuiltIn_Print_Area_1_9" localSheetId="7">#REF!</definedName>
    <definedName name="Excel_BuiltIn_Print_Area_1_9" localSheetId="12">#REF!</definedName>
    <definedName name="Excel_BuiltIn_Print_Area_1_9">#REF!</definedName>
    <definedName name="Excel_BuiltIn_Print_Area_2_1" localSheetId="10">#REF!</definedName>
    <definedName name="Excel_BuiltIn_Print_Area_2_1" localSheetId="9">#REF!</definedName>
    <definedName name="Excel_BuiltIn_Print_Area_2_1" localSheetId="7">#REF!</definedName>
    <definedName name="Excel_BuiltIn_Print_Area_2_1" localSheetId="12">#REF!</definedName>
    <definedName name="Excel_BuiltIn_Print_Area_2_1">#REF!</definedName>
    <definedName name="Excel_BuiltIn_Print_Area_8_1_1_1" localSheetId="10">#REF!</definedName>
    <definedName name="Excel_BuiltIn_Print_Area_8_1_1_1" localSheetId="9">#REF!</definedName>
    <definedName name="Excel_BuiltIn_Print_Area_8_1_1_1" localSheetId="7">#REF!</definedName>
    <definedName name="Excel_BuiltIn_Print_Area_8_1_1_1" localSheetId="12">#REF!</definedName>
    <definedName name="Excel_BuiltIn_Print_Area_8_1_1_1">#REF!</definedName>
    <definedName name="Excel_BuiltIn_Print_Area_9" localSheetId="10">#REF!</definedName>
    <definedName name="Excel_BuiltIn_Print_Area_9" localSheetId="9">#REF!</definedName>
    <definedName name="Excel_BuiltIn_Print_Area_9" localSheetId="7">#REF!</definedName>
    <definedName name="Excel_BuiltIn_Print_Area_9" localSheetId="12">#REF!</definedName>
    <definedName name="Excel_BuiltIn_Print_Area_9">#REF!</definedName>
    <definedName name="Excel_BuiltIn_Print_Area_9_1" localSheetId="10">#REF!</definedName>
    <definedName name="Excel_BuiltIn_Print_Area_9_1" localSheetId="9">#REF!</definedName>
    <definedName name="Excel_BuiltIn_Print_Area_9_1" localSheetId="7">#REF!</definedName>
    <definedName name="Excel_BuiltIn_Print_Area_9_1" localSheetId="12">#REF!</definedName>
    <definedName name="Excel_BuiltIn_Print_Area_9_1">#REF!</definedName>
    <definedName name="Excel_BuiltIn_Print_Titles_1_1" localSheetId="10">#REF!</definedName>
    <definedName name="Excel_BuiltIn_Print_Titles_1_1" localSheetId="9">#REF!</definedName>
    <definedName name="Excel_BuiltIn_Print_Titles_1_1" localSheetId="7">#REF!</definedName>
    <definedName name="Excel_BuiltIn_Print_Titles_1_1" localSheetId="12">#REF!</definedName>
    <definedName name="Excel_BuiltIn_Print_Titles_1_1">#REF!</definedName>
    <definedName name="Excel_BuiltIn_Print_Titles_2" localSheetId="10">#REF!</definedName>
    <definedName name="Excel_BuiltIn_Print_Titles_2" localSheetId="9">#REF!</definedName>
    <definedName name="Excel_BuiltIn_Print_Titles_2" localSheetId="7">#REF!</definedName>
    <definedName name="Excel_BuiltIn_Print_Titles_2" localSheetId="12">#REF!</definedName>
    <definedName name="Excel_BuiltIn_Print_Titles_2">#REF!</definedName>
    <definedName name="Excel_BuiltIn_Print_Titles_9" localSheetId="10">#REF!</definedName>
    <definedName name="Excel_BuiltIn_Print_Titles_9" localSheetId="9">#REF!</definedName>
    <definedName name="Excel_BuiltIn_Print_Titles_9" localSheetId="7">#REF!</definedName>
    <definedName name="Excel_BuiltIn_Print_Titles_9" localSheetId="12">#REF!</definedName>
    <definedName name="Excel_BuiltIn_Print_Titles_9">#REF!</definedName>
    <definedName name="ORÇAMENTO.BancoRef" localSheetId="10" hidden="1">'COMPOSIÇÃO PONTO AGUA'!#REF!</definedName>
    <definedName name="ORÇAMENTO.BancoRef" hidden="1">#REF!</definedName>
    <definedName name="REFERENCIA.Descricao" localSheetId="10" hidden="1">IF(ISNUMBER('COMPOSIÇÃO PONTO AGUA'!$AD1),OFFSET(INDIRECT('COMPOSIÇÃO PONTO AGUA'!ORÇAMENTO.BancoRef),'COMPOSIÇÃO PONTO AGUA'!$AD1-1,3,1),'COMPOSIÇÃO PONTO AGUA'!$AD1)</definedName>
    <definedName name="REFERENCIA.Descricao" hidden="1">IF(ISNUMBER(#REF!),OFFSET(INDIRECT(ORÇAMENTO.BancoRef),#REF!-1,3,1),#REF!)</definedName>
    <definedName name="RegimeExecucao" localSheetId="10">IF(OR([1]DADOS!$A$33="Empreitada Preço Global",[1]DADOS!$A$33="Empreitada Integral"),"Global","Unitário")</definedName>
    <definedName name="RegimeExecucao">IF(OR([2]DADOS!$A$33="Empreitada Preço Global",[2]DADOS!$A$33="Empreitada Integral"),"Global","Unitário")</definedName>
    <definedName name="_xlnm.Print_Titles" localSheetId="1">'calcamento-pro-municipio'!$1:$11</definedName>
    <definedName name="_xlnm.Print_Titles" localSheetId="9">'Cronograma físico - financeiro'!$A:$E,'Cronograma físico - financeiro'!$1:$4</definedName>
    <definedName name="_xlnm.Print_Titles" localSheetId="3">'Modelo Planilha Orcamentaria'!$1:$12</definedName>
    <definedName name="_xlnm.Print_Titles" localSheetId="6">Planilha!$1:$7</definedName>
    <definedName name="W" localSheetId="10" hidden="1">IF(ISNUMBER('COMPOSIÇÃO PONTO AGUA'!$AD1),OFFSET(INDIRECT('COMPOSIÇÃO PONTO AGUA'!ORÇAMENTO.BancoRef),'COMPOSIÇÃO PONTO AGUA'!$AD1-1,3,1),'COMPOSIÇÃO PONTO AGUA'!$AD1)</definedName>
    <definedName name="W" hidden="1">IF(ISNUMBER(#REF!),OFFSET(INDIRECT(ORÇAMENTO.BancoRef),#REF!-1,3,1),#REF!)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21" l="1"/>
  <c r="F11" i="13" s="1"/>
  <c r="H80" i="13" l="1"/>
  <c r="H65" i="13"/>
  <c r="H66" i="13"/>
  <c r="H72" i="13"/>
  <c r="H316" i="13"/>
  <c r="H314" i="13"/>
  <c r="H312" i="13"/>
  <c r="H311" i="13"/>
  <c r="H310" i="13"/>
  <c r="H308" i="13"/>
  <c r="H307" i="13"/>
  <c r="H306" i="13"/>
  <c r="H305" i="13"/>
  <c r="H304" i="13"/>
  <c r="H302" i="13"/>
  <c r="H301" i="13"/>
  <c r="H300" i="13"/>
  <c r="H299" i="13"/>
  <c r="H298" i="13"/>
  <c r="H297" i="13"/>
  <c r="H296" i="13"/>
  <c r="H295" i="13"/>
  <c r="H294" i="13"/>
  <c r="H293" i="13"/>
  <c r="H292" i="13"/>
  <c r="H291" i="13"/>
  <c r="H290" i="13"/>
  <c r="H288" i="13"/>
  <c r="H287" i="13"/>
  <c r="H286" i="13"/>
  <c r="H285" i="13"/>
  <c r="H284" i="13"/>
  <c r="H283" i="13"/>
  <c r="H281" i="13"/>
  <c r="H280" i="13"/>
  <c r="H279" i="13"/>
  <c r="H278" i="13"/>
  <c r="H277" i="13"/>
  <c r="H276" i="13"/>
  <c r="H275" i="13"/>
  <c r="H274" i="13"/>
  <c r="H273" i="13"/>
  <c r="H272" i="13"/>
  <c r="H271" i="13"/>
  <c r="H270" i="13"/>
  <c r="H269" i="13"/>
  <c r="H268" i="13"/>
  <c r="H267" i="13"/>
  <c r="H266" i="13"/>
  <c r="H265" i="13"/>
  <c r="H264" i="13"/>
  <c r="H263" i="13"/>
  <c r="H262" i="13"/>
  <c r="H261" i="13"/>
  <c r="H259" i="13"/>
  <c r="H258" i="13"/>
  <c r="H257" i="13"/>
  <c r="H256" i="13"/>
  <c r="H255" i="13"/>
  <c r="H254" i="13"/>
  <c r="H253" i="13"/>
  <c r="H252" i="13"/>
  <c r="H251" i="13"/>
  <c r="H250" i="13"/>
  <c r="H249" i="13"/>
  <c r="H248" i="13"/>
  <c r="H247" i="13"/>
  <c r="H246" i="13"/>
  <c r="H245" i="13"/>
  <c r="H244" i="13"/>
  <c r="H243" i="13"/>
  <c r="H242" i="13"/>
  <c r="H241" i="13"/>
  <c r="H240" i="13"/>
  <c r="H239" i="13"/>
  <c r="H238" i="13"/>
  <c r="H237" i="13"/>
  <c r="H236" i="13"/>
  <c r="H235" i="13"/>
  <c r="H234" i="13"/>
  <c r="H233" i="13"/>
  <c r="H232" i="13"/>
  <c r="H231" i="13"/>
  <c r="H230" i="13"/>
  <c r="H227" i="13"/>
  <c r="H226" i="13"/>
  <c r="H225" i="13"/>
  <c r="H224" i="13"/>
  <c r="H223" i="13"/>
  <c r="H222" i="13"/>
  <c r="H221" i="13"/>
  <c r="H220" i="13"/>
  <c r="H219" i="13"/>
  <c r="H218" i="13"/>
  <c r="H217" i="13"/>
  <c r="H216" i="13"/>
  <c r="H214" i="13"/>
  <c r="H213" i="13"/>
  <c r="H212" i="13"/>
  <c r="H211" i="13"/>
  <c r="H210" i="13"/>
  <c r="H209" i="13"/>
  <c r="H208" i="13"/>
  <c r="H206" i="13"/>
  <c r="H205" i="13"/>
  <c r="H202" i="13"/>
  <c r="H200" i="13"/>
  <c r="H199" i="13"/>
  <c r="H198" i="13"/>
  <c r="H196" i="13"/>
  <c r="H194" i="13"/>
  <c r="H193" i="13"/>
  <c r="H192" i="13"/>
  <c r="H191" i="13"/>
  <c r="H189" i="13"/>
  <c r="H188" i="13"/>
  <c r="H187" i="13"/>
  <c r="H186" i="13"/>
  <c r="H185" i="13"/>
  <c r="H184" i="13"/>
  <c r="H182" i="13"/>
  <c r="H180" i="13"/>
  <c r="H179" i="13"/>
  <c r="H178" i="13"/>
  <c r="H177" i="13"/>
  <c r="H176" i="13"/>
  <c r="H174" i="13"/>
  <c r="H171" i="13"/>
  <c r="H170" i="13"/>
  <c r="H169" i="13"/>
  <c r="H168" i="13"/>
  <c r="H167" i="13"/>
  <c r="H166" i="13"/>
  <c r="H165" i="13"/>
  <c r="H164" i="13"/>
  <c r="H163" i="13"/>
  <c r="H162" i="13"/>
  <c r="H160" i="13"/>
  <c r="H159" i="13"/>
  <c r="H158" i="13"/>
  <c r="H157" i="13"/>
  <c r="H156" i="13"/>
  <c r="H154" i="13"/>
  <c r="H153" i="13"/>
  <c r="H151" i="13"/>
  <c r="H150" i="13"/>
  <c r="H149" i="13"/>
  <c r="H148" i="13"/>
  <c r="H147" i="13"/>
  <c r="H146" i="13"/>
  <c r="H145" i="13"/>
  <c r="H144" i="13"/>
  <c r="H143" i="13"/>
  <c r="H142" i="13"/>
  <c r="H141" i="13"/>
  <c r="H140" i="13"/>
  <c r="H139" i="13"/>
  <c r="H138" i="13"/>
  <c r="H137" i="13"/>
  <c r="H136" i="13"/>
  <c r="H135" i="13"/>
  <c r="H134" i="13"/>
  <c r="H132" i="13"/>
  <c r="H131" i="13"/>
  <c r="H130" i="13"/>
  <c r="H128" i="13"/>
  <c r="H127" i="13"/>
  <c r="H126" i="13"/>
  <c r="H125" i="13"/>
  <c r="H124" i="13"/>
  <c r="H123" i="13"/>
  <c r="H122" i="13"/>
  <c r="H121" i="13"/>
  <c r="H120" i="13"/>
  <c r="H119" i="13"/>
  <c r="H117" i="13"/>
  <c r="H116" i="13"/>
  <c r="H115" i="13"/>
  <c r="H114" i="13"/>
  <c r="H113" i="13"/>
  <c r="H112" i="13"/>
  <c r="H111" i="13"/>
  <c r="H108" i="13"/>
  <c r="H107" i="13"/>
  <c r="H106" i="13"/>
  <c r="H105" i="13"/>
  <c r="H104" i="13"/>
  <c r="H103" i="13"/>
  <c r="H102" i="13"/>
  <c r="H100" i="13"/>
  <c r="H99" i="13"/>
  <c r="H98" i="13"/>
  <c r="H97" i="13"/>
  <c r="H96" i="13"/>
  <c r="H95" i="13"/>
  <c r="H94" i="13"/>
  <c r="H93" i="13"/>
  <c r="H92" i="13"/>
  <c r="H91" i="13"/>
  <c r="H90" i="13"/>
  <c r="H89" i="13"/>
  <c r="H88" i="13"/>
  <c r="H87" i="13"/>
  <c r="H85" i="13"/>
  <c r="H84" i="13"/>
  <c r="H81" i="13"/>
  <c r="H79" i="13"/>
  <c r="H78" i="13"/>
  <c r="H76" i="13"/>
  <c r="H74" i="13"/>
  <c r="H73" i="13"/>
  <c r="H71" i="13"/>
  <c r="H70" i="13"/>
  <c r="H68" i="13"/>
  <c r="H64" i="13"/>
  <c r="H62" i="13"/>
  <c r="H61" i="13"/>
  <c r="H60" i="13"/>
  <c r="H59" i="13"/>
  <c r="H57" i="13"/>
  <c r="H56" i="13"/>
  <c r="H55" i="13"/>
  <c r="H54" i="13"/>
  <c r="H53" i="13"/>
  <c r="H51" i="13"/>
  <c r="H50" i="13"/>
  <c r="H48" i="13"/>
  <c r="H47" i="13"/>
  <c r="H46" i="13"/>
  <c r="H44" i="13"/>
  <c r="H43" i="13"/>
  <c r="H42" i="13"/>
  <c r="H40" i="13"/>
  <c r="H39" i="13"/>
  <c r="H38" i="13"/>
  <c r="H37" i="13"/>
  <c r="H35" i="13"/>
  <c r="H34" i="13"/>
  <c r="H33" i="13"/>
  <c r="H32" i="13"/>
  <c r="H31" i="13"/>
  <c r="H28" i="13"/>
  <c r="H27" i="13"/>
  <c r="H25" i="13"/>
  <c r="H24" i="13"/>
  <c r="H22" i="13"/>
  <c r="H20" i="13"/>
  <c r="H19" i="13"/>
  <c r="H18" i="13"/>
  <c r="H17" i="13"/>
  <c r="H16" i="13"/>
  <c r="H15" i="13"/>
  <c r="H12" i="13"/>
  <c r="H13" i="13"/>
  <c r="H11" i="13"/>
  <c r="F281" i="13"/>
  <c r="F280" i="13"/>
  <c r="I280" i="13" s="1"/>
  <c r="F279" i="13"/>
  <c r="F278" i="13"/>
  <c r="I278" i="13" s="1"/>
  <c r="F277" i="13"/>
  <c r="F276" i="13"/>
  <c r="F275" i="13"/>
  <c r="F274" i="13"/>
  <c r="I274" i="13" s="1"/>
  <c r="F273" i="13"/>
  <c r="F272" i="13"/>
  <c r="F271" i="13"/>
  <c r="F270" i="13"/>
  <c r="I270" i="13" s="1"/>
  <c r="F269" i="13"/>
  <c r="F268" i="13"/>
  <c r="F267" i="13"/>
  <c r="F266" i="13"/>
  <c r="F265" i="13"/>
  <c r="F264" i="13"/>
  <c r="F263" i="13"/>
  <c r="F262" i="13"/>
  <c r="I262" i="13" s="1"/>
  <c r="F261" i="13"/>
  <c r="F258" i="13"/>
  <c r="F253" i="13"/>
  <c r="F247" i="13"/>
  <c r="I247" i="13" s="1"/>
  <c r="F246" i="13"/>
  <c r="F243" i="13"/>
  <c r="F242" i="13"/>
  <c r="F239" i="13"/>
  <c r="I239" i="13" s="1"/>
  <c r="F238" i="13"/>
  <c r="F205" i="13"/>
  <c r="F202" i="13"/>
  <c r="F154" i="13"/>
  <c r="F153" i="13"/>
  <c r="F151" i="13"/>
  <c r="F150" i="13"/>
  <c r="F149" i="13"/>
  <c r="F148" i="13"/>
  <c r="F147" i="13"/>
  <c r="F146" i="13"/>
  <c r="F145" i="13"/>
  <c r="F144" i="13"/>
  <c r="F143" i="13"/>
  <c r="F142" i="13"/>
  <c r="F141" i="13"/>
  <c r="F140" i="13"/>
  <c r="F139" i="13"/>
  <c r="F138" i="13"/>
  <c r="F137" i="13"/>
  <c r="F136" i="13"/>
  <c r="F135" i="13"/>
  <c r="F134" i="13"/>
  <c r="F132" i="13"/>
  <c r="F131" i="13"/>
  <c r="F130" i="13"/>
  <c r="F128" i="13"/>
  <c r="F126" i="13"/>
  <c r="F125" i="13"/>
  <c r="F123" i="13"/>
  <c r="F122" i="13"/>
  <c r="F120" i="13"/>
  <c r="F114" i="13"/>
  <c r="F113" i="13"/>
  <c r="F111" i="13"/>
  <c r="H1272" i="21"/>
  <c r="F257" i="13" s="1"/>
  <c r="H1268" i="21"/>
  <c r="F255" i="13" s="1"/>
  <c r="G1269" i="21"/>
  <c r="H1241" i="21"/>
  <c r="F251" i="13" s="1"/>
  <c r="H1230" i="21"/>
  <c r="F250" i="13" s="1"/>
  <c r="H1179" i="21"/>
  <c r="F244" i="13" s="1"/>
  <c r="H1028" i="21"/>
  <c r="H1021" i="21"/>
  <c r="F214" i="13"/>
  <c r="F213" i="13"/>
  <c r="F212" i="13"/>
  <c r="F210" i="13"/>
  <c r="F209" i="13"/>
  <c r="F208" i="13"/>
  <c r="H870" i="21"/>
  <c r="F124" i="13" s="1"/>
  <c r="H865" i="21"/>
  <c r="H851" i="21"/>
  <c r="F119" i="13" s="1"/>
  <c r="H841" i="21"/>
  <c r="F117" i="13" s="1"/>
  <c r="H837" i="21"/>
  <c r="F116" i="13" s="1"/>
  <c r="H832" i="21"/>
  <c r="H669" i="21"/>
  <c r="H388" i="21"/>
  <c r="H87" i="21"/>
  <c r="H79" i="21"/>
  <c r="H71" i="21"/>
  <c r="H61" i="21"/>
  <c r="H55" i="21"/>
  <c r="H46" i="21"/>
  <c r="H43" i="21"/>
  <c r="I281" i="13"/>
  <c r="I279" i="13"/>
  <c r="I273" i="13"/>
  <c r="I272" i="13"/>
  <c r="I271" i="13"/>
  <c r="I265" i="13"/>
  <c r="I264" i="13"/>
  <c r="I263" i="13"/>
  <c r="I238" i="13"/>
  <c r="I246" i="13"/>
  <c r="B91" i="21"/>
  <c r="G829" i="21"/>
  <c r="H828" i="21" s="1"/>
  <c r="F112" i="13" s="1"/>
  <c r="G52" i="21"/>
  <c r="G51" i="21"/>
  <c r="G50" i="21"/>
  <c r="A817" i="21"/>
  <c r="I255" i="13" l="1"/>
  <c r="I257" i="13"/>
  <c r="I266" i="13"/>
  <c r="I242" i="13"/>
  <c r="I250" i="13"/>
  <c r="I258" i="13"/>
  <c r="I243" i="13"/>
  <c r="I251" i="13"/>
  <c r="I268" i="13"/>
  <c r="I276" i="13"/>
  <c r="I261" i="13"/>
  <c r="I269" i="13"/>
  <c r="I277" i="13"/>
  <c r="I253" i="13"/>
  <c r="I275" i="13"/>
  <c r="I267" i="13"/>
  <c r="I244" i="13"/>
  <c r="B12" i="19"/>
  <c r="D12" i="13"/>
  <c r="F12" i="13"/>
  <c r="D13" i="13"/>
  <c r="F13" i="13"/>
  <c r="A4" i="19"/>
  <c r="A19" i="19"/>
  <c r="A18" i="19"/>
  <c r="A17" i="19"/>
  <c r="A16" i="19"/>
  <c r="A15" i="19"/>
  <c r="A14" i="19"/>
  <c r="A13" i="19"/>
  <c r="A12" i="19"/>
  <c r="A11" i="19"/>
  <c r="A10" i="19"/>
  <c r="A9" i="19"/>
  <c r="B33" i="19"/>
  <c r="A33" i="19"/>
  <c r="B32" i="19"/>
  <c r="A32" i="19"/>
  <c r="B31" i="19"/>
  <c r="A31" i="19"/>
  <c r="B30" i="19"/>
  <c r="A30" i="19"/>
  <c r="B29" i="19"/>
  <c r="A29" i="19"/>
  <c r="B28" i="19"/>
  <c r="A28" i="19"/>
  <c r="B27" i="19"/>
  <c r="A27" i="19"/>
  <c r="B26" i="19"/>
  <c r="A26" i="19"/>
  <c r="B25" i="19"/>
  <c r="A25" i="19"/>
  <c r="B24" i="19"/>
  <c r="A24" i="19"/>
  <c r="B23" i="19"/>
  <c r="A23" i="19"/>
  <c r="A22" i="19"/>
  <c r="B21" i="19"/>
  <c r="A21" i="19"/>
  <c r="B20" i="19"/>
  <c r="B19" i="19"/>
  <c r="B18" i="19"/>
  <c r="B17" i="19"/>
  <c r="B16" i="19"/>
  <c r="B15" i="19"/>
  <c r="B13" i="19"/>
  <c r="B14" i="19"/>
  <c r="B11" i="19"/>
  <c r="B10" i="19"/>
  <c r="B9" i="19"/>
  <c r="B107" i="13"/>
  <c r="B71" i="13"/>
  <c r="F316" i="13"/>
  <c r="H646" i="21"/>
  <c r="F87" i="13" s="1"/>
  <c r="H648" i="21"/>
  <c r="F88" i="13" s="1"/>
  <c r="G657" i="21"/>
  <c r="G656" i="21"/>
  <c r="H652" i="21"/>
  <c r="F89" i="13" s="1"/>
  <c r="G655" i="21"/>
  <c r="G823" i="21"/>
  <c r="G822" i="21"/>
  <c r="G820" i="21"/>
  <c r="G819" i="21"/>
  <c r="G1254" i="21"/>
  <c r="G1253" i="21"/>
  <c r="H1219" i="21"/>
  <c r="F249" i="13" s="1"/>
  <c r="H1208" i="21"/>
  <c r="F248" i="13" s="1"/>
  <c r="H1182" i="21"/>
  <c r="F245" i="13" s="1"/>
  <c r="H1170" i="21"/>
  <c r="F240" i="13" s="1"/>
  <c r="H1158" i="21"/>
  <c r="F237" i="13" s="1"/>
  <c r="H1130" i="21"/>
  <c r="F236" i="13" s="1"/>
  <c r="H1118" i="21"/>
  <c r="F235" i="13" s="1"/>
  <c r="I235" i="13" s="1"/>
  <c r="H1111" i="21"/>
  <c r="F234" i="13" s="1"/>
  <c r="H1090" i="21"/>
  <c r="F233" i="13" s="1"/>
  <c r="H1053" i="21"/>
  <c r="F231" i="13" s="1"/>
  <c r="H1042" i="21"/>
  <c r="F230" i="13" s="1"/>
  <c r="H882" i="21"/>
  <c r="F127" i="13" s="1"/>
  <c r="H858" i="21"/>
  <c r="F121" i="13" s="1"/>
  <c r="G836" i="21"/>
  <c r="H835" i="21" s="1"/>
  <c r="F115" i="13" s="1"/>
  <c r="G752" i="21"/>
  <c r="H674" i="21"/>
  <c r="G507" i="21"/>
  <c r="G492" i="21"/>
  <c r="G487" i="21"/>
  <c r="G93" i="21"/>
  <c r="G94" i="21"/>
  <c r="G97" i="21"/>
  <c r="G96" i="21"/>
  <c r="G95" i="21"/>
  <c r="G92" i="21"/>
  <c r="H24" i="21"/>
  <c r="G512" i="21"/>
  <c r="G511" i="21"/>
  <c r="H509" i="21" s="1"/>
  <c r="G496" i="21"/>
  <c r="G495" i="21"/>
  <c r="D494" i="21"/>
  <c r="G494" i="21" s="1"/>
  <c r="H817" i="21" l="1"/>
  <c r="I230" i="13"/>
  <c r="G493" i="21"/>
  <c r="H491" i="21" s="1"/>
  <c r="I231" i="13"/>
  <c r="I248" i="13"/>
  <c r="H654" i="21"/>
  <c r="I236" i="13"/>
  <c r="H91" i="21"/>
  <c r="I233" i="13"/>
  <c r="I249" i="13"/>
  <c r="I13" i="13"/>
  <c r="I234" i="13"/>
  <c r="I237" i="13"/>
  <c r="I240" i="13"/>
  <c r="I12" i="13"/>
  <c r="I245" i="13"/>
  <c r="I88" i="13"/>
  <c r="I89" i="13"/>
  <c r="F90" i="13"/>
  <c r="F108" i="13"/>
  <c r="H1252" i="21"/>
  <c r="F252" i="13" s="1"/>
  <c r="G497" i="21"/>
  <c r="I252" i="13" l="1"/>
  <c r="I108" i="13"/>
  <c r="I90" i="13"/>
  <c r="G1503" i="21"/>
  <c r="H1415" i="21" s="1"/>
  <c r="G1413" i="21"/>
  <c r="G1412" i="21"/>
  <c r="G1411" i="21"/>
  <c r="G1410" i="21"/>
  <c r="G1409" i="21"/>
  <c r="G1399" i="21"/>
  <c r="G1398" i="21"/>
  <c r="G1397" i="21"/>
  <c r="G1396" i="21"/>
  <c r="G1395" i="21" s="1"/>
  <c r="G1393" i="21"/>
  <c r="G1392" i="21"/>
  <c r="G1391" i="21"/>
  <c r="G1390" i="21"/>
  <c r="G1389" i="21"/>
  <c r="C1388" i="21"/>
  <c r="G1388" i="21" s="1"/>
  <c r="G1387" i="21"/>
  <c r="G1386" i="21"/>
  <c r="G1385" i="21"/>
  <c r="G1384" i="21"/>
  <c r="G1383" i="21"/>
  <c r="G1382" i="21"/>
  <c r="G1381" i="21"/>
  <c r="G1380" i="21"/>
  <c r="G1379" i="21"/>
  <c r="G1378" i="21"/>
  <c r="G1377" i="21"/>
  <c r="G1376" i="21"/>
  <c r="G1375" i="21"/>
  <c r="G1374" i="21"/>
  <c r="G1373" i="21"/>
  <c r="G1372" i="21"/>
  <c r="G1371" i="21"/>
  <c r="G1369" i="21"/>
  <c r="G1368" i="21"/>
  <c r="G1367" i="21"/>
  <c r="G1366" i="21"/>
  <c r="G1365" i="21"/>
  <c r="G1364" i="21"/>
  <c r="G1363" i="21"/>
  <c r="G1362" i="21"/>
  <c r="G1361" i="21"/>
  <c r="G1360" i="21"/>
  <c r="G1359" i="21"/>
  <c r="G1358" i="21"/>
  <c r="G1357" i="21"/>
  <c r="G1356" i="21"/>
  <c r="C1355" i="21"/>
  <c r="D489" i="21" s="1"/>
  <c r="A1401" i="21"/>
  <c r="H1076" i="21"/>
  <c r="H1276" i="21"/>
  <c r="F259" i="13" s="1"/>
  <c r="G754" i="21"/>
  <c r="G753" i="21"/>
  <c r="G751" i="21"/>
  <c r="G748" i="21"/>
  <c r="G745" i="21"/>
  <c r="G358" i="21"/>
  <c r="G372" i="21"/>
  <c r="G362" i="21"/>
  <c r="C364" i="21"/>
  <c r="G673" i="21"/>
  <c r="G672" i="21"/>
  <c r="D371" i="21"/>
  <c r="G371" i="21" s="1"/>
  <c r="D370" i="21"/>
  <c r="G370" i="21" s="1"/>
  <c r="G576" i="21"/>
  <c r="G575" i="21"/>
  <c r="G574" i="21"/>
  <c r="H573" i="21" s="1"/>
  <c r="H523" i="21" s="1"/>
  <c r="E571" i="21"/>
  <c r="G571" i="21" s="1"/>
  <c r="G570" i="21"/>
  <c r="G569" i="21"/>
  <c r="G568" i="21"/>
  <c r="G567" i="21"/>
  <c r="G566" i="21"/>
  <c r="G565" i="21"/>
  <c r="G564" i="21"/>
  <c r="G563" i="21"/>
  <c r="G562" i="21"/>
  <c r="G561" i="21"/>
  <c r="G560" i="21"/>
  <c r="G559" i="21"/>
  <c r="G558" i="21"/>
  <c r="G557" i="21"/>
  <c r="G556" i="21"/>
  <c r="G555" i="21"/>
  <c r="G554" i="21"/>
  <c r="G553" i="21"/>
  <c r="G552" i="21"/>
  <c r="G551" i="21"/>
  <c r="G550" i="21"/>
  <c r="G549" i="21"/>
  <c r="G548" i="21"/>
  <c r="G547" i="21"/>
  <c r="G546" i="21"/>
  <c r="G545" i="21"/>
  <c r="G544" i="21"/>
  <c r="G543" i="21"/>
  <c r="G542" i="21"/>
  <c r="G541" i="21"/>
  <c r="G540" i="21"/>
  <c r="G539" i="21"/>
  <c r="G538" i="21"/>
  <c r="G537" i="21"/>
  <c r="G536" i="21"/>
  <c r="G535" i="21"/>
  <c r="G534" i="21"/>
  <c r="G533" i="21"/>
  <c r="G532" i="21"/>
  <c r="G531" i="21"/>
  <c r="G530" i="21"/>
  <c r="G529" i="21"/>
  <c r="G528" i="21"/>
  <c r="G527" i="21"/>
  <c r="G526" i="21"/>
  <c r="I523" i="21"/>
  <c r="F232" i="13" l="1"/>
  <c r="I232" i="13" s="1"/>
  <c r="I259" i="13"/>
  <c r="H1352" i="21"/>
  <c r="H743" i="21"/>
  <c r="H671" i="21"/>
  <c r="G1408" i="21"/>
  <c r="G516" i="21"/>
  <c r="G486" i="21"/>
  <c r="H385" i="21"/>
  <c r="G1355" i="21"/>
  <c r="G489" i="21"/>
  <c r="G490" i="21" s="1"/>
  <c r="G1402" i="21" l="1"/>
  <c r="G520" i="21"/>
  <c r="G517" i="21"/>
  <c r="G488" i="21"/>
  <c r="H485" i="21" s="1"/>
  <c r="G347" i="21"/>
  <c r="G346" i="21"/>
  <c r="G345" i="21"/>
  <c r="G344" i="21"/>
  <c r="G343" i="21"/>
  <c r="D340" i="21"/>
  <c r="G337" i="21"/>
  <c r="G336" i="21"/>
  <c r="G335" i="21"/>
  <c r="G334" i="21"/>
  <c r="G333" i="21"/>
  <c r="G332" i="21"/>
  <c r="G331" i="21"/>
  <c r="G330" i="21"/>
  <c r="G329" i="21"/>
  <c r="G328" i="21"/>
  <c r="G327" i="21"/>
  <c r="G326" i="21"/>
  <c r="G325" i="21"/>
  <c r="G324" i="21"/>
  <c r="G323" i="21"/>
  <c r="G322" i="21"/>
  <c r="G321" i="21"/>
  <c r="G320" i="21"/>
  <c r="G319" i="21"/>
  <c r="G318" i="21"/>
  <c r="G317" i="21"/>
  <c r="G316" i="21"/>
  <c r="G315" i="21"/>
  <c r="G314" i="21"/>
  <c r="G313" i="21"/>
  <c r="G312" i="21"/>
  <c r="G311" i="21"/>
  <c r="G310" i="21"/>
  <c r="G309" i="21"/>
  <c r="G308" i="21"/>
  <c r="G307" i="21"/>
  <c r="G306" i="21"/>
  <c r="G305" i="21"/>
  <c r="G304" i="21"/>
  <c r="G303" i="21"/>
  <c r="G302" i="21"/>
  <c r="G301" i="21"/>
  <c r="G300" i="21"/>
  <c r="G299" i="21"/>
  <c r="G298" i="21"/>
  <c r="G297" i="21"/>
  <c r="G296" i="21"/>
  <c r="G295" i="21"/>
  <c r="G294" i="21"/>
  <c r="G293" i="21"/>
  <c r="G292" i="21"/>
  <c r="G291" i="21"/>
  <c r="G290" i="21"/>
  <c r="G289" i="21"/>
  <c r="G288" i="21"/>
  <c r="G287" i="21"/>
  <c r="G286" i="21"/>
  <c r="G285" i="21"/>
  <c r="G284" i="21"/>
  <c r="G283" i="21"/>
  <c r="G282" i="21"/>
  <c r="G281" i="21"/>
  <c r="G280" i="21"/>
  <c r="G279" i="21"/>
  <c r="G278" i="21"/>
  <c r="G277" i="21"/>
  <c r="G276" i="21"/>
  <c r="G275" i="21"/>
  <c r="G274" i="21"/>
  <c r="G273" i="21"/>
  <c r="G272" i="21"/>
  <c r="G271" i="21"/>
  <c r="G270" i="21"/>
  <c r="G269" i="21"/>
  <c r="G268" i="21"/>
  <c r="G267" i="21"/>
  <c r="G266" i="21"/>
  <c r="G265" i="21"/>
  <c r="G264" i="21"/>
  <c r="G263" i="21"/>
  <c r="G262" i="21"/>
  <c r="G261" i="21"/>
  <c r="G260" i="21"/>
  <c r="G259" i="21"/>
  <c r="G258" i="21"/>
  <c r="G257" i="21"/>
  <c r="G256" i="21"/>
  <c r="G255" i="21"/>
  <c r="G254" i="21"/>
  <c r="G253" i="21"/>
  <c r="G252" i="21"/>
  <c r="G251" i="21"/>
  <c r="G250" i="21"/>
  <c r="G249" i="21"/>
  <c r="G248" i="21"/>
  <c r="G247" i="21"/>
  <c r="G246" i="21"/>
  <c r="G245" i="21"/>
  <c r="G244" i="21"/>
  <c r="G243" i="21"/>
  <c r="G242" i="21"/>
  <c r="G241" i="21"/>
  <c r="G240" i="21"/>
  <c r="G239" i="21"/>
  <c r="G238" i="21"/>
  <c r="G237" i="21"/>
  <c r="G236" i="21"/>
  <c r="G235" i="21"/>
  <c r="G234" i="21"/>
  <c r="G233" i="21"/>
  <c r="G232" i="21"/>
  <c r="G231" i="21"/>
  <c r="G230" i="21"/>
  <c r="G229" i="21"/>
  <c r="G228" i="21"/>
  <c r="G227" i="21"/>
  <c r="G226" i="21"/>
  <c r="D225" i="21"/>
  <c r="G224" i="21"/>
  <c r="G223" i="21"/>
  <c r="G222" i="21"/>
  <c r="G221" i="21"/>
  <c r="G220" i="21"/>
  <c r="G219" i="21"/>
  <c r="G218" i="21"/>
  <c r="G217" i="21"/>
  <c r="G216" i="21"/>
  <c r="G215" i="21"/>
  <c r="G214" i="21"/>
  <c r="G213" i="21"/>
  <c r="G212" i="21"/>
  <c r="G211" i="21"/>
  <c r="G210" i="21"/>
  <c r="G209" i="21"/>
  <c r="G208" i="21"/>
  <c r="G207" i="21"/>
  <c r="G206" i="21"/>
  <c r="G205" i="21"/>
  <c r="G204" i="21"/>
  <c r="G203" i="21"/>
  <c r="G202" i="21"/>
  <c r="G201" i="21"/>
  <c r="G200" i="21"/>
  <c r="G199" i="21"/>
  <c r="G198" i="21"/>
  <c r="G197" i="21"/>
  <c r="G196" i="21"/>
  <c r="G195" i="21"/>
  <c r="G194" i="21"/>
  <c r="G193" i="21"/>
  <c r="G192" i="21"/>
  <c r="G191" i="21"/>
  <c r="G190" i="21"/>
  <c r="G189" i="21"/>
  <c r="G188" i="21"/>
  <c r="G187" i="21"/>
  <c r="G186" i="21"/>
  <c r="G185" i="21"/>
  <c r="G184" i="21"/>
  <c r="G183" i="21"/>
  <c r="G182" i="21"/>
  <c r="G181" i="21"/>
  <c r="G180" i="21"/>
  <c r="G179" i="21"/>
  <c r="G178" i="21"/>
  <c r="G177" i="21"/>
  <c r="G176" i="21"/>
  <c r="G175" i="21"/>
  <c r="G174" i="21"/>
  <c r="G173" i="21"/>
  <c r="G172" i="21"/>
  <c r="G171" i="21"/>
  <c r="G170" i="21"/>
  <c r="G169" i="21"/>
  <c r="G168" i="21"/>
  <c r="G167" i="21"/>
  <c r="G166" i="21"/>
  <c r="G165" i="21"/>
  <c r="G164" i="21"/>
  <c r="G163" i="21"/>
  <c r="G162" i="21"/>
  <c r="G161" i="21"/>
  <c r="G160" i="21"/>
  <c r="G159" i="21"/>
  <c r="G158" i="21"/>
  <c r="G157" i="21"/>
  <c r="G156" i="21"/>
  <c r="G155" i="21"/>
  <c r="G154" i="21"/>
  <c r="G153" i="21"/>
  <c r="G152" i="21"/>
  <c r="G151" i="21"/>
  <c r="G150" i="21"/>
  <c r="G149" i="21"/>
  <c r="G148" i="21"/>
  <c r="G147" i="21"/>
  <c r="G146" i="21"/>
  <c r="G145" i="21"/>
  <c r="G144" i="21"/>
  <c r="G143" i="21"/>
  <c r="G142" i="21"/>
  <c r="G141" i="21"/>
  <c r="G140" i="21"/>
  <c r="G139" i="21"/>
  <c r="G138" i="21"/>
  <c r="G137" i="21"/>
  <c r="G136" i="21"/>
  <c r="G135" i="21"/>
  <c r="G134" i="21"/>
  <c r="G133" i="21"/>
  <c r="G132" i="21"/>
  <c r="G131" i="21"/>
  <c r="G130" i="21"/>
  <c r="G129" i="21"/>
  <c r="G128" i="21"/>
  <c r="G127" i="21"/>
  <c r="G126" i="21"/>
  <c r="G125" i="21"/>
  <c r="G124" i="21"/>
  <c r="G123" i="21"/>
  <c r="G122" i="21"/>
  <c r="G121" i="21"/>
  <c r="G120" i="21"/>
  <c r="G119" i="21"/>
  <c r="G118" i="21"/>
  <c r="G117" i="21"/>
  <c r="G116" i="21"/>
  <c r="G115" i="21"/>
  <c r="G114" i="21"/>
  <c r="G113" i="21"/>
  <c r="G112" i="21"/>
  <c r="G111" i="21"/>
  <c r="G110" i="21"/>
  <c r="G109" i="21"/>
  <c r="G108" i="21"/>
  <c r="G107" i="21"/>
  <c r="G106" i="21"/>
  <c r="D105" i="21"/>
  <c r="G105" i="21" s="1"/>
  <c r="G104" i="21"/>
  <c r="D103" i="21"/>
  <c r="H348" i="21" s="1"/>
  <c r="B68" i="21"/>
  <c r="D39" i="13"/>
  <c r="B66" i="21" s="1"/>
  <c r="B39" i="13"/>
  <c r="C39" i="13"/>
  <c r="B30" i="21"/>
  <c r="H342" i="21" l="1"/>
  <c r="G103" i="21"/>
  <c r="G1403" i="21" s="1"/>
  <c r="D1404" i="21"/>
  <c r="G1404" i="21" s="1"/>
  <c r="G225" i="21"/>
  <c r="G340" i="21"/>
  <c r="H339" i="21" s="1"/>
  <c r="F100" i="13"/>
  <c r="I674" i="21"/>
  <c r="B674" i="21"/>
  <c r="A674" i="21"/>
  <c r="F99" i="13"/>
  <c r="I671" i="21"/>
  <c r="B671" i="21"/>
  <c r="A671" i="21"/>
  <c r="B659" i="21"/>
  <c r="I87" i="13"/>
  <c r="D84" i="13"/>
  <c r="H75" i="13"/>
  <c r="I75" i="13" s="1"/>
  <c r="F76" i="13"/>
  <c r="G502" i="21"/>
  <c r="G503" i="21"/>
  <c r="G504" i="21"/>
  <c r="G505" i="21"/>
  <c r="G506" i="21"/>
  <c r="G101" i="21"/>
  <c r="G100" i="21"/>
  <c r="F227" i="13"/>
  <c r="F226" i="13"/>
  <c r="F223" i="13"/>
  <c r="F222" i="13"/>
  <c r="H1036" i="21"/>
  <c r="F225" i="13" s="1"/>
  <c r="H1034" i="21"/>
  <c r="F224" i="13" s="1"/>
  <c r="H1030" i="21"/>
  <c r="F221" i="13" s="1"/>
  <c r="F220" i="13"/>
  <c r="H1026" i="21"/>
  <c r="F219" i="13" s="1"/>
  <c r="H1024" i="21"/>
  <c r="F218" i="13" s="1"/>
  <c r="F217" i="13"/>
  <c r="H1019" i="21"/>
  <c r="F216" i="13" s="1"/>
  <c r="I100" i="13" l="1"/>
  <c r="I99" i="13"/>
  <c r="H99" i="21"/>
  <c r="F53" i="13" s="1"/>
  <c r="H102" i="21"/>
  <c r="F54" i="13" s="1"/>
  <c r="D1405" i="21"/>
  <c r="G1405" i="21" s="1"/>
  <c r="I220" i="13"/>
  <c r="I224" i="13"/>
  <c r="I76" i="13"/>
  <c r="I227" i="13"/>
  <c r="I222" i="13"/>
  <c r="I226" i="13"/>
  <c r="I225" i="13"/>
  <c r="I223" i="13"/>
  <c r="I221" i="13"/>
  <c r="I219" i="13"/>
  <c r="I53" i="13" l="1"/>
  <c r="A922" i="21"/>
  <c r="A921" i="21"/>
  <c r="H133" i="13"/>
  <c r="I133" i="13" s="1"/>
  <c r="D132" i="13"/>
  <c r="D131" i="13"/>
  <c r="D130" i="13"/>
  <c r="D124" i="13"/>
  <c r="D123" i="13"/>
  <c r="D119" i="13"/>
  <c r="D117" i="13"/>
  <c r="D112" i="13"/>
  <c r="E109" i="13"/>
  <c r="D155" i="13"/>
  <c r="B22" i="19" s="1"/>
  <c r="B156" i="13"/>
  <c r="D156" i="13"/>
  <c r="F157" i="13"/>
  <c r="D158" i="13"/>
  <c r="D159" i="13"/>
  <c r="D160" i="13"/>
  <c r="F160" i="13"/>
  <c r="D162" i="13"/>
  <c r="F162" i="13"/>
  <c r="D163" i="13"/>
  <c r="F163" i="13"/>
  <c r="D164" i="13"/>
  <c r="F164" i="13"/>
  <c r="D165" i="13"/>
  <c r="F165" i="13"/>
  <c r="D166" i="13"/>
  <c r="D167" i="13"/>
  <c r="D168" i="13"/>
  <c r="D169" i="13"/>
  <c r="F169" i="13"/>
  <c r="D170" i="13"/>
  <c r="F170" i="13"/>
  <c r="D171" i="13"/>
  <c r="D174" i="13"/>
  <c r="F174" i="13"/>
  <c r="I160" i="13" l="1"/>
  <c r="I122" i="13"/>
  <c r="I130" i="13"/>
  <c r="I123" i="13"/>
  <c r="I128" i="13"/>
  <c r="I121" i="13"/>
  <c r="I124" i="13"/>
  <c r="I154" i="13"/>
  <c r="I120" i="13"/>
  <c r="I113" i="13"/>
  <c r="I144" i="13"/>
  <c r="I136" i="13"/>
  <c r="I153" i="13"/>
  <c r="I137" i="13"/>
  <c r="I145" i="13"/>
  <c r="I119" i="13"/>
  <c r="I140" i="13"/>
  <c r="I148" i="13"/>
  <c r="I112" i="13"/>
  <c r="I116" i="13"/>
  <c r="I127" i="13"/>
  <c r="I131" i="13"/>
  <c r="I135" i="13"/>
  <c r="I139" i="13"/>
  <c r="I143" i="13"/>
  <c r="I147" i="13"/>
  <c r="I151" i="13"/>
  <c r="I117" i="13"/>
  <c r="I132" i="13"/>
  <c r="I114" i="13"/>
  <c r="I125" i="13"/>
  <c r="I141" i="13"/>
  <c r="I149" i="13"/>
  <c r="I115" i="13"/>
  <c r="I126" i="13"/>
  <c r="I134" i="13"/>
  <c r="I138" i="13"/>
  <c r="I142" i="13"/>
  <c r="I146" i="13"/>
  <c r="I150" i="13"/>
  <c r="I169" i="13"/>
  <c r="I164" i="13"/>
  <c r="I163" i="13"/>
  <c r="I157" i="13"/>
  <c r="I174" i="13"/>
  <c r="I111" i="13"/>
  <c r="I162" i="13"/>
  <c r="I170" i="13"/>
  <c r="I165" i="13"/>
  <c r="I109" i="13" l="1"/>
  <c r="D21" i="19" s="1"/>
  <c r="AI21" i="19" s="1"/>
  <c r="F241" i="13"/>
  <c r="B1173" i="21"/>
  <c r="B1168" i="21"/>
  <c r="B1163" i="21"/>
  <c r="F300" i="13"/>
  <c r="F296" i="13"/>
  <c r="I1345" i="21"/>
  <c r="I1346" i="21"/>
  <c r="I1344" i="21"/>
  <c r="I241" i="13" l="1"/>
  <c r="AG21" i="19"/>
  <c r="AP21" i="19" s="1"/>
  <c r="AQ21" i="19" s="1"/>
  <c r="I1332" i="21"/>
  <c r="A1331" i="21"/>
  <c r="B1331" i="21"/>
  <c r="C1331" i="21"/>
  <c r="D1331" i="21"/>
  <c r="E1331" i="21"/>
  <c r="F1331" i="21"/>
  <c r="G1331" i="21"/>
  <c r="H1331" i="21"/>
  <c r="I1331" i="21"/>
  <c r="A1332" i="21"/>
  <c r="B1332" i="21"/>
  <c r="C1332" i="21"/>
  <c r="D1332" i="21"/>
  <c r="E1332" i="21"/>
  <c r="F1332" i="21"/>
  <c r="G1332" i="21"/>
  <c r="H1332" i="21"/>
  <c r="F290" i="13" s="1"/>
  <c r="A1333" i="21"/>
  <c r="B1333" i="21"/>
  <c r="C1333" i="21"/>
  <c r="D1333" i="21"/>
  <c r="E1333" i="21"/>
  <c r="F1333" i="21"/>
  <c r="G1333" i="21"/>
  <c r="H1333" i="21"/>
  <c r="F291" i="13" s="1"/>
  <c r="A1334" i="21"/>
  <c r="B1334" i="21"/>
  <c r="C1334" i="21"/>
  <c r="D1334" i="21"/>
  <c r="E1334" i="21"/>
  <c r="F1334" i="21"/>
  <c r="G1334" i="21"/>
  <c r="H1334" i="21"/>
  <c r="F292" i="13" s="1"/>
  <c r="A1335" i="21"/>
  <c r="B1335" i="21"/>
  <c r="C1335" i="21"/>
  <c r="D1335" i="21"/>
  <c r="E1335" i="21"/>
  <c r="F1335" i="21"/>
  <c r="G1335" i="21"/>
  <c r="H1335" i="21"/>
  <c r="F293" i="13" s="1"/>
  <c r="I1335" i="21"/>
  <c r="A1336" i="21"/>
  <c r="B1336" i="21"/>
  <c r="C1336" i="21"/>
  <c r="D1336" i="21"/>
  <c r="E1336" i="21"/>
  <c r="F1336" i="21"/>
  <c r="G1336" i="21"/>
  <c r="I1336" i="21"/>
  <c r="A1337" i="21"/>
  <c r="B1337" i="21"/>
  <c r="C1337" i="21"/>
  <c r="D1337" i="21"/>
  <c r="E1337" i="21"/>
  <c r="F1337" i="21"/>
  <c r="H1337" i="21"/>
  <c r="I1337" i="21"/>
  <c r="A1338" i="21"/>
  <c r="B1338" i="21"/>
  <c r="C1338" i="21"/>
  <c r="D1338" i="21"/>
  <c r="E1338" i="21"/>
  <c r="F1338" i="21"/>
  <c r="G1338" i="21"/>
  <c r="I1338" i="21"/>
  <c r="A1339" i="21"/>
  <c r="B1339" i="21"/>
  <c r="C1339" i="21"/>
  <c r="D1339" i="21"/>
  <c r="E1339" i="21"/>
  <c r="F1339" i="21"/>
  <c r="H1339" i="21"/>
  <c r="I1339" i="21"/>
  <c r="A1340" i="21"/>
  <c r="B1340" i="21"/>
  <c r="C1340" i="21"/>
  <c r="D1340" i="21"/>
  <c r="E1340" i="21"/>
  <c r="F1340" i="21"/>
  <c r="G1340" i="21"/>
  <c r="A1341" i="21"/>
  <c r="B1341" i="21"/>
  <c r="C1341" i="21"/>
  <c r="D1341" i="21"/>
  <c r="E1341" i="21"/>
  <c r="F1341" i="21"/>
  <c r="G1341" i="21"/>
  <c r="H1341" i="21"/>
  <c r="F297" i="13" s="1"/>
  <c r="A1342" i="21"/>
  <c r="B1342" i="21"/>
  <c r="C1342" i="21"/>
  <c r="D1342" i="21"/>
  <c r="E1342" i="21"/>
  <c r="F1342" i="21"/>
  <c r="G1342" i="21"/>
  <c r="H1342" i="21"/>
  <c r="F298" i="13" s="1"/>
  <c r="A1343" i="21"/>
  <c r="B1343" i="21"/>
  <c r="C1343" i="21"/>
  <c r="D1343" i="21"/>
  <c r="E1343" i="21"/>
  <c r="F1343" i="21"/>
  <c r="G1343" i="21"/>
  <c r="H1343" i="21"/>
  <c r="F299" i="13" s="1"/>
  <c r="A1344" i="21"/>
  <c r="B1344" i="21"/>
  <c r="C1344" i="21"/>
  <c r="D1344" i="21"/>
  <c r="E1344" i="21"/>
  <c r="F1344" i="21"/>
  <c r="G1344" i="21"/>
  <c r="A1345" i="21"/>
  <c r="B1345" i="21"/>
  <c r="C1345" i="21"/>
  <c r="D1345" i="21"/>
  <c r="E1345" i="21"/>
  <c r="F1345" i="21"/>
  <c r="G1345" i="21"/>
  <c r="H1345" i="21"/>
  <c r="F301" i="13" s="1"/>
  <c r="A1346" i="21"/>
  <c r="B1346" i="21"/>
  <c r="C1346" i="21"/>
  <c r="D1346" i="21"/>
  <c r="E1346" i="21"/>
  <c r="F1346" i="21"/>
  <c r="G1346" i="21"/>
  <c r="H1346" i="21"/>
  <c r="F302" i="13" s="1"/>
  <c r="G1271" i="21"/>
  <c r="H1270" i="21" s="1"/>
  <c r="F256" i="13" s="1"/>
  <c r="H1257" i="21"/>
  <c r="F254" i="13" s="1"/>
  <c r="I1111" i="21"/>
  <c r="I1090" i="21"/>
  <c r="I1076" i="21"/>
  <c r="I1053" i="21"/>
  <c r="I1042" i="21"/>
  <c r="I254" i="13" l="1"/>
  <c r="I228" i="13" s="1"/>
  <c r="D27" i="19" s="1"/>
  <c r="U27" i="19" s="1"/>
  <c r="I256" i="13"/>
  <c r="G1337" i="21"/>
  <c r="H1336" i="21" s="1"/>
  <c r="F294" i="13" s="1"/>
  <c r="G1339" i="21"/>
  <c r="H1338" i="21" s="1"/>
  <c r="F295" i="13" s="1"/>
  <c r="I300" i="13"/>
  <c r="D299" i="13"/>
  <c r="B299" i="13"/>
  <c r="I299" i="13" s="1"/>
  <c r="D295" i="13"/>
  <c r="D292" i="13"/>
  <c r="B292" i="13"/>
  <c r="I292" i="13" s="1"/>
  <c r="D291" i="13"/>
  <c r="B291" i="13"/>
  <c r="I291" i="13" s="1"/>
  <c r="D290" i="13"/>
  <c r="B290" i="13"/>
  <c r="I290" i="13" s="1"/>
  <c r="I295" i="13" l="1"/>
  <c r="S27" i="19"/>
  <c r="AP27" i="19" s="1"/>
  <c r="AQ27" i="19" s="1"/>
  <c r="I293" i="13"/>
  <c r="I301" i="13"/>
  <c r="I298" i="13"/>
  <c r="I302" i="13"/>
  <c r="I297" i="13"/>
  <c r="I296" i="13"/>
  <c r="I294" i="13"/>
  <c r="I289" i="13" l="1"/>
  <c r="F284" i="13"/>
  <c r="F285" i="13"/>
  <c r="F286" i="13"/>
  <c r="F287" i="13"/>
  <c r="F288" i="13"/>
  <c r="F283" i="13"/>
  <c r="J1327" i="21"/>
  <c r="B1325" i="21"/>
  <c r="I1329" i="21"/>
  <c r="I1330" i="21"/>
  <c r="I1328" i="21"/>
  <c r="I1327" i="21"/>
  <c r="I1326" i="21"/>
  <c r="I1325" i="21"/>
  <c r="A1326" i="21"/>
  <c r="F200" i="13"/>
  <c r="F199" i="13"/>
  <c r="F198" i="13"/>
  <c r="F196" i="13"/>
  <c r="F194" i="13"/>
  <c r="F193" i="13"/>
  <c r="F192" i="13"/>
  <c r="F191" i="13"/>
  <c r="F186" i="13"/>
  <c r="F184" i="13"/>
  <c r="F180" i="13"/>
  <c r="F179" i="13"/>
  <c r="F178" i="13"/>
  <c r="F177" i="13"/>
  <c r="F176" i="13"/>
  <c r="H986" i="21"/>
  <c r="F189" i="13" s="1"/>
  <c r="H983" i="21"/>
  <c r="F188" i="13" s="1"/>
  <c r="H981" i="21"/>
  <c r="F187" i="13" s="1"/>
  <c r="H975" i="21"/>
  <c r="F185" i="13" s="1"/>
  <c r="F972" i="21"/>
  <c r="F206" i="13"/>
  <c r="F182" i="13" l="1"/>
  <c r="H969" i="21"/>
  <c r="D29" i="19"/>
  <c r="Y29" i="19" s="1"/>
  <c r="I935" i="21"/>
  <c r="B935" i="21"/>
  <c r="AA29" i="19" l="1"/>
  <c r="AP29" i="19" s="1"/>
  <c r="AQ29" i="19" s="1"/>
  <c r="F68" i="13"/>
  <c r="H933" i="21"/>
  <c r="F159" i="13" s="1"/>
  <c r="H931" i="21"/>
  <c r="F158" i="13" s="1"/>
  <c r="C926" i="21"/>
  <c r="H924" i="21" s="1"/>
  <c r="C1014" i="21"/>
  <c r="I1017" i="21"/>
  <c r="I1016" i="21"/>
  <c r="I1015" i="21"/>
  <c r="I1013" i="21"/>
  <c r="I1012" i="21"/>
  <c r="I1011" i="21"/>
  <c r="I1010" i="21"/>
  <c r="A1017" i="21"/>
  <c r="A1016" i="21"/>
  <c r="A1015" i="21"/>
  <c r="A1013" i="21"/>
  <c r="A1012" i="21"/>
  <c r="A1011" i="21"/>
  <c r="A1010" i="21"/>
  <c r="H1514" i="21"/>
  <c r="H382" i="21"/>
  <c r="I1527" i="21"/>
  <c r="A1527" i="21"/>
  <c r="B1526" i="21"/>
  <c r="A1526" i="21"/>
  <c r="A1513" i="21"/>
  <c r="B1520" i="21"/>
  <c r="A1520" i="21"/>
  <c r="A1415" i="21"/>
  <c r="A1352" i="21"/>
  <c r="A1350" i="21"/>
  <c r="A1348" i="21"/>
  <c r="A1347" i="21"/>
  <c r="A1330" i="21"/>
  <c r="A1328" i="21"/>
  <c r="A1329" i="21"/>
  <c r="A1327" i="21"/>
  <c r="B1326" i="21"/>
  <c r="A1325" i="21"/>
  <c r="I509" i="21"/>
  <c r="B509" i="21"/>
  <c r="B508" i="21"/>
  <c r="A509" i="21"/>
  <c r="A508" i="21"/>
  <c r="I158" i="13" l="1"/>
  <c r="I159" i="13"/>
  <c r="H1013" i="21"/>
  <c r="F211" i="13" s="1"/>
  <c r="K483" i="21"/>
  <c r="F311" i="13"/>
  <c r="F312" i="13"/>
  <c r="F310" i="13"/>
  <c r="I1518" i="21"/>
  <c r="I1519" i="21"/>
  <c r="I1514" i="21"/>
  <c r="A1518" i="21"/>
  <c r="A1519" i="21"/>
  <c r="A1514" i="21"/>
  <c r="B1514" i="21"/>
  <c r="B1519" i="21"/>
  <c r="B379" i="21"/>
  <c r="F66" i="13"/>
  <c r="B382" i="21"/>
  <c r="I382" i="21"/>
  <c r="B1518" i="21"/>
  <c r="A382" i="21"/>
  <c r="I1018" i="21"/>
  <c r="B1018" i="21"/>
  <c r="I1002" i="21"/>
  <c r="I1000" i="21"/>
  <c r="I999" i="21"/>
  <c r="I998" i="21"/>
  <c r="I975" i="21"/>
  <c r="I980" i="21"/>
  <c r="I981" i="21"/>
  <c r="I983" i="21"/>
  <c r="I986" i="21"/>
  <c r="I974" i="21"/>
  <c r="I969" i="21"/>
  <c r="I964" i="21"/>
  <c r="I965" i="21"/>
  <c r="I966" i="21"/>
  <c r="I967" i="21"/>
  <c r="I963" i="21"/>
  <c r="I961" i="21"/>
  <c r="I957" i="21"/>
  <c r="I955" i="21"/>
  <c r="I953" i="21"/>
  <c r="I950" i="21"/>
  <c r="I948" i="21"/>
  <c r="I945" i="21"/>
  <c r="I943" i="21"/>
  <c r="I937" i="21"/>
  <c r="I933" i="21"/>
  <c r="I931" i="21"/>
  <c r="I929" i="21"/>
  <c r="I924" i="21"/>
  <c r="A933" i="21"/>
  <c r="A931" i="21"/>
  <c r="A929" i="21"/>
  <c r="A924" i="21"/>
  <c r="A923" i="21"/>
  <c r="B676" i="21"/>
  <c r="A676" i="21"/>
  <c r="F95" i="13"/>
  <c r="F94" i="13"/>
  <c r="I664" i="21"/>
  <c r="I662" i="21"/>
  <c r="I661" i="21"/>
  <c r="I660" i="21"/>
  <c r="I659" i="21"/>
  <c r="B664" i="21"/>
  <c r="B662" i="21"/>
  <c r="K660" i="21"/>
  <c r="I312" i="13" l="1"/>
  <c r="I311" i="13"/>
  <c r="I310" i="13"/>
  <c r="I66" i="13"/>
  <c r="I95" i="13"/>
  <c r="I94" i="13"/>
  <c r="I309" i="13" l="1"/>
  <c r="D31" i="19" s="1"/>
  <c r="AC31" i="19" s="1"/>
  <c r="I521" i="21"/>
  <c r="I519" i="21"/>
  <c r="I514" i="21"/>
  <c r="I786" i="21"/>
  <c r="I755" i="21"/>
  <c r="I743" i="21"/>
  <c r="I677" i="21"/>
  <c r="I669" i="21"/>
  <c r="I666" i="21"/>
  <c r="I625" i="21"/>
  <c r="I579" i="21"/>
  <c r="A786" i="21"/>
  <c r="A755" i="21"/>
  <c r="F104" i="13"/>
  <c r="I742" i="21"/>
  <c r="I741" i="21"/>
  <c r="A742" i="21"/>
  <c r="A741" i="21"/>
  <c r="B742" i="21"/>
  <c r="B741" i="21"/>
  <c r="A743" i="21"/>
  <c r="A677" i="21"/>
  <c r="A669" i="21"/>
  <c r="A668" i="21"/>
  <c r="A646" i="21"/>
  <c r="A625" i="21"/>
  <c r="B1347" i="21"/>
  <c r="K378" i="21"/>
  <c r="K381" i="21"/>
  <c r="A499" i="21"/>
  <c r="A491" i="21"/>
  <c r="A485" i="21"/>
  <c r="A483" i="21"/>
  <c r="A388" i="21"/>
  <c r="A387" i="21"/>
  <c r="I385" i="21"/>
  <c r="B385" i="21"/>
  <c r="A385" i="21"/>
  <c r="H67" i="13"/>
  <c r="I67" i="13" s="1"/>
  <c r="I68" i="13"/>
  <c r="H30" i="13"/>
  <c r="I30" i="13" s="1"/>
  <c r="H36" i="13"/>
  <c r="I36" i="13" s="1"/>
  <c r="H41" i="13"/>
  <c r="I41" i="13" s="1"/>
  <c r="H45" i="13"/>
  <c r="I45" i="13" s="1"/>
  <c r="H49" i="13"/>
  <c r="I49" i="13" s="1"/>
  <c r="H175" i="13"/>
  <c r="I175" i="13" s="1"/>
  <c r="H181" i="13"/>
  <c r="I181" i="13" s="1"/>
  <c r="I182" i="13"/>
  <c r="H183" i="13"/>
  <c r="I183" i="13" s="1"/>
  <c r="H190" i="13"/>
  <c r="I190" i="13" s="1"/>
  <c r="H195" i="13"/>
  <c r="I195" i="13" s="1"/>
  <c r="H197" i="13"/>
  <c r="I197" i="13" s="1"/>
  <c r="I198" i="13"/>
  <c r="I199" i="13"/>
  <c r="I200" i="13"/>
  <c r="H201" i="13"/>
  <c r="I201" i="13" s="1"/>
  <c r="I216" i="13"/>
  <c r="I217" i="13"/>
  <c r="I218" i="13"/>
  <c r="I284" i="13"/>
  <c r="I285" i="13"/>
  <c r="I286" i="13"/>
  <c r="I287" i="13"/>
  <c r="F65" i="13"/>
  <c r="F64" i="13"/>
  <c r="F62" i="13"/>
  <c r="F61" i="13"/>
  <c r="F59" i="13"/>
  <c r="H376" i="21"/>
  <c r="F60" i="13" s="1"/>
  <c r="B376" i="21"/>
  <c r="I215" i="13" l="1"/>
  <c r="D26" i="19" s="1"/>
  <c r="AC26" i="19" s="1"/>
  <c r="AM31" i="19"/>
  <c r="AP31" i="19" s="1"/>
  <c r="I65" i="13"/>
  <c r="I61" i="13"/>
  <c r="I62" i="13"/>
  <c r="I60" i="13"/>
  <c r="I59" i="13"/>
  <c r="I64" i="13"/>
  <c r="AQ31" i="19" l="1"/>
  <c r="AA26" i="19"/>
  <c r="Y26" i="19"/>
  <c r="I58" i="13"/>
  <c r="AP26" i="19" l="1"/>
  <c r="AQ26" i="19" s="1"/>
  <c r="D16" i="19"/>
  <c r="AA16" i="19" s="1"/>
  <c r="I374" i="21"/>
  <c r="A376" i="21"/>
  <c r="A377" i="21"/>
  <c r="A378" i="21"/>
  <c r="A380" i="21"/>
  <c r="A381" i="21"/>
  <c r="A374" i="21"/>
  <c r="B374" i="21"/>
  <c r="I350" i="21"/>
  <c r="I359" i="21"/>
  <c r="W16" i="19" l="1"/>
  <c r="Y16" i="19"/>
  <c r="AP16" i="19" s="1"/>
  <c r="G54" i="21"/>
  <c r="H53" i="21" s="1"/>
  <c r="F33" i="13" s="1"/>
  <c r="F308" i="13" l="1"/>
  <c r="I55" i="21"/>
  <c r="I53" i="21"/>
  <c r="I46" i="21"/>
  <c r="I43" i="21"/>
  <c r="I37" i="21"/>
  <c r="I35" i="21"/>
  <c r="I32" i="21"/>
  <c r="I30" i="21"/>
  <c r="I27" i="21"/>
  <c r="I24" i="21"/>
  <c r="I22" i="21"/>
  <c r="I20" i="21"/>
  <c r="I18" i="21"/>
  <c r="I16" i="21"/>
  <c r="I14" i="21"/>
  <c r="I12" i="21"/>
  <c r="I11" i="21"/>
  <c r="I9" i="21"/>
  <c r="B29" i="21"/>
  <c r="B35" i="21"/>
  <c r="F306" i="13" l="1"/>
  <c r="H32" i="21"/>
  <c r="D20" i="13"/>
  <c r="I377" i="21"/>
  <c r="I378" i="21"/>
  <c r="I380" i="21"/>
  <c r="I381" i="21"/>
  <c r="I376" i="21"/>
  <c r="B377" i="21"/>
  <c r="B378" i="21"/>
  <c r="B380" i="21"/>
  <c r="B381" i="21"/>
  <c r="B384" i="21"/>
  <c r="B373" i="21"/>
  <c r="A373" i="21"/>
  <c r="B1004" i="21" l="1"/>
  <c r="G809" i="21" l="1"/>
  <c r="G804" i="21"/>
  <c r="G803" i="21"/>
  <c r="G795" i="21"/>
  <c r="G791" i="21"/>
  <c r="G783" i="21"/>
  <c r="G785" i="21"/>
  <c r="G782" i="21"/>
  <c r="G776" i="21"/>
  <c r="G777" i="21"/>
  <c r="G773" i="21"/>
  <c r="G790" i="21"/>
  <c r="G789" i="21"/>
  <c r="H27" i="21"/>
  <c r="I316" i="13"/>
  <c r="D316" i="13"/>
  <c r="B1527" i="21" s="1"/>
  <c r="D314" i="13"/>
  <c r="B314" i="13"/>
  <c r="D288" i="13"/>
  <c r="B1330" i="21" s="1"/>
  <c r="B288" i="13"/>
  <c r="I288" i="13" s="1"/>
  <c r="I283" i="13"/>
  <c r="I315" i="13" l="1"/>
  <c r="I282" i="13"/>
  <c r="D33" i="19" l="1"/>
  <c r="AO33" i="19" s="1"/>
  <c r="AP33" i="19" s="1"/>
  <c r="AQ33" i="19" s="1"/>
  <c r="D28" i="19"/>
  <c r="AG28" i="19"/>
  <c r="AE28" i="19"/>
  <c r="I214" i="13"/>
  <c r="I213" i="13"/>
  <c r="I212" i="13"/>
  <c r="D212" i="13"/>
  <c r="B1015" i="21" s="1"/>
  <c r="D213" i="13"/>
  <c r="B1016" i="21" s="1"/>
  <c r="D214" i="13"/>
  <c r="B1017" i="21" s="1"/>
  <c r="I209" i="13"/>
  <c r="I210" i="13"/>
  <c r="I211" i="13"/>
  <c r="D209" i="13"/>
  <c r="B1011" i="21" s="1"/>
  <c r="D210" i="13"/>
  <c r="B1012" i="21" s="1"/>
  <c r="D211" i="13"/>
  <c r="B1013" i="21" s="1"/>
  <c r="I208" i="13"/>
  <c r="D208" i="13"/>
  <c r="B1010" i="21" s="1"/>
  <c r="AP28" i="19" l="1"/>
  <c r="G958" i="21"/>
  <c r="H957" i="21" s="1"/>
  <c r="F171" i="13" s="1"/>
  <c r="H950" i="21"/>
  <c r="F168" i="13" s="1"/>
  <c r="G949" i="21"/>
  <c r="H948" i="21" s="1"/>
  <c r="F167" i="13" s="1"/>
  <c r="H945" i="21"/>
  <c r="F166" i="13" s="1"/>
  <c r="B957" i="21"/>
  <c r="I166" i="13" l="1"/>
  <c r="I168" i="13"/>
  <c r="I171" i="13"/>
  <c r="I167" i="13"/>
  <c r="I161" i="13"/>
  <c r="D23" i="19" s="1"/>
  <c r="AQ28" i="19"/>
  <c r="F156" i="13"/>
  <c r="F98" i="13"/>
  <c r="G667" i="21"/>
  <c r="H666" i="21" s="1"/>
  <c r="F97" i="13"/>
  <c r="F93" i="13"/>
  <c r="F92" i="13"/>
  <c r="F91" i="13"/>
  <c r="B92" i="13"/>
  <c r="I156" i="13" l="1"/>
  <c r="I155" i="13" s="1"/>
  <c r="O23" i="19"/>
  <c r="S23" i="19"/>
  <c r="F96" i="13"/>
  <c r="I91" i="13"/>
  <c r="F73" i="13"/>
  <c r="G484" i="21"/>
  <c r="H483" i="21" s="1"/>
  <c r="D22" i="19" l="1"/>
  <c r="U22" i="19" s="1"/>
  <c r="AP23" i="19"/>
  <c r="AQ23" i="19" s="1"/>
  <c r="F72" i="13"/>
  <c r="F71" i="13"/>
  <c r="F70" i="13"/>
  <c r="I485" i="21"/>
  <c r="S22" i="19" l="1"/>
  <c r="AP22" i="19" s="1"/>
  <c r="AQ22" i="19" s="1"/>
  <c r="I206" i="13"/>
  <c r="D206" i="13"/>
  <c r="I205" i="13"/>
  <c r="D205" i="13"/>
  <c r="I177" i="13"/>
  <c r="I178" i="13"/>
  <c r="I179" i="13"/>
  <c r="I180" i="13"/>
  <c r="D177" i="13"/>
  <c r="D178" i="13"/>
  <c r="D179" i="13"/>
  <c r="D180" i="13"/>
  <c r="F51" i="13"/>
  <c r="F50" i="13"/>
  <c r="E1406" i="21"/>
  <c r="G1406" i="21" s="1"/>
  <c r="H1401" i="21" s="1"/>
  <c r="D53" i="13"/>
  <c r="F31" i="13"/>
  <c r="D55" i="13"/>
  <c r="F46" i="13"/>
  <c r="H82" i="21"/>
  <c r="F47" i="13" s="1"/>
  <c r="H84" i="21"/>
  <c r="F48" i="13" s="1"/>
  <c r="F42" i="13"/>
  <c r="H74" i="21"/>
  <c r="F43" i="13" s="1"/>
  <c r="H76" i="21"/>
  <c r="F44" i="13" s="1"/>
  <c r="F39" i="13"/>
  <c r="F37" i="13"/>
  <c r="H64" i="21"/>
  <c r="F38" i="13" s="1"/>
  <c r="H66" i="21"/>
  <c r="B41" i="21"/>
  <c r="D48" i="13"/>
  <c r="D47" i="13"/>
  <c r="B46" i="13"/>
  <c r="D46" i="13" s="1"/>
  <c r="D44" i="13"/>
  <c r="D43" i="13"/>
  <c r="B42" i="13"/>
  <c r="D42" i="13" s="1"/>
  <c r="B53" i="21"/>
  <c r="D35" i="13"/>
  <c r="B58" i="21" s="1"/>
  <c r="D38" i="13"/>
  <c r="B37" i="13"/>
  <c r="H58" i="21"/>
  <c r="F35" i="13" s="1"/>
  <c r="F34" i="13"/>
  <c r="H37" i="21"/>
  <c r="F28" i="13" s="1"/>
  <c r="H35" i="21"/>
  <c r="F27" i="13" s="1"/>
  <c r="F24" i="13"/>
  <c r="F22" i="13"/>
  <c r="F18" i="13"/>
  <c r="F17" i="13"/>
  <c r="F15" i="13"/>
  <c r="G781" i="21"/>
  <c r="G815" i="21"/>
  <c r="G811" i="21"/>
  <c r="G810" i="21"/>
  <c r="G806" i="21"/>
  <c r="G799" i="21"/>
  <c r="G798" i="21"/>
  <c r="G796" i="21"/>
  <c r="G792" i="21"/>
  <c r="G788" i="21"/>
  <c r="G775" i="21"/>
  <c r="G763" i="21"/>
  <c r="G762" i="21"/>
  <c r="G760" i="21"/>
  <c r="G761" i="21"/>
  <c r="G759" i="21"/>
  <c r="G758" i="21"/>
  <c r="G757" i="21"/>
  <c r="K1525" i="21"/>
  <c r="K1524" i="21"/>
  <c r="K1523" i="21"/>
  <c r="K1522" i="21"/>
  <c r="H1521" i="21"/>
  <c r="F314" i="13" s="1"/>
  <c r="G369" i="21"/>
  <c r="G368" i="21"/>
  <c r="G366" i="21"/>
  <c r="G367" i="21"/>
  <c r="G365" i="21"/>
  <c r="G364" i="21"/>
  <c r="G363" i="21"/>
  <c r="B97" i="13"/>
  <c r="B308" i="13"/>
  <c r="I104" i="13"/>
  <c r="F103" i="13"/>
  <c r="D19" i="13"/>
  <c r="I202" i="13"/>
  <c r="D202" i="13"/>
  <c r="I196" i="13"/>
  <c r="D196" i="13"/>
  <c r="I194" i="13"/>
  <c r="D194" i="13"/>
  <c r="I193" i="13"/>
  <c r="D193" i="13"/>
  <c r="I192" i="13"/>
  <c r="D192" i="13"/>
  <c r="I191" i="13"/>
  <c r="D191" i="13"/>
  <c r="I185" i="13"/>
  <c r="I186" i="13"/>
  <c r="I187" i="13"/>
  <c r="I188" i="13"/>
  <c r="I189" i="13"/>
  <c r="D185" i="13"/>
  <c r="D186" i="13"/>
  <c r="D187" i="13"/>
  <c r="D188" i="13"/>
  <c r="D189" i="13"/>
  <c r="I184" i="13"/>
  <c r="D184" i="13"/>
  <c r="I176" i="13"/>
  <c r="D176" i="13"/>
  <c r="I28" i="13" l="1"/>
  <c r="I314" i="13"/>
  <c r="I313" i="13" s="1"/>
  <c r="D32" i="19" s="1"/>
  <c r="AM32" i="19" s="1"/>
  <c r="AP32" i="19" s="1"/>
  <c r="AQ32" i="19" s="1"/>
  <c r="I17" i="13"/>
  <c r="I18" i="13"/>
  <c r="I24" i="13"/>
  <c r="I27" i="13"/>
  <c r="I103" i="13"/>
  <c r="I31" i="13"/>
  <c r="I15" i="13"/>
  <c r="I22" i="13"/>
  <c r="I21" i="13" s="1"/>
  <c r="D11" i="19" s="1"/>
  <c r="K11" i="19" s="1"/>
  <c r="AP11" i="19" s="1"/>
  <c r="I203" i="13"/>
  <c r="I172" i="13"/>
  <c r="I48" i="13"/>
  <c r="I39" i="13"/>
  <c r="I44" i="13"/>
  <c r="I38" i="13"/>
  <c r="I51" i="13"/>
  <c r="I47" i="13"/>
  <c r="I43" i="13"/>
  <c r="I37" i="13"/>
  <c r="D97" i="13"/>
  <c r="I97" i="13"/>
  <c r="E97" i="13"/>
  <c r="I668" i="21" s="1"/>
  <c r="H68" i="21"/>
  <c r="F40" i="13" s="1"/>
  <c r="F32" i="13"/>
  <c r="I46" i="13"/>
  <c r="I42" i="13"/>
  <c r="D37" i="13"/>
  <c r="I40" i="13" l="1"/>
  <c r="D25" i="19"/>
  <c r="AM25" i="19" s="1"/>
  <c r="D24" i="19"/>
  <c r="AM24" i="19" s="1"/>
  <c r="C355" i="21"/>
  <c r="G800" i="21"/>
  <c r="G812" i="21"/>
  <c r="G769" i="21"/>
  <c r="G784" i="21"/>
  <c r="G780" i="21"/>
  <c r="G779" i="21"/>
  <c r="G778" i="21"/>
  <c r="G774" i="21"/>
  <c r="G772" i="21"/>
  <c r="G771" i="21"/>
  <c r="G768" i="21"/>
  <c r="G767" i="21"/>
  <c r="G766" i="21"/>
  <c r="G765" i="21"/>
  <c r="G764" i="21"/>
  <c r="H755" i="21" s="1"/>
  <c r="H1350" i="21"/>
  <c r="F305" i="13" s="1"/>
  <c r="B359" i="21"/>
  <c r="B350" i="21"/>
  <c r="G816" i="21"/>
  <c r="G813" i="21"/>
  <c r="G808" i="21"/>
  <c r="G807" i="21"/>
  <c r="G805" i="21"/>
  <c r="G802" i="21"/>
  <c r="G797" i="21"/>
  <c r="G794" i="21"/>
  <c r="G793" i="21"/>
  <c r="D107" i="13"/>
  <c r="D106" i="13"/>
  <c r="B106" i="13"/>
  <c r="D305" i="13"/>
  <c r="B305" i="13"/>
  <c r="B304" i="13"/>
  <c r="D304" i="13"/>
  <c r="D308" i="13"/>
  <c r="E83" i="13"/>
  <c r="E82" i="13"/>
  <c r="B307" i="13"/>
  <c r="D307" i="13"/>
  <c r="B306" i="13"/>
  <c r="I306" i="13" s="1"/>
  <c r="D306" i="13"/>
  <c r="C357" i="21"/>
  <c r="C356" i="21"/>
  <c r="C354" i="21"/>
  <c r="C353" i="21"/>
  <c r="C352" i="21"/>
  <c r="G501" i="21"/>
  <c r="G740" i="21"/>
  <c r="G739" i="21"/>
  <c r="G737" i="21"/>
  <c r="G736" i="21"/>
  <c r="G735" i="21"/>
  <c r="G734" i="21"/>
  <c r="G733" i="21"/>
  <c r="G732" i="21"/>
  <c r="G731" i="21"/>
  <c r="G729" i="21"/>
  <c r="G728" i="21"/>
  <c r="G727" i="21"/>
  <c r="G726" i="21"/>
  <c r="G725" i="21"/>
  <c r="G722" i="21"/>
  <c r="G720" i="21"/>
  <c r="G719" i="21"/>
  <c r="G718" i="21"/>
  <c r="G717" i="21"/>
  <c r="G716" i="21"/>
  <c r="G715" i="21"/>
  <c r="G714" i="21"/>
  <c r="G713" i="21"/>
  <c r="G712" i="21"/>
  <c r="G711" i="21"/>
  <c r="G710" i="21"/>
  <c r="G709" i="21"/>
  <c r="G708" i="21"/>
  <c r="G707" i="21"/>
  <c r="G706" i="21"/>
  <c r="G705" i="21"/>
  <c r="G704" i="21"/>
  <c r="G703" i="21"/>
  <c r="G702" i="21"/>
  <c r="G701" i="21"/>
  <c r="G700" i="21"/>
  <c r="G699" i="21"/>
  <c r="G698" i="21"/>
  <c r="G681" i="21"/>
  <c r="G696" i="21"/>
  <c r="G695" i="21"/>
  <c r="G694" i="21"/>
  <c r="G693" i="21"/>
  <c r="G692" i="21"/>
  <c r="G691" i="21"/>
  <c r="G690" i="21"/>
  <c r="G689" i="21"/>
  <c r="G688" i="21"/>
  <c r="G687" i="21"/>
  <c r="G686" i="21"/>
  <c r="G685" i="21"/>
  <c r="G684" i="21"/>
  <c r="G683" i="21"/>
  <c r="G682" i="21"/>
  <c r="G680" i="21"/>
  <c r="H677" i="21" s="1"/>
  <c r="G643" i="21"/>
  <c r="G642" i="21"/>
  <c r="G640" i="21"/>
  <c r="G639" i="21"/>
  <c r="G638" i="21"/>
  <c r="G637" i="21"/>
  <c r="G636" i="21"/>
  <c r="G635" i="21"/>
  <c r="G634" i="21"/>
  <c r="G632" i="21"/>
  <c r="G631" i="21"/>
  <c r="G630" i="21"/>
  <c r="G629" i="21"/>
  <c r="G628" i="21"/>
  <c r="G624" i="21"/>
  <c r="G622" i="21"/>
  <c r="G621" i="21"/>
  <c r="G620" i="21"/>
  <c r="G619" i="21"/>
  <c r="G618" i="21"/>
  <c r="G617" i="21"/>
  <c r="G616" i="21"/>
  <c r="G615" i="21"/>
  <c r="G614" i="21"/>
  <c r="G613" i="21"/>
  <c r="G612" i="21"/>
  <c r="G611" i="21"/>
  <c r="G610" i="21"/>
  <c r="G609" i="21"/>
  <c r="G608" i="21"/>
  <c r="G607" i="21"/>
  <c r="G606" i="21"/>
  <c r="G605" i="21"/>
  <c r="G604" i="21"/>
  <c r="G603" i="21"/>
  <c r="G602" i="21"/>
  <c r="G601" i="21"/>
  <c r="G600" i="21"/>
  <c r="G598" i="21"/>
  <c r="G597" i="21"/>
  <c r="G596" i="21"/>
  <c r="G595" i="21"/>
  <c r="G594" i="21"/>
  <c r="G593" i="21"/>
  <c r="G592" i="21"/>
  <c r="G591" i="21"/>
  <c r="G590" i="21"/>
  <c r="G589" i="21"/>
  <c r="G588" i="21"/>
  <c r="G587" i="21"/>
  <c r="G586" i="21"/>
  <c r="G585" i="21"/>
  <c r="G584" i="21"/>
  <c r="G583" i="21"/>
  <c r="G582" i="21"/>
  <c r="F25" i="13"/>
  <c r="G17" i="21"/>
  <c r="H16" i="21" s="1"/>
  <c r="F16" i="13" s="1"/>
  <c r="G23" i="21"/>
  <c r="H22" i="21" s="1"/>
  <c r="F19" i="13" s="1"/>
  <c r="F20" i="13"/>
  <c r="D11" i="13"/>
  <c r="I19" i="13" l="1"/>
  <c r="I16" i="13"/>
  <c r="H499" i="21"/>
  <c r="F74" i="13" s="1"/>
  <c r="I25" i="13"/>
  <c r="H579" i="21"/>
  <c r="H625" i="21"/>
  <c r="F85" i="13" s="1"/>
  <c r="H786" i="21"/>
  <c r="I20" i="13"/>
  <c r="AK25" i="19"/>
  <c r="AP25" i="19" s="1"/>
  <c r="AQ25" i="19" s="1"/>
  <c r="AI24" i="19"/>
  <c r="AP24" i="19" s="1"/>
  <c r="AQ24" i="19" s="1"/>
  <c r="F84" i="13"/>
  <c r="G353" i="21"/>
  <c r="J353" i="21"/>
  <c r="G354" i="21"/>
  <c r="J354" i="21"/>
  <c r="G357" i="21"/>
  <c r="J357" i="21"/>
  <c r="G356" i="21"/>
  <c r="J356" i="21"/>
  <c r="J352" i="21"/>
  <c r="G352" i="21"/>
  <c r="G355" i="21"/>
  <c r="J355" i="21"/>
  <c r="F55" i="13"/>
  <c r="F107" i="13"/>
  <c r="F105" i="13"/>
  <c r="F102" i="13"/>
  <c r="F106" i="13"/>
  <c r="I308" i="13"/>
  <c r="I305" i="13"/>
  <c r="D105" i="13"/>
  <c r="AI34" i="19" l="1"/>
  <c r="H350" i="21"/>
  <c r="AK34" i="19"/>
  <c r="G360" i="21"/>
  <c r="H359" i="21" s="1"/>
  <c r="F56" i="13"/>
  <c r="I106" i="13"/>
  <c r="I107" i="13"/>
  <c r="F81" i="13"/>
  <c r="H519" i="21"/>
  <c r="I105" i="13"/>
  <c r="I102" i="13"/>
  <c r="D102" i="13"/>
  <c r="D81" i="13"/>
  <c r="I101" i="13" l="1"/>
  <c r="G515" i="21"/>
  <c r="H514" i="21" s="1"/>
  <c r="H521" i="21" s="1"/>
  <c r="F57" i="13"/>
  <c r="I81" i="13"/>
  <c r="F79" i="13"/>
  <c r="I93" i="13"/>
  <c r="D93" i="13"/>
  <c r="D85" i="13"/>
  <c r="D92" i="13"/>
  <c r="D96" i="13"/>
  <c r="B98" i="13"/>
  <c r="I85" i="13"/>
  <c r="I84" i="13"/>
  <c r="D79" i="13"/>
  <c r="D74" i="13"/>
  <c r="D80" i="13"/>
  <c r="D78" i="13"/>
  <c r="E77" i="13"/>
  <c r="I74" i="13"/>
  <c r="D73" i="13"/>
  <c r="B491" i="21" s="1"/>
  <c r="I73" i="13"/>
  <c r="B485" i="21"/>
  <c r="I72" i="13"/>
  <c r="I70" i="13"/>
  <c r="D70" i="13"/>
  <c r="E69" i="13"/>
  <c r="I56" i="13"/>
  <c r="I55" i="13"/>
  <c r="B28" i="13"/>
  <c r="B50" i="13"/>
  <c r="D50" i="13" s="1"/>
  <c r="B34" i="13"/>
  <c r="D34" i="13" s="1"/>
  <c r="B55" i="21" s="1"/>
  <c r="D16" i="13"/>
  <c r="B16" i="13"/>
  <c r="I32" i="13"/>
  <c r="I33" i="13"/>
  <c r="D54" i="13"/>
  <c r="D32" i="13"/>
  <c r="B46" i="21" s="1"/>
  <c r="D25" i="13"/>
  <c r="D17" i="13"/>
  <c r="D18" i="13"/>
  <c r="I11" i="13"/>
  <c r="I35" i="13"/>
  <c r="E14" i="13"/>
  <c r="D20" i="19" l="1"/>
  <c r="AG20" i="19" s="1"/>
  <c r="AG34" i="19" s="1"/>
  <c r="H1348" i="21"/>
  <c r="F304" i="13" s="1"/>
  <c r="I57" i="13"/>
  <c r="F307" i="13"/>
  <c r="I79" i="13"/>
  <c r="I54" i="13"/>
  <c r="I52" i="13" s="1"/>
  <c r="F78" i="13"/>
  <c r="I23" i="13"/>
  <c r="D98" i="13"/>
  <c r="I98" i="13"/>
  <c r="I10" i="13"/>
  <c r="I14" i="13"/>
  <c r="I50" i="13"/>
  <c r="I29" i="13" s="1"/>
  <c r="I96" i="13"/>
  <c r="I92" i="13"/>
  <c r="D71" i="13"/>
  <c r="I71" i="13"/>
  <c r="I34" i="13"/>
  <c r="I26" i="13"/>
  <c r="D28" i="13"/>
  <c r="I78" i="13" l="1"/>
  <c r="I307" i="13"/>
  <c r="I304" i="13"/>
  <c r="I303" i="13" s="1"/>
  <c r="AE20" i="19"/>
  <c r="D9" i="19"/>
  <c r="G9" i="19" s="1"/>
  <c r="D13" i="19"/>
  <c r="M13" i="19" s="1"/>
  <c r="D12" i="19"/>
  <c r="I12" i="19" s="1"/>
  <c r="AP12" i="19" s="1"/>
  <c r="D10" i="19"/>
  <c r="I10" i="19" s="1"/>
  <c r="I82" i="13"/>
  <c r="D19" i="19" s="1"/>
  <c r="I69" i="13"/>
  <c r="AP20" i="19"/>
  <c r="W9" i="19"/>
  <c r="U9" i="19"/>
  <c r="S9" i="19"/>
  <c r="Y9" i="19" l="1"/>
  <c r="I9" i="19"/>
  <c r="K9" i="19"/>
  <c r="M9" i="19"/>
  <c r="M34" i="19" s="1"/>
  <c r="O9" i="19"/>
  <c r="AP9" i="19" s="1"/>
  <c r="Q9" i="19"/>
  <c r="G10" i="19"/>
  <c r="G34" i="19" s="1"/>
  <c r="K13" i="19"/>
  <c r="AP13" i="19" s="1"/>
  <c r="D30" i="19"/>
  <c r="AO30" i="19" s="1"/>
  <c r="AO34" i="19" s="1"/>
  <c r="AE19" i="19"/>
  <c r="AE34" i="19" s="1"/>
  <c r="AA19" i="19"/>
  <c r="AC19" i="19"/>
  <c r="AP19" i="19" s="1"/>
  <c r="D17" i="19"/>
  <c r="AC17" i="19" s="1"/>
  <c r="D15" i="19"/>
  <c r="S15" i="19" s="1"/>
  <c r="D14" i="19"/>
  <c r="O14" i="19" s="1"/>
  <c r="AP10" i="19"/>
  <c r="I34" i="19"/>
  <c r="K514" i="21"/>
  <c r="F80" i="13"/>
  <c r="G65" i="18"/>
  <c r="G63" i="18"/>
  <c r="G62" i="18"/>
  <c r="G61" i="18"/>
  <c r="H67" i="18"/>
  <c r="G264" i="18"/>
  <c r="G265" i="18"/>
  <c r="G262" i="18"/>
  <c r="G261" i="18"/>
  <c r="G260" i="18"/>
  <c r="G259" i="18"/>
  <c r="G258" i="18"/>
  <c r="G257" i="18"/>
  <c r="G256" i="18"/>
  <c r="G255" i="18"/>
  <c r="G254" i="18"/>
  <c r="G253" i="18"/>
  <c r="G252" i="18"/>
  <c r="G251" i="18"/>
  <c r="G248" i="18"/>
  <c r="G247" i="18"/>
  <c r="G246" i="18"/>
  <c r="G245" i="18"/>
  <c r="G244" i="18"/>
  <c r="G243" i="18"/>
  <c r="G242" i="18"/>
  <c r="G235" i="18"/>
  <c r="G234" i="18"/>
  <c r="G233" i="18"/>
  <c r="G232" i="18"/>
  <c r="G240" i="18"/>
  <c r="G239" i="18"/>
  <c r="G238" i="18"/>
  <c r="G237" i="18"/>
  <c r="G230" i="18"/>
  <c r="G229" i="18"/>
  <c r="G228" i="18"/>
  <c r="G227" i="18"/>
  <c r="K163" i="18"/>
  <c r="K162" i="18"/>
  <c r="K161" i="18"/>
  <c r="K160" i="18"/>
  <c r="K159" i="18"/>
  <c r="K158" i="18"/>
  <c r="K157" i="18"/>
  <c r="K156" i="18"/>
  <c r="K155" i="18"/>
  <c r="L163" i="18"/>
  <c r="L162" i="18"/>
  <c r="L161" i="18"/>
  <c r="L160" i="18"/>
  <c r="L171" i="18" s="1"/>
  <c r="L159" i="18"/>
  <c r="L158" i="18"/>
  <c r="L157" i="18"/>
  <c r="L156" i="18"/>
  <c r="L167" i="18" s="1"/>
  <c r="L155" i="18"/>
  <c r="L166" i="18" s="1"/>
  <c r="K205" i="18"/>
  <c r="L203" i="18"/>
  <c r="L202" i="18"/>
  <c r="L201" i="18"/>
  <c r="G219" i="18"/>
  <c r="G211" i="18"/>
  <c r="G696" i="18"/>
  <c r="H669" i="18" s="1"/>
  <c r="G753" i="18"/>
  <c r="G752" i="18"/>
  <c r="G751" i="18"/>
  <c r="G750" i="18"/>
  <c r="G749" i="18"/>
  <c r="G748" i="18"/>
  <c r="G744" i="18"/>
  <c r="G743" i="18"/>
  <c r="G205" i="18"/>
  <c r="G207" i="18"/>
  <c r="G208" i="18"/>
  <c r="G209" i="18"/>
  <c r="G210" i="18"/>
  <c r="G206" i="18"/>
  <c r="F428" i="18"/>
  <c r="H413" i="18"/>
  <c r="H412" i="18"/>
  <c r="H411" i="18"/>
  <c r="H410"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G179" i="18"/>
  <c r="G320" i="18" s="1"/>
  <c r="G428" i="18" s="1"/>
  <c r="G483" i="18"/>
  <c r="G484" i="18"/>
  <c r="G485" i="18"/>
  <c r="G486" i="18"/>
  <c r="G487" i="18"/>
  <c r="G488" i="18"/>
  <c r="G489" i="18"/>
  <c r="G490" i="18"/>
  <c r="G321" i="18"/>
  <c r="F321" i="18"/>
  <c r="E321" i="18"/>
  <c r="D321" i="18"/>
  <c r="C321" i="18"/>
  <c r="B321" i="18"/>
  <c r="F478" i="18"/>
  <c r="E320" i="18"/>
  <c r="D320" i="18"/>
  <c r="C320" i="18"/>
  <c r="B320" i="18"/>
  <c r="F319" i="18"/>
  <c r="E319" i="18"/>
  <c r="D319" i="18"/>
  <c r="C319" i="18"/>
  <c r="B319" i="18"/>
  <c r="F318" i="18"/>
  <c r="E318" i="18"/>
  <c r="D318" i="18"/>
  <c r="C318" i="18"/>
  <c r="B318" i="18"/>
  <c r="G317" i="18"/>
  <c r="F317" i="18"/>
  <c r="E317" i="18"/>
  <c r="D317" i="18"/>
  <c r="C317" i="18"/>
  <c r="B317" i="18"/>
  <c r="F316" i="18"/>
  <c r="E316" i="18"/>
  <c r="D316" i="18"/>
  <c r="C316" i="18"/>
  <c r="B316" i="18"/>
  <c r="F315" i="18"/>
  <c r="E315" i="18"/>
  <c r="D315" i="18"/>
  <c r="C315" i="18"/>
  <c r="B315" i="18"/>
  <c r="F314" i="18"/>
  <c r="E314" i="18"/>
  <c r="D314" i="18"/>
  <c r="C314" i="18"/>
  <c r="B314" i="18"/>
  <c r="F313" i="18"/>
  <c r="E313" i="18"/>
  <c r="D313" i="18"/>
  <c r="C313" i="18"/>
  <c r="B313" i="18"/>
  <c r="F312" i="18"/>
  <c r="E312" i="18"/>
  <c r="D312" i="18"/>
  <c r="C312" i="18"/>
  <c r="B312" i="18"/>
  <c r="F311" i="18"/>
  <c r="E311" i="18"/>
  <c r="D311" i="18"/>
  <c r="C311" i="18"/>
  <c r="B311" i="18"/>
  <c r="F310" i="18"/>
  <c r="E310" i="18"/>
  <c r="D310" i="18"/>
  <c r="C310" i="18"/>
  <c r="B310" i="18"/>
  <c r="F309" i="18"/>
  <c r="E309" i="18"/>
  <c r="D309" i="18"/>
  <c r="C309" i="18"/>
  <c r="B309" i="18"/>
  <c r="F308" i="18"/>
  <c r="E308" i="18"/>
  <c r="D308" i="18"/>
  <c r="C308" i="18"/>
  <c r="B308" i="18"/>
  <c r="G307" i="18"/>
  <c r="F307" i="18"/>
  <c r="E307" i="18"/>
  <c r="D307" i="18"/>
  <c r="C307" i="18"/>
  <c r="B307" i="18"/>
  <c r="F306" i="18"/>
  <c r="E306" i="18"/>
  <c r="D306" i="18"/>
  <c r="C306" i="18"/>
  <c r="B306" i="18"/>
  <c r="F305" i="18"/>
  <c r="E305" i="18"/>
  <c r="D305" i="18"/>
  <c r="C305" i="18"/>
  <c r="B305" i="18"/>
  <c r="F304" i="18"/>
  <c r="E304" i="18"/>
  <c r="D304" i="18"/>
  <c r="C304" i="18"/>
  <c r="B304" i="18"/>
  <c r="F303" i="18"/>
  <c r="E303" i="18"/>
  <c r="D303" i="18"/>
  <c r="C303" i="18"/>
  <c r="B303" i="18"/>
  <c r="G302" i="18"/>
  <c r="F302" i="18"/>
  <c r="E302" i="18"/>
  <c r="D302" i="18"/>
  <c r="C302" i="18"/>
  <c r="B302" i="18"/>
  <c r="G178" i="18"/>
  <c r="G177" i="18"/>
  <c r="G318" i="18" s="1"/>
  <c r="G175" i="18"/>
  <c r="G316" i="18" s="1"/>
  <c r="G174" i="18"/>
  <c r="G315" i="18" s="1"/>
  <c r="G173" i="18"/>
  <c r="G314" i="18" s="1"/>
  <c r="G172" i="18"/>
  <c r="G313" i="18" s="1"/>
  <c r="G171" i="18"/>
  <c r="G312" i="18" s="1"/>
  <c r="G170" i="18"/>
  <c r="G311" i="18" s="1"/>
  <c r="G169" i="18"/>
  <c r="G310" i="18" s="1"/>
  <c r="G168" i="18"/>
  <c r="G309" i="18" s="1"/>
  <c r="G167" i="18"/>
  <c r="G308" i="18" s="1"/>
  <c r="G165" i="18"/>
  <c r="G306" i="18" s="1"/>
  <c r="G164" i="18"/>
  <c r="G305" i="18" s="1"/>
  <c r="G163" i="18"/>
  <c r="G304" i="18" s="1"/>
  <c r="G162" i="18"/>
  <c r="G303" i="18" s="1"/>
  <c r="G592" i="18"/>
  <c r="G591" i="18"/>
  <c r="G590" i="18"/>
  <c r="G589" i="18"/>
  <c r="G588" i="18"/>
  <c r="D561" i="18"/>
  <c r="G561" i="18" s="1"/>
  <c r="G563" i="18"/>
  <c r="G562" i="18"/>
  <c r="G560" i="18"/>
  <c r="G568" i="18"/>
  <c r="G567" i="18"/>
  <c r="G566" i="18"/>
  <c r="G565" i="18"/>
  <c r="G573" i="18"/>
  <c r="G572" i="18"/>
  <c r="G571" i="18"/>
  <c r="G570" i="18"/>
  <c r="G578" i="18"/>
  <c r="G577" i="18"/>
  <c r="G576" i="18"/>
  <c r="G575" i="18"/>
  <c r="G586" i="18"/>
  <c r="G585" i="18"/>
  <c r="G584" i="18"/>
  <c r="G583" i="18"/>
  <c r="G582" i="18"/>
  <c r="G581" i="18"/>
  <c r="G580" i="18"/>
  <c r="G596" i="18"/>
  <c r="G601" i="18"/>
  <c r="G600" i="18"/>
  <c r="G599" i="18"/>
  <c r="G598" i="18"/>
  <c r="G604" i="18"/>
  <c r="G603" i="18"/>
  <c r="G609" i="18"/>
  <c r="G608" i="18"/>
  <c r="G606" i="18"/>
  <c r="G605" i="18"/>
  <c r="G595" i="18"/>
  <c r="G594" i="18"/>
  <c r="G614" i="18"/>
  <c r="G613" i="18"/>
  <c r="G612" i="18"/>
  <c r="G611" i="18"/>
  <c r="G621" i="18"/>
  <c r="G620" i="18"/>
  <c r="G619" i="18"/>
  <c r="G618" i="18"/>
  <c r="G617" i="18"/>
  <c r="G616" i="18"/>
  <c r="G637" i="18"/>
  <c r="G636" i="18"/>
  <c r="G635" i="18"/>
  <c r="G634" i="18"/>
  <c r="G632" i="18"/>
  <c r="G631" i="18"/>
  <c r="G630" i="18"/>
  <c r="G629" i="18"/>
  <c r="G628" i="18"/>
  <c r="G627" i="18"/>
  <c r="G626" i="18"/>
  <c r="G625" i="18"/>
  <c r="G624" i="18"/>
  <c r="G623" i="18"/>
  <c r="G554" i="18"/>
  <c r="G553" i="18"/>
  <c r="G551" i="18"/>
  <c r="G550" i="18"/>
  <c r="G549" i="18"/>
  <c r="G548" i="18"/>
  <c r="G546" i="18"/>
  <c r="G545" i="18"/>
  <c r="G544" i="18"/>
  <c r="G543" i="18"/>
  <c r="G541" i="18"/>
  <c r="G531" i="18"/>
  <c r="G536" i="18"/>
  <c r="G540" i="18"/>
  <c r="G539" i="18"/>
  <c r="G538" i="18"/>
  <c r="G535" i="18"/>
  <c r="G534" i="18"/>
  <c r="G533" i="18"/>
  <c r="G530" i="18"/>
  <c r="G529" i="18"/>
  <c r="G527" i="18"/>
  <c r="G526" i="18"/>
  <c r="G525" i="18"/>
  <c r="G523" i="18"/>
  <c r="G522" i="18"/>
  <c r="G521" i="18"/>
  <c r="G519" i="18"/>
  <c r="G518" i="18"/>
  <c r="G517" i="18"/>
  <c r="G516" i="18"/>
  <c r="G642" i="18"/>
  <c r="G641" i="18"/>
  <c r="G640" i="18"/>
  <c r="G514" i="18"/>
  <c r="G513" i="18"/>
  <c r="G512" i="18"/>
  <c r="G510" i="18"/>
  <c r="G509" i="18"/>
  <c r="G508" i="18"/>
  <c r="G507" i="18"/>
  <c r="G505" i="18"/>
  <c r="G504" i="18"/>
  <c r="G503" i="18"/>
  <c r="G502" i="18"/>
  <c r="G500" i="18"/>
  <c r="G499" i="18"/>
  <c r="G498" i="18"/>
  <c r="G497" i="18"/>
  <c r="G495" i="18"/>
  <c r="G493" i="18"/>
  <c r="G492" i="18"/>
  <c r="D494" i="18"/>
  <c r="G494" i="18" s="1"/>
  <c r="B322" i="18"/>
  <c r="B430" i="18" s="1"/>
  <c r="C351" i="18"/>
  <c r="G351" i="18" s="1"/>
  <c r="C350" i="18"/>
  <c r="G350" i="18" s="1"/>
  <c r="B351" i="18"/>
  <c r="B350" i="18"/>
  <c r="C347" i="18"/>
  <c r="H346" i="18" s="1"/>
  <c r="B347" i="18"/>
  <c r="G187" i="18"/>
  <c r="G186" i="18"/>
  <c r="G185" i="18"/>
  <c r="F323" i="18"/>
  <c r="E323" i="18"/>
  <c r="D323" i="18"/>
  <c r="C323" i="18"/>
  <c r="B323" i="18"/>
  <c r="F322" i="18"/>
  <c r="F430" i="18" s="1"/>
  <c r="E322" i="18"/>
  <c r="E430" i="18" s="1"/>
  <c r="D322" i="18"/>
  <c r="D430" i="18" s="1"/>
  <c r="C322" i="18"/>
  <c r="F301" i="18"/>
  <c r="E301" i="18"/>
  <c r="D301" i="18"/>
  <c r="C301" i="18"/>
  <c r="B301" i="18"/>
  <c r="F300" i="18"/>
  <c r="E300" i="18"/>
  <c r="D300" i="18"/>
  <c r="C300" i="18"/>
  <c r="B300" i="18"/>
  <c r="F299" i="18"/>
  <c r="E299" i="18"/>
  <c r="D299" i="18"/>
  <c r="C299" i="18"/>
  <c r="B299" i="18"/>
  <c r="F298" i="18"/>
  <c r="E298" i="18"/>
  <c r="D298" i="18"/>
  <c r="C298" i="18"/>
  <c r="B298" i="18"/>
  <c r="G297" i="18"/>
  <c r="F297" i="18"/>
  <c r="E297" i="18"/>
  <c r="D297" i="18"/>
  <c r="C297" i="18"/>
  <c r="B297" i="18"/>
  <c r="F296" i="18"/>
  <c r="E296" i="18"/>
  <c r="D296" i="18"/>
  <c r="C296" i="18"/>
  <c r="B296" i="18"/>
  <c r="F295" i="18"/>
  <c r="E295" i="18"/>
  <c r="D295" i="18"/>
  <c r="C295" i="18"/>
  <c r="B295" i="18"/>
  <c r="F294" i="18"/>
  <c r="E294" i="18"/>
  <c r="C294" i="18"/>
  <c r="B294" i="18"/>
  <c r="F293" i="18"/>
  <c r="E293" i="18"/>
  <c r="D293" i="18"/>
  <c r="C293" i="18"/>
  <c r="B293" i="18"/>
  <c r="F292" i="18"/>
  <c r="E292" i="18"/>
  <c r="D292" i="18"/>
  <c r="C292" i="18"/>
  <c r="B292" i="18"/>
  <c r="F291" i="18"/>
  <c r="E291" i="18"/>
  <c r="D291" i="18"/>
  <c r="C291" i="18"/>
  <c r="B291" i="18"/>
  <c r="F290" i="18"/>
  <c r="E290" i="18"/>
  <c r="D290" i="18"/>
  <c r="C290" i="18"/>
  <c r="B290" i="18"/>
  <c r="F289" i="18"/>
  <c r="E289" i="18"/>
  <c r="D289" i="18"/>
  <c r="C289" i="18"/>
  <c r="B289" i="18"/>
  <c r="F288" i="18"/>
  <c r="E288" i="18"/>
  <c r="D288" i="18"/>
  <c r="C288" i="18"/>
  <c r="B288" i="18"/>
  <c r="G287" i="18"/>
  <c r="F287" i="18"/>
  <c r="E287" i="18"/>
  <c r="D287" i="18"/>
  <c r="C287" i="18"/>
  <c r="B287" i="18"/>
  <c r="F286" i="18"/>
  <c r="E286" i="18"/>
  <c r="D286" i="18"/>
  <c r="C286" i="18"/>
  <c r="B286" i="18"/>
  <c r="F285" i="18"/>
  <c r="E285" i="18"/>
  <c r="D285" i="18"/>
  <c r="C285" i="18"/>
  <c r="B285" i="18"/>
  <c r="F284" i="18"/>
  <c r="E284" i="18"/>
  <c r="D284" i="18"/>
  <c r="C284" i="18"/>
  <c r="B284" i="18"/>
  <c r="F283" i="18"/>
  <c r="E283" i="18"/>
  <c r="D283" i="18"/>
  <c r="D391" i="18" s="1"/>
  <c r="C283" i="18"/>
  <c r="B283" i="18"/>
  <c r="F282" i="18"/>
  <c r="E282" i="18"/>
  <c r="D282" i="18"/>
  <c r="C282" i="18"/>
  <c r="B282" i="18"/>
  <c r="F281" i="18"/>
  <c r="E281" i="18"/>
  <c r="D281" i="18"/>
  <c r="C281" i="18"/>
  <c r="B281" i="18"/>
  <c r="F280" i="18"/>
  <c r="E280" i="18"/>
  <c r="D280" i="18"/>
  <c r="C280" i="18"/>
  <c r="B280" i="18"/>
  <c r="F279" i="18"/>
  <c r="E279" i="18"/>
  <c r="D279" i="18"/>
  <c r="C279" i="18"/>
  <c r="B279" i="18"/>
  <c r="F278" i="18"/>
  <c r="E278" i="18"/>
  <c r="D278" i="18"/>
  <c r="C278" i="18"/>
  <c r="B278" i="18"/>
  <c r="F277" i="18"/>
  <c r="E277" i="18"/>
  <c r="D277" i="18"/>
  <c r="C277" i="18"/>
  <c r="B277" i="18"/>
  <c r="F276" i="18"/>
  <c r="E276" i="18"/>
  <c r="D276" i="18"/>
  <c r="C276" i="18"/>
  <c r="C434" i="18" s="1"/>
  <c r="B276" i="18"/>
  <c r="E199" i="18"/>
  <c r="C199" i="18"/>
  <c r="E198" i="18"/>
  <c r="C198" i="18"/>
  <c r="E197" i="18"/>
  <c r="C197" i="18"/>
  <c r="B200" i="18"/>
  <c r="B199" i="18"/>
  <c r="B198" i="18"/>
  <c r="B197" i="18"/>
  <c r="G193" i="18"/>
  <c r="G199" i="18" s="1"/>
  <c r="G192" i="18"/>
  <c r="G198" i="18" s="1"/>
  <c r="G191" i="18"/>
  <c r="G77" i="18"/>
  <c r="G76" i="18"/>
  <c r="G75" i="18"/>
  <c r="G37" i="18"/>
  <c r="G36" i="18"/>
  <c r="G35" i="18"/>
  <c r="G31" i="18"/>
  <c r="G30" i="18"/>
  <c r="G28" i="18"/>
  <c r="G27" i="18"/>
  <c r="G26" i="18"/>
  <c r="G25" i="18"/>
  <c r="G24" i="18"/>
  <c r="G23" i="18"/>
  <c r="G22" i="18"/>
  <c r="G155" i="18"/>
  <c r="G296" i="18" s="1"/>
  <c r="G145" i="18"/>
  <c r="G286" i="18" s="1"/>
  <c r="G143" i="18"/>
  <c r="G284" i="18" s="1"/>
  <c r="G142" i="18"/>
  <c r="G283" i="18" s="1"/>
  <c r="G21" i="18"/>
  <c r="G160" i="18"/>
  <c r="G301" i="18" s="1"/>
  <c r="G159" i="18"/>
  <c r="G300" i="18" s="1"/>
  <c r="G158" i="18"/>
  <c r="G299" i="18" s="1"/>
  <c r="G157" i="18"/>
  <c r="G298" i="18" s="1"/>
  <c r="G154" i="18"/>
  <c r="G295" i="18" s="1"/>
  <c r="D153" i="18"/>
  <c r="G152" i="18"/>
  <c r="G293" i="18" s="1"/>
  <c r="G151" i="18"/>
  <c r="G292" i="18" s="1"/>
  <c r="G150" i="18"/>
  <c r="G291" i="18" s="1"/>
  <c r="G149" i="18"/>
  <c r="G290" i="18" s="1"/>
  <c r="G148" i="18"/>
  <c r="G289" i="18" s="1"/>
  <c r="G147" i="18"/>
  <c r="G288" i="18" s="1"/>
  <c r="G181" i="18"/>
  <c r="G182" i="18"/>
  <c r="G323" i="18" s="1"/>
  <c r="G183" i="18"/>
  <c r="G144" i="18"/>
  <c r="G285" i="18" s="1"/>
  <c r="G140" i="18"/>
  <c r="G281" i="18" s="1"/>
  <c r="G141" i="18"/>
  <c r="G282" i="18" s="1"/>
  <c r="G139" i="18"/>
  <c r="G280" i="18" s="1"/>
  <c r="G111" i="18"/>
  <c r="G116" i="18"/>
  <c r="G115" i="18"/>
  <c r="G114" i="18"/>
  <c r="G113" i="18"/>
  <c r="G112" i="18"/>
  <c r="I110" i="18"/>
  <c r="B110" i="18"/>
  <c r="A110" i="18"/>
  <c r="B727" i="18"/>
  <c r="H761" i="18"/>
  <c r="J762" i="18"/>
  <c r="H759" i="18"/>
  <c r="J760" i="18"/>
  <c r="B761" i="18"/>
  <c r="I761" i="18"/>
  <c r="I759" i="18"/>
  <c r="A761" i="18"/>
  <c r="A759" i="18"/>
  <c r="B759" i="18"/>
  <c r="B758" i="18"/>
  <c r="A758" i="18"/>
  <c r="G122" i="18"/>
  <c r="G121" i="18"/>
  <c r="G118" i="18"/>
  <c r="H117" i="18" s="1"/>
  <c r="H732" i="18"/>
  <c r="H730" i="18"/>
  <c r="G657" i="18"/>
  <c r="G658" i="18"/>
  <c r="H339" i="18"/>
  <c r="G710" i="18"/>
  <c r="H664" i="18"/>
  <c r="G712" i="18" s="1"/>
  <c r="H711" i="18" s="1"/>
  <c r="H333" i="18"/>
  <c r="G332" i="18"/>
  <c r="H331" i="18" s="1"/>
  <c r="H324" i="18"/>
  <c r="G330" i="18" s="1"/>
  <c r="H329" i="18" s="1"/>
  <c r="H127" i="18"/>
  <c r="D132" i="18" s="1"/>
  <c r="G132" i="18" s="1"/>
  <c r="H131" i="18" s="1"/>
  <c r="G124" i="18"/>
  <c r="H267" i="18"/>
  <c r="G663" i="18"/>
  <c r="G662" i="18"/>
  <c r="G661" i="18"/>
  <c r="G660" i="18"/>
  <c r="H52" i="18"/>
  <c r="H337" i="18"/>
  <c r="D101" i="18"/>
  <c r="G728" i="18"/>
  <c r="H727" i="18" s="1"/>
  <c r="H723" i="18"/>
  <c r="H725" i="18"/>
  <c r="H107" i="18"/>
  <c r="H216" i="18"/>
  <c r="H85" i="18"/>
  <c r="C105" i="18" s="1"/>
  <c r="G105" i="18" s="1"/>
  <c r="H17" i="18"/>
  <c r="G16" i="18"/>
  <c r="H15" i="18" s="1"/>
  <c r="G722" i="18"/>
  <c r="H721" i="18" s="1"/>
  <c r="G720" i="18"/>
  <c r="H719" i="18" s="1"/>
  <c r="G84" i="18"/>
  <c r="H83" i="18" s="1"/>
  <c r="G82" i="18"/>
  <c r="H81" i="18" s="1"/>
  <c r="G714" i="18"/>
  <c r="H713" i="18" s="1"/>
  <c r="G656" i="18"/>
  <c r="G655" i="18"/>
  <c r="G654" i="18"/>
  <c r="G653" i="18"/>
  <c r="G652" i="18"/>
  <c r="G650" i="18"/>
  <c r="G649" i="18"/>
  <c r="G648" i="18"/>
  <c r="G647" i="18"/>
  <c r="G646" i="18"/>
  <c r="G645" i="18"/>
  <c r="G709" i="18"/>
  <c r="G708" i="18"/>
  <c r="G707" i="18"/>
  <c r="G706" i="18"/>
  <c r="G705" i="18"/>
  <c r="G704" i="18"/>
  <c r="G703" i="18"/>
  <c r="H756" i="18"/>
  <c r="H327" i="18"/>
  <c r="H344" i="18"/>
  <c r="H342" i="18"/>
  <c r="G126" i="18"/>
  <c r="H125" i="18" s="1"/>
  <c r="G123" i="18"/>
  <c r="G120" i="18"/>
  <c r="G80" i="18"/>
  <c r="G79" i="18"/>
  <c r="G78" i="18"/>
  <c r="H45" i="18"/>
  <c r="H58" i="18"/>
  <c r="G44" i="18"/>
  <c r="G42" i="18"/>
  <c r="G41" i="18"/>
  <c r="G39" i="18"/>
  <c r="G38" i="18"/>
  <c r="G136" i="18"/>
  <c r="G277" i="18" s="1"/>
  <c r="G137" i="18"/>
  <c r="G278" i="18" s="1"/>
  <c r="G138" i="18"/>
  <c r="G279" i="18" s="1"/>
  <c r="G135" i="18"/>
  <c r="G8" i="20"/>
  <c r="G7" i="20"/>
  <c r="G6" i="20"/>
  <c r="G5" i="15"/>
  <c r="G13" i="15" s="1"/>
  <c r="B8" i="15"/>
  <c r="C8" i="15"/>
  <c r="N8" i="15"/>
  <c r="B9" i="15"/>
  <c r="C9" i="15"/>
  <c r="K9" i="15"/>
  <c r="N9" i="15"/>
  <c r="B10" i="15"/>
  <c r="C10" i="15"/>
  <c r="K10" i="15"/>
  <c r="B11" i="15"/>
  <c r="C11" i="15"/>
  <c r="B12" i="15"/>
  <c r="C12" i="15"/>
  <c r="D13" i="15"/>
  <c r="F13" i="15"/>
  <c r="H13" i="15"/>
  <c r="I13" i="15"/>
  <c r="K13" i="15"/>
  <c r="F13" i="12"/>
  <c r="I13" i="12" s="1"/>
  <c r="F16" i="12"/>
  <c r="D17" i="12"/>
  <c r="D18" i="12" s="1"/>
  <c r="F17" i="12"/>
  <c r="C18" i="12"/>
  <c r="F18" i="12"/>
  <c r="C19" i="12"/>
  <c r="F19" i="12"/>
  <c r="C20" i="12"/>
  <c r="F20" i="12"/>
  <c r="F21" i="12"/>
  <c r="F22" i="12"/>
  <c r="F23" i="12"/>
  <c r="F26" i="12"/>
  <c r="C27" i="12"/>
  <c r="F27" i="12"/>
  <c r="H29" i="12"/>
  <c r="G29" i="12" s="1"/>
  <c r="F30" i="12"/>
  <c r="F31" i="12"/>
  <c r="J33" i="12"/>
  <c r="J32" i="12" s="1"/>
  <c r="J35" i="12"/>
  <c r="G14" i="6"/>
  <c r="H14" i="6" s="1"/>
  <c r="H15" i="6" s="1"/>
  <c r="G16" i="6"/>
  <c r="H16" i="6" s="1"/>
  <c r="G17" i="6"/>
  <c r="G18" i="6"/>
  <c r="G19" i="6"/>
  <c r="G20" i="6"/>
  <c r="G21" i="6"/>
  <c r="H21" i="6" s="1"/>
  <c r="G22" i="6"/>
  <c r="H22" i="6" s="1"/>
  <c r="A6" i="8"/>
  <c r="B8" i="8"/>
  <c r="B10" i="8"/>
  <c r="B12" i="8"/>
  <c r="B14" i="8"/>
  <c r="B16" i="8"/>
  <c r="C16" i="8"/>
  <c r="G17" i="8"/>
  <c r="G13" i="11"/>
  <c r="H13" i="11" s="1"/>
  <c r="H14" i="11" s="1"/>
  <c r="C8" i="8" s="1"/>
  <c r="E9" i="8" s="1"/>
  <c r="G9" i="8" s="1"/>
  <c r="G16" i="11"/>
  <c r="G17" i="11"/>
  <c r="G18" i="11"/>
  <c r="G19" i="11"/>
  <c r="G22" i="11"/>
  <c r="D23" i="11"/>
  <c r="G23" i="11"/>
  <c r="G26" i="11"/>
  <c r="G27" i="11"/>
  <c r="I28" i="11"/>
  <c r="I27" i="11" s="1"/>
  <c r="I30" i="11"/>
  <c r="G5" i="9"/>
  <c r="H5" i="9"/>
  <c r="K5" i="9" s="1"/>
  <c r="N5" i="9"/>
  <c r="P5" i="9"/>
  <c r="E6" i="9"/>
  <c r="E7" i="9" s="1"/>
  <c r="E9" i="9" s="1"/>
  <c r="G6" i="9"/>
  <c r="H6" i="9"/>
  <c r="K6" i="9" s="1"/>
  <c r="N6" i="9"/>
  <c r="P6" i="9"/>
  <c r="F7" i="9"/>
  <c r="P7" i="9"/>
  <c r="E8" i="9"/>
  <c r="F8" i="9"/>
  <c r="P8" i="9"/>
  <c r="F9" i="9"/>
  <c r="P9" i="9"/>
  <c r="I10" i="9"/>
  <c r="E27" i="11" s="1"/>
  <c r="H26" i="11" s="1"/>
  <c r="J10" i="9"/>
  <c r="L10" i="9"/>
  <c r="E23" i="11" s="1"/>
  <c r="H22" i="11" s="1"/>
  <c r="M10" i="9"/>
  <c r="O10" i="9"/>
  <c r="D26" i="12" s="1"/>
  <c r="I26" i="12" s="1"/>
  <c r="G101" i="18"/>
  <c r="H353" i="18"/>
  <c r="H335" i="18"/>
  <c r="I80" i="13" l="1"/>
  <c r="H702" i="18"/>
  <c r="K34" i="19"/>
  <c r="AC34" i="19"/>
  <c r="AM30" i="19"/>
  <c r="W15" i="19"/>
  <c r="U15" i="19"/>
  <c r="AP15" i="19" s="1"/>
  <c r="Q14" i="19"/>
  <c r="Q34" i="19" s="1"/>
  <c r="S14" i="19"/>
  <c r="S34" i="19" s="1"/>
  <c r="AA17" i="19"/>
  <c r="AA34" i="19" s="1"/>
  <c r="Y17" i="19"/>
  <c r="I77" i="13"/>
  <c r="I8" i="13" s="1"/>
  <c r="AP30" i="19"/>
  <c r="AQ30" i="19" s="1"/>
  <c r="AM34" i="19"/>
  <c r="H34" i="18"/>
  <c r="C99" i="18" s="1"/>
  <c r="G99" i="18" s="1"/>
  <c r="O34" i="19"/>
  <c r="H226" i="18"/>
  <c r="D31" i="12"/>
  <c r="I31" i="12" s="1"/>
  <c r="N10" i="9"/>
  <c r="D16" i="12" s="1"/>
  <c r="D19" i="12" s="1"/>
  <c r="H349" i="18"/>
  <c r="D27" i="12"/>
  <c r="I27" i="12" s="1"/>
  <c r="E22" i="11"/>
  <c r="H21" i="11" s="1"/>
  <c r="H23" i="11" s="1"/>
  <c r="C12" i="8" s="1"/>
  <c r="F13" i="8" s="1"/>
  <c r="G13" i="8" s="1"/>
  <c r="H184" i="18"/>
  <c r="L168" i="18"/>
  <c r="G478" i="18"/>
  <c r="I17" i="12"/>
  <c r="H17" i="12" s="1"/>
  <c r="K10" i="9"/>
  <c r="E20" i="6" s="1"/>
  <c r="H20" i="6" s="1"/>
  <c r="F10" i="20"/>
  <c r="H40" i="18"/>
  <c r="H644" i="18"/>
  <c r="G701" i="18" s="1"/>
  <c r="H700" i="18" s="1"/>
  <c r="H651" i="18"/>
  <c r="G716" i="18" s="1"/>
  <c r="H715" i="18" s="1"/>
  <c r="H119" i="18"/>
  <c r="H203" i="18"/>
  <c r="G215" i="18" s="1"/>
  <c r="H214" i="18" s="1"/>
  <c r="H31" i="12"/>
  <c r="G31" i="12" s="1"/>
  <c r="I14" i="12"/>
  <c r="H14" i="12" s="1"/>
  <c r="G14" i="12" s="1"/>
  <c r="H13" i="12"/>
  <c r="G13" i="12" s="1"/>
  <c r="H26" i="12"/>
  <c r="G26" i="12" s="1"/>
  <c r="I16" i="12"/>
  <c r="E16" i="11"/>
  <c r="E17" i="11" s="1"/>
  <c r="H16" i="11" s="1"/>
  <c r="G10" i="9"/>
  <c r="E18" i="6" s="1"/>
  <c r="H110" i="18"/>
  <c r="H10" i="9"/>
  <c r="H20" i="18"/>
  <c r="G98" i="18" s="1"/>
  <c r="H60" i="18"/>
  <c r="C100" i="18" s="1"/>
  <c r="G100" i="18" s="1"/>
  <c r="I18" i="12"/>
  <c r="L169" i="18"/>
  <c r="L170" i="18" s="1"/>
  <c r="L172" i="18"/>
  <c r="L173" i="18" s="1"/>
  <c r="L174" i="18" s="1"/>
  <c r="G481" i="18"/>
  <c r="G431" i="18"/>
  <c r="B481" i="18"/>
  <c r="B431" i="18"/>
  <c r="D481" i="18"/>
  <c r="D431" i="18"/>
  <c r="E481" i="18"/>
  <c r="E431" i="18"/>
  <c r="F481" i="18"/>
  <c r="F431" i="18"/>
  <c r="B478" i="18"/>
  <c r="B428" i="18"/>
  <c r="D478" i="18"/>
  <c r="D428" i="18"/>
  <c r="E478" i="18"/>
  <c r="E428" i="18"/>
  <c r="B479" i="18"/>
  <c r="B429" i="18"/>
  <c r="D479" i="18"/>
  <c r="D429" i="18"/>
  <c r="E479" i="18"/>
  <c r="E429" i="18"/>
  <c r="F479" i="18"/>
  <c r="F429" i="18"/>
  <c r="G479" i="18"/>
  <c r="G429" i="18"/>
  <c r="G437" i="18"/>
  <c r="G387" i="18"/>
  <c r="G436" i="18"/>
  <c r="G386" i="18"/>
  <c r="G435" i="18"/>
  <c r="G385" i="18"/>
  <c r="G438" i="18"/>
  <c r="G388" i="18"/>
  <c r="G440" i="18"/>
  <c r="G390" i="18"/>
  <c r="G439" i="18"/>
  <c r="G389" i="18"/>
  <c r="G443" i="18"/>
  <c r="G393" i="18"/>
  <c r="G446" i="18"/>
  <c r="G396" i="18"/>
  <c r="G447" i="18"/>
  <c r="G397" i="18"/>
  <c r="G448" i="18"/>
  <c r="G398" i="18"/>
  <c r="G449" i="18"/>
  <c r="G399" i="18"/>
  <c r="G450" i="18"/>
  <c r="G400" i="18"/>
  <c r="G451" i="18"/>
  <c r="G401" i="18"/>
  <c r="G453" i="18"/>
  <c r="G403" i="18"/>
  <c r="G456" i="18"/>
  <c r="G406" i="18"/>
  <c r="G457" i="18"/>
  <c r="G407" i="18"/>
  <c r="G458" i="18"/>
  <c r="G408" i="18"/>
  <c r="G459" i="18"/>
  <c r="G409" i="18"/>
  <c r="G441" i="18"/>
  <c r="G391" i="18"/>
  <c r="G442" i="18"/>
  <c r="G392" i="18"/>
  <c r="G444" i="18"/>
  <c r="G394" i="18"/>
  <c r="G454" i="18"/>
  <c r="G404" i="18"/>
  <c r="B384" i="18"/>
  <c r="B434" i="18"/>
  <c r="D384" i="18"/>
  <c r="D434" i="18"/>
  <c r="E434" i="18"/>
  <c r="E384" i="18"/>
  <c r="F434" i="18"/>
  <c r="F384" i="18"/>
  <c r="B435" i="18"/>
  <c r="B385" i="18"/>
  <c r="D435" i="18"/>
  <c r="D385" i="18"/>
  <c r="E435" i="18"/>
  <c r="E385" i="18"/>
  <c r="F435" i="18"/>
  <c r="F385" i="18"/>
  <c r="B436" i="18"/>
  <c r="B386" i="18"/>
  <c r="D436" i="18"/>
  <c r="D386" i="18"/>
  <c r="E436" i="18"/>
  <c r="E386" i="18"/>
  <c r="F436" i="18"/>
  <c r="F386" i="18"/>
  <c r="B437" i="18"/>
  <c r="B387" i="18"/>
  <c r="D437" i="18"/>
  <c r="D387" i="18"/>
  <c r="E437" i="18"/>
  <c r="E387" i="18"/>
  <c r="F437" i="18"/>
  <c r="F387" i="18"/>
  <c r="B438" i="18"/>
  <c r="B388" i="18"/>
  <c r="D438" i="18"/>
  <c r="D388" i="18"/>
  <c r="E438" i="18"/>
  <c r="E388" i="18"/>
  <c r="F438" i="18"/>
  <c r="F388" i="18"/>
  <c r="B439" i="18"/>
  <c r="B389" i="18"/>
  <c r="D439" i="18"/>
  <c r="D389" i="18"/>
  <c r="E439" i="18"/>
  <c r="E389" i="18"/>
  <c r="F439" i="18"/>
  <c r="F389" i="18"/>
  <c r="B440" i="18"/>
  <c r="B390" i="18"/>
  <c r="D440" i="18"/>
  <c r="D390" i="18"/>
  <c r="E440" i="18"/>
  <c r="E390" i="18"/>
  <c r="F440" i="18"/>
  <c r="F390" i="18"/>
  <c r="B441" i="18"/>
  <c r="B391" i="18"/>
  <c r="D441" i="18"/>
  <c r="E441" i="18"/>
  <c r="E391" i="18"/>
  <c r="F441" i="18"/>
  <c r="F391" i="18"/>
  <c r="B442" i="18"/>
  <c r="B392" i="18"/>
  <c r="D442" i="18"/>
  <c r="D392" i="18"/>
  <c r="E442" i="18"/>
  <c r="E392" i="18"/>
  <c r="F442" i="18"/>
  <c r="F392" i="18"/>
  <c r="B443" i="18"/>
  <c r="B393" i="18"/>
  <c r="D443" i="18"/>
  <c r="D393" i="18"/>
  <c r="E443" i="18"/>
  <c r="E393" i="18"/>
  <c r="F443" i="18"/>
  <c r="F393" i="18"/>
  <c r="B444" i="18"/>
  <c r="B394" i="18"/>
  <c r="D444" i="18"/>
  <c r="D394" i="18"/>
  <c r="E444" i="18"/>
  <c r="E394" i="18"/>
  <c r="F444" i="18"/>
  <c r="F394" i="18"/>
  <c r="B445" i="18"/>
  <c r="B395" i="18"/>
  <c r="D445" i="18"/>
  <c r="D395" i="18"/>
  <c r="E445" i="18"/>
  <c r="E395" i="18"/>
  <c r="F445" i="18"/>
  <c r="F395" i="18"/>
  <c r="G445" i="18"/>
  <c r="G395" i="18"/>
  <c r="B446" i="18"/>
  <c r="B396" i="18"/>
  <c r="D446" i="18"/>
  <c r="D396" i="18"/>
  <c r="E446" i="18"/>
  <c r="E396" i="18"/>
  <c r="F446" i="18"/>
  <c r="F396" i="18"/>
  <c r="B447" i="18"/>
  <c r="B397" i="18"/>
  <c r="D447" i="18"/>
  <c r="D397" i="18"/>
  <c r="E447" i="18"/>
  <c r="E397" i="18"/>
  <c r="F447" i="18"/>
  <c r="F397" i="18"/>
  <c r="B448" i="18"/>
  <c r="B398" i="18"/>
  <c r="D448" i="18"/>
  <c r="D398" i="18"/>
  <c r="E448" i="18"/>
  <c r="E398" i="18"/>
  <c r="F448" i="18"/>
  <c r="F398" i="18"/>
  <c r="B449" i="18"/>
  <c r="B399" i="18"/>
  <c r="D449" i="18"/>
  <c r="D399" i="18"/>
  <c r="E449" i="18"/>
  <c r="E399" i="18"/>
  <c r="F449" i="18"/>
  <c r="F399" i="18"/>
  <c r="B450" i="18"/>
  <c r="B400" i="18"/>
  <c r="D450" i="18"/>
  <c r="D400" i="18"/>
  <c r="E450" i="18"/>
  <c r="E400" i="18"/>
  <c r="F450" i="18"/>
  <c r="F400" i="18"/>
  <c r="B451" i="18"/>
  <c r="B401" i="18"/>
  <c r="D451" i="18"/>
  <c r="D401" i="18"/>
  <c r="E451" i="18"/>
  <c r="E401" i="18"/>
  <c r="F451" i="18"/>
  <c r="F401" i="18"/>
  <c r="B452" i="18"/>
  <c r="B402" i="18"/>
  <c r="E452" i="18"/>
  <c r="E402" i="18"/>
  <c r="F452" i="18"/>
  <c r="F402" i="18"/>
  <c r="B453" i="18"/>
  <c r="B403" i="18"/>
  <c r="D453" i="18"/>
  <c r="D403" i="18"/>
  <c r="E453" i="18"/>
  <c r="E403" i="18"/>
  <c r="F453" i="18"/>
  <c r="F403" i="18"/>
  <c r="B454" i="18"/>
  <c r="B404" i="18"/>
  <c r="D454" i="18"/>
  <c r="D404" i="18"/>
  <c r="E454" i="18"/>
  <c r="E404" i="18"/>
  <c r="F454" i="18"/>
  <c r="F404" i="18"/>
  <c r="B455" i="18"/>
  <c r="B405" i="18"/>
  <c r="D455" i="18"/>
  <c r="D405" i="18"/>
  <c r="E455" i="18"/>
  <c r="E405" i="18"/>
  <c r="F455" i="18"/>
  <c r="F405" i="18"/>
  <c r="G455" i="18"/>
  <c r="G405" i="18"/>
  <c r="B456" i="18"/>
  <c r="B406" i="18"/>
  <c r="D456" i="18"/>
  <c r="D406" i="18"/>
  <c r="E456" i="18"/>
  <c r="E406" i="18"/>
  <c r="F456" i="18"/>
  <c r="F406" i="18"/>
  <c r="B457" i="18"/>
  <c r="B407" i="18"/>
  <c r="D457" i="18"/>
  <c r="D407" i="18"/>
  <c r="E457" i="18"/>
  <c r="E407" i="18"/>
  <c r="F457" i="18"/>
  <c r="F407" i="18"/>
  <c r="B458" i="18"/>
  <c r="B408" i="18"/>
  <c r="D458" i="18"/>
  <c r="D408" i="18"/>
  <c r="E458" i="18"/>
  <c r="E408" i="18"/>
  <c r="F458" i="18"/>
  <c r="F408" i="18"/>
  <c r="B459" i="18"/>
  <c r="B409" i="18"/>
  <c r="D459" i="18"/>
  <c r="D409" i="18"/>
  <c r="E459" i="18"/>
  <c r="E409" i="18"/>
  <c r="F459" i="18"/>
  <c r="F409" i="18"/>
  <c r="G461" i="18"/>
  <c r="G411" i="18"/>
  <c r="G462" i="18"/>
  <c r="G412" i="18"/>
  <c r="G463" i="18"/>
  <c r="G413" i="18"/>
  <c r="G464" i="18"/>
  <c r="G414" i="18"/>
  <c r="G466" i="18"/>
  <c r="G416" i="18"/>
  <c r="G467" i="18"/>
  <c r="G417" i="18"/>
  <c r="G468" i="18"/>
  <c r="G418" i="18"/>
  <c r="G469" i="18"/>
  <c r="G419" i="18"/>
  <c r="G470" i="18"/>
  <c r="G420" i="18"/>
  <c r="G471" i="18"/>
  <c r="G421" i="18"/>
  <c r="G472" i="18"/>
  <c r="G422" i="18"/>
  <c r="G473" i="18"/>
  <c r="G423" i="18"/>
  <c r="G474" i="18"/>
  <c r="G424" i="18"/>
  <c r="G476" i="18"/>
  <c r="G426" i="18"/>
  <c r="B460" i="18"/>
  <c r="B410" i="18"/>
  <c r="D460" i="18"/>
  <c r="D410" i="18"/>
  <c r="E460" i="18"/>
  <c r="E410" i="18"/>
  <c r="F460" i="18"/>
  <c r="F410" i="18"/>
  <c r="G460" i="18"/>
  <c r="G410" i="18"/>
  <c r="B461" i="18"/>
  <c r="B411" i="18"/>
  <c r="D461" i="18"/>
  <c r="D411" i="18"/>
  <c r="E461" i="18"/>
  <c r="E411" i="18"/>
  <c r="F461" i="18"/>
  <c r="F411" i="18"/>
  <c r="B462" i="18"/>
  <c r="B412" i="18"/>
  <c r="D462" i="18"/>
  <c r="D412" i="18"/>
  <c r="E462" i="18"/>
  <c r="E412" i="18"/>
  <c r="F462" i="18"/>
  <c r="F412" i="18"/>
  <c r="B463" i="18"/>
  <c r="B413" i="18"/>
  <c r="D463" i="18"/>
  <c r="D413" i="18"/>
  <c r="E463" i="18"/>
  <c r="E413" i="18"/>
  <c r="F463" i="18"/>
  <c r="F413" i="18"/>
  <c r="B464" i="18"/>
  <c r="B414" i="18"/>
  <c r="D464" i="18"/>
  <c r="D414" i="18"/>
  <c r="E464" i="18"/>
  <c r="E414" i="18"/>
  <c r="F464" i="18"/>
  <c r="F414" i="18"/>
  <c r="B465" i="18"/>
  <c r="B415" i="18"/>
  <c r="D465" i="18"/>
  <c r="D415" i="18"/>
  <c r="E465" i="18"/>
  <c r="E415" i="18"/>
  <c r="F465" i="18"/>
  <c r="F415" i="18"/>
  <c r="G465" i="18"/>
  <c r="G415" i="18"/>
  <c r="B466" i="18"/>
  <c r="B416" i="18"/>
  <c r="D466" i="18"/>
  <c r="D416" i="18"/>
  <c r="E466" i="18"/>
  <c r="E416" i="18"/>
  <c r="F466" i="18"/>
  <c r="F416" i="18"/>
  <c r="B467" i="18"/>
  <c r="B417" i="18"/>
  <c r="D467" i="18"/>
  <c r="D417" i="18"/>
  <c r="E467" i="18"/>
  <c r="E417" i="18"/>
  <c r="F467" i="18"/>
  <c r="F417" i="18"/>
  <c r="B468" i="18"/>
  <c r="B418" i="18"/>
  <c r="D468" i="18"/>
  <c r="D418" i="18"/>
  <c r="E468" i="18"/>
  <c r="E418" i="18"/>
  <c r="F468" i="18"/>
  <c r="F418" i="18"/>
  <c r="B469" i="18"/>
  <c r="B419" i="18"/>
  <c r="D469" i="18"/>
  <c r="D419" i="18"/>
  <c r="E469" i="18"/>
  <c r="E419" i="18"/>
  <c r="F469" i="18"/>
  <c r="F419" i="18"/>
  <c r="B470" i="18"/>
  <c r="B420" i="18"/>
  <c r="D470" i="18"/>
  <c r="D420" i="18"/>
  <c r="E470" i="18"/>
  <c r="E420" i="18"/>
  <c r="F470" i="18"/>
  <c r="F420" i="18"/>
  <c r="B471" i="18"/>
  <c r="B421" i="18"/>
  <c r="D471" i="18"/>
  <c r="D421" i="18"/>
  <c r="E471" i="18"/>
  <c r="E421" i="18"/>
  <c r="F471" i="18"/>
  <c r="F421" i="18"/>
  <c r="B472" i="18"/>
  <c r="B422" i="18"/>
  <c r="D472" i="18"/>
  <c r="D422" i="18"/>
  <c r="E472" i="18"/>
  <c r="E422" i="18"/>
  <c r="F472" i="18"/>
  <c r="F422" i="18"/>
  <c r="B473" i="18"/>
  <c r="B423" i="18"/>
  <c r="D473" i="18"/>
  <c r="D423" i="18"/>
  <c r="E473" i="18"/>
  <c r="E423" i="18"/>
  <c r="F473" i="18"/>
  <c r="F423" i="18"/>
  <c r="B474" i="18"/>
  <c r="B424" i="18"/>
  <c r="D474" i="18"/>
  <c r="D424" i="18"/>
  <c r="E474" i="18"/>
  <c r="E424" i="18"/>
  <c r="F474" i="18"/>
  <c r="F424" i="18"/>
  <c r="B475" i="18"/>
  <c r="B425" i="18"/>
  <c r="D475" i="18"/>
  <c r="D425" i="18"/>
  <c r="E475" i="18"/>
  <c r="E425" i="18"/>
  <c r="F475" i="18"/>
  <c r="F425" i="18"/>
  <c r="G475" i="18"/>
  <c r="G425" i="18"/>
  <c r="B476" i="18"/>
  <c r="B426" i="18"/>
  <c r="D476" i="18"/>
  <c r="D426" i="18"/>
  <c r="E476" i="18"/>
  <c r="E426" i="18"/>
  <c r="F476" i="18"/>
  <c r="F426" i="18"/>
  <c r="B477" i="18"/>
  <c r="B427" i="18"/>
  <c r="D477" i="18"/>
  <c r="D427" i="18"/>
  <c r="E477" i="18"/>
  <c r="E427" i="18"/>
  <c r="F477" i="18"/>
  <c r="F427" i="18"/>
  <c r="G319" i="18"/>
  <c r="D480" i="18"/>
  <c r="E480" i="18"/>
  <c r="F480" i="18"/>
  <c r="B480" i="18"/>
  <c r="H482" i="18"/>
  <c r="G322" i="18"/>
  <c r="G430" i="18" s="1"/>
  <c r="G276" i="18"/>
  <c r="G153" i="18"/>
  <c r="H134" i="18" s="1"/>
  <c r="D294" i="18"/>
  <c r="H190" i="18"/>
  <c r="G197" i="18"/>
  <c r="H74" i="18"/>
  <c r="C103" i="18"/>
  <c r="G103" i="18" s="1"/>
  <c r="C104" i="18"/>
  <c r="G104" i="18" s="1"/>
  <c r="F10" i="9"/>
  <c r="P10" i="9"/>
  <c r="G17" i="12"/>
  <c r="AP17" i="19" l="1"/>
  <c r="AP14" i="19"/>
  <c r="D18" i="19"/>
  <c r="Y18" i="19" s="1"/>
  <c r="Y34" i="19" s="1"/>
  <c r="D34" i="19"/>
  <c r="I28" i="12"/>
  <c r="H28" i="12" s="1"/>
  <c r="G28" i="12" s="1"/>
  <c r="H27" i="12"/>
  <c r="G27" i="12" s="1"/>
  <c r="F11" i="20"/>
  <c r="F4" i="20" s="1"/>
  <c r="H18" i="12"/>
  <c r="G18" i="12" s="1"/>
  <c r="I19" i="12"/>
  <c r="D20" i="12"/>
  <c r="I20" i="12" s="1"/>
  <c r="E19" i="6"/>
  <c r="H19" i="6" s="1"/>
  <c r="D30" i="12"/>
  <c r="I30" i="12" s="1"/>
  <c r="E26" i="11"/>
  <c r="H25" i="11" s="1"/>
  <c r="H27" i="11" s="1"/>
  <c r="C14" i="8" s="1"/>
  <c r="F15" i="8" s="1"/>
  <c r="G15" i="8" s="1"/>
  <c r="I24" i="12"/>
  <c r="H16" i="12"/>
  <c r="G16" i="12" s="1"/>
  <c r="H18" i="6"/>
  <c r="E17" i="6"/>
  <c r="H17" i="6" s="1"/>
  <c r="D452" i="18"/>
  <c r="D402" i="18"/>
  <c r="G434" i="18"/>
  <c r="G384" i="18"/>
  <c r="G477" i="18"/>
  <c r="G427" i="18"/>
  <c r="G480" i="18"/>
  <c r="G294" i="18"/>
  <c r="H275" i="18"/>
  <c r="H383" i="18" s="1"/>
  <c r="H196" i="18"/>
  <c r="C102" i="18"/>
  <c r="G102" i="18" s="1"/>
  <c r="H97" i="18" s="1"/>
  <c r="E19" i="11"/>
  <c r="H18" i="11" s="1"/>
  <c r="D23" i="12"/>
  <c r="I23" i="12" s="1"/>
  <c r="D21" i="12"/>
  <c r="E18" i="11"/>
  <c r="H17" i="11" s="1"/>
  <c r="U18" i="19" l="1"/>
  <c r="P34" i="19"/>
  <c r="F34" i="19"/>
  <c r="AN34" i="19"/>
  <c r="W18" i="19"/>
  <c r="W34" i="19" s="1"/>
  <c r="V34" i="19" s="1"/>
  <c r="AJ34" i="19"/>
  <c r="AH34" i="19"/>
  <c r="AF34" i="19"/>
  <c r="AB34" i="19"/>
  <c r="AD34" i="19"/>
  <c r="Z34" i="19"/>
  <c r="R34" i="19"/>
  <c r="L34" i="19"/>
  <c r="J34" i="19"/>
  <c r="AL34" i="19"/>
  <c r="AP18" i="19"/>
  <c r="AP34" i="19" s="1"/>
  <c r="AL35" i="19"/>
  <c r="N34" i="19"/>
  <c r="X34" i="19"/>
  <c r="H34" i="19"/>
  <c r="U34" i="19"/>
  <c r="E29" i="19"/>
  <c r="E26" i="19"/>
  <c r="E22" i="19"/>
  <c r="E9" i="19"/>
  <c r="E10" i="19"/>
  <c r="E32" i="19"/>
  <c r="E21" i="19"/>
  <c r="E17" i="19"/>
  <c r="E25" i="19"/>
  <c r="E16" i="19"/>
  <c r="E31" i="19"/>
  <c r="E11" i="19"/>
  <c r="E20" i="19"/>
  <c r="E33" i="19"/>
  <c r="E28" i="19"/>
  <c r="E12" i="19"/>
  <c r="E24" i="19"/>
  <c r="E23" i="19"/>
  <c r="E19" i="19"/>
  <c r="E13" i="19"/>
  <c r="E27" i="19"/>
  <c r="E15" i="19"/>
  <c r="E30" i="19"/>
  <c r="E14" i="19"/>
  <c r="E18" i="19"/>
  <c r="G10" i="20"/>
  <c r="G11" i="20" s="1"/>
  <c r="H23" i="6"/>
  <c r="H24" i="6" s="1"/>
  <c r="I32" i="12"/>
  <c r="H30" i="12"/>
  <c r="G30" i="12" s="1"/>
  <c r="H20" i="12"/>
  <c r="G20" i="12" s="1"/>
  <c r="H19" i="12"/>
  <c r="G19" i="12" s="1"/>
  <c r="H24" i="12"/>
  <c r="G24" i="12" s="1"/>
  <c r="H19" i="11"/>
  <c r="H28" i="11" s="1"/>
  <c r="I26" i="11" s="1"/>
  <c r="F20" i="19"/>
  <c r="AQ15" i="19"/>
  <c r="G452" i="18"/>
  <c r="H433" i="18" s="1"/>
  <c r="H432" i="18" s="1"/>
  <c r="G668" i="18" s="1"/>
  <c r="H667" i="18" s="1"/>
  <c r="G402" i="18"/>
  <c r="D22" i="12"/>
  <c r="I22" i="12" s="1"/>
  <c r="I21" i="12"/>
  <c r="H23" i="12"/>
  <c r="G23" i="12" s="1"/>
  <c r="C10" i="8" l="1"/>
  <c r="AQ18" i="19"/>
  <c r="T34" i="19"/>
  <c r="E34" i="19"/>
  <c r="AQ20" i="19"/>
  <c r="H32" i="12"/>
  <c r="G32" i="12" s="1"/>
  <c r="I33" i="12"/>
  <c r="AQ19" i="19"/>
  <c r="AQ12" i="19"/>
  <c r="H21" i="12"/>
  <c r="G21" i="12" s="1"/>
  <c r="H22" i="12"/>
  <c r="G22" i="12" s="1"/>
  <c r="E11" i="8"/>
  <c r="F11" i="8" s="1"/>
  <c r="C18" i="8"/>
  <c r="H33" i="12" l="1"/>
  <c r="G33" i="12" s="1"/>
  <c r="J31" i="12"/>
  <c r="F16" i="19"/>
  <c r="AQ16" i="19"/>
  <c r="AQ10" i="19"/>
  <c r="AQ11" i="19"/>
  <c r="F19" i="8"/>
  <c r="G11" i="8"/>
  <c r="E19" i="8"/>
  <c r="G19" i="8" l="1"/>
  <c r="E10" i="8" s="1"/>
  <c r="AQ13" i="19"/>
  <c r="AQ14" i="19"/>
  <c r="AQ17" i="19"/>
  <c r="E14" i="8"/>
  <c r="E16" i="8"/>
  <c r="E12" i="8"/>
  <c r="F16" i="8"/>
  <c r="F8" i="8"/>
  <c r="F12" i="8"/>
  <c r="E8" i="8"/>
  <c r="F14" i="8"/>
  <c r="F10" i="8"/>
  <c r="G10" i="8" s="1"/>
  <c r="G8" i="8" l="1"/>
  <c r="F18" i="8"/>
  <c r="G12" i="8"/>
  <c r="E18" i="8"/>
  <c r="G16" i="8"/>
  <c r="G14" i="8"/>
  <c r="G18" i="8" l="1"/>
  <c r="AQ9" i="19"/>
  <c r="G35" i="19" l="1"/>
  <c r="F35" i="19" s="1"/>
  <c r="I35" i="19" l="1"/>
  <c r="H35" i="19" s="1"/>
  <c r="K35" i="19" l="1"/>
  <c r="J35" i="19" s="1"/>
  <c r="M35" i="19" l="1"/>
  <c r="L35" i="19" l="1"/>
  <c r="O35" i="19"/>
  <c r="N35" i="19" l="1"/>
  <c r="Q35" i="19"/>
  <c r="P35" i="19" s="1"/>
  <c r="S35" i="19" l="1"/>
  <c r="R35" i="19" l="1"/>
  <c r="U35" i="19"/>
  <c r="T35" i="19" l="1"/>
  <c r="W35" i="19"/>
  <c r="V35" i="19" l="1"/>
  <c r="Y35" i="19"/>
  <c r="X35" i="19" l="1"/>
  <c r="AA35" i="19"/>
  <c r="Z35" i="19" l="1"/>
  <c r="AC35" i="19"/>
  <c r="AB35" i="19" l="1"/>
  <c r="AE35" i="19"/>
  <c r="AD35" i="19" l="1"/>
  <c r="AG35" i="19"/>
  <c r="AI35" i="19" l="1"/>
  <c r="AF35" i="19"/>
  <c r="AK35" i="19" l="1"/>
  <c r="AH35" i="19"/>
  <c r="AJ35" i="19"/>
  <c r="AM35" i="19"/>
  <c r="AO35" i="19" s="1"/>
  <c r="AN35"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 2015</author>
  </authors>
  <commentList>
    <comment ref="E9" authorId="0" shapeId="0" xr:uid="{00000000-0006-0000-0700-000001000000}">
      <text>
        <r>
          <rPr>
            <b/>
            <sz val="9"/>
            <color indexed="81"/>
            <rFont val="Segoe UI"/>
            <family val="2"/>
          </rPr>
          <t>Dell 2015:</t>
        </r>
        <r>
          <rPr>
            <sz val="9"/>
            <color indexed="81"/>
            <rFont val="Segoe UI"/>
            <family val="2"/>
          </rPr>
          <t xml:space="preserve">
</t>
        </r>
      </text>
    </comment>
    <comment ref="E10" authorId="0" shapeId="0" xr:uid="{569A71EA-9B22-4824-A1EF-387A659C5598}">
      <text>
        <r>
          <rPr>
            <b/>
            <sz val="9"/>
            <color indexed="81"/>
            <rFont val="Segoe UI"/>
            <family val="2"/>
          </rPr>
          <t>Dell 2015:</t>
        </r>
        <r>
          <rPr>
            <sz val="9"/>
            <color indexed="81"/>
            <rFont val="Segoe UI"/>
            <family val="2"/>
          </rPr>
          <t xml:space="preserve">
</t>
        </r>
      </text>
    </comment>
    <comment ref="E11" authorId="0" shapeId="0" xr:uid="{2D1D709E-B56E-431B-A68E-50F23FB294CC}">
      <text>
        <r>
          <rPr>
            <b/>
            <sz val="9"/>
            <color indexed="81"/>
            <rFont val="Segoe UI"/>
            <family val="2"/>
          </rPr>
          <t>Dell 2015:</t>
        </r>
        <r>
          <rPr>
            <sz val="9"/>
            <color indexed="81"/>
            <rFont val="Segoe UI"/>
            <family val="2"/>
          </rPr>
          <t xml:space="preserve">
</t>
        </r>
      </text>
    </comment>
    <comment ref="E12" authorId="0" shapeId="0" xr:uid="{51DE526D-E7AA-4838-86D1-17E7759179EC}">
      <text>
        <r>
          <rPr>
            <b/>
            <sz val="9"/>
            <color indexed="81"/>
            <rFont val="Segoe UI"/>
            <family val="2"/>
          </rPr>
          <t>Dell 2015:</t>
        </r>
        <r>
          <rPr>
            <sz val="9"/>
            <color indexed="81"/>
            <rFont val="Segoe UI"/>
            <family val="2"/>
          </rPr>
          <t xml:space="preserve">
</t>
        </r>
      </text>
    </comment>
    <comment ref="E13" authorId="0" shapeId="0" xr:uid="{C80D5B14-2AB6-41FF-89F1-B59A3BD9253E}">
      <text>
        <r>
          <rPr>
            <b/>
            <sz val="9"/>
            <color indexed="81"/>
            <rFont val="Segoe UI"/>
            <family val="2"/>
          </rPr>
          <t>Dell 2015:</t>
        </r>
        <r>
          <rPr>
            <sz val="9"/>
            <color indexed="81"/>
            <rFont val="Segoe UI"/>
            <family val="2"/>
          </rPr>
          <t xml:space="preserve">
</t>
        </r>
      </text>
    </comment>
    <comment ref="E14" authorId="0" shapeId="0" xr:uid="{57347866-DA8E-49B5-A506-416DD59CAF00}">
      <text>
        <r>
          <rPr>
            <b/>
            <sz val="9"/>
            <color indexed="81"/>
            <rFont val="Segoe UI"/>
            <family val="2"/>
          </rPr>
          <t>Dell 2015:</t>
        </r>
        <r>
          <rPr>
            <sz val="9"/>
            <color indexed="81"/>
            <rFont val="Segoe UI"/>
            <family val="2"/>
          </rPr>
          <t xml:space="preserve">
</t>
        </r>
      </text>
    </comment>
    <comment ref="E15" authorId="0" shapeId="0" xr:uid="{3A478076-AFB0-4128-8BFF-4621F4E1F216}">
      <text>
        <r>
          <rPr>
            <b/>
            <sz val="9"/>
            <color indexed="81"/>
            <rFont val="Segoe UI"/>
            <family val="2"/>
          </rPr>
          <t>Dell 2015:</t>
        </r>
        <r>
          <rPr>
            <sz val="9"/>
            <color indexed="81"/>
            <rFont val="Segoe UI"/>
            <family val="2"/>
          </rPr>
          <t xml:space="preserve">
</t>
        </r>
      </text>
    </comment>
    <comment ref="E16" authorId="0" shapeId="0" xr:uid="{EB8B55CB-DE92-412F-B9AC-CE64708D4BE3}">
      <text>
        <r>
          <rPr>
            <b/>
            <sz val="9"/>
            <color indexed="81"/>
            <rFont val="Segoe UI"/>
            <family val="2"/>
          </rPr>
          <t>Dell 2015:</t>
        </r>
        <r>
          <rPr>
            <sz val="9"/>
            <color indexed="81"/>
            <rFont val="Segoe UI"/>
            <family val="2"/>
          </rPr>
          <t xml:space="preserve">
</t>
        </r>
      </text>
    </comment>
    <comment ref="E17" authorId="0" shapeId="0" xr:uid="{C02A4BAD-DEA1-46FB-A7CA-CF3B82A1F07D}">
      <text>
        <r>
          <rPr>
            <b/>
            <sz val="9"/>
            <color indexed="81"/>
            <rFont val="Segoe UI"/>
            <family val="2"/>
          </rPr>
          <t>Dell 2015:</t>
        </r>
        <r>
          <rPr>
            <sz val="9"/>
            <color indexed="81"/>
            <rFont val="Segoe UI"/>
            <family val="2"/>
          </rPr>
          <t xml:space="preserve">
</t>
        </r>
      </text>
    </comment>
    <comment ref="E18" authorId="0" shapeId="0" xr:uid="{E4EEC11B-EEF7-49BD-A02A-5EE66A769C88}">
      <text>
        <r>
          <rPr>
            <b/>
            <sz val="9"/>
            <color indexed="81"/>
            <rFont val="Segoe UI"/>
            <family val="2"/>
          </rPr>
          <t>Dell 2015:</t>
        </r>
        <r>
          <rPr>
            <sz val="9"/>
            <color indexed="81"/>
            <rFont val="Segoe UI"/>
            <family val="2"/>
          </rPr>
          <t xml:space="preserve">
</t>
        </r>
      </text>
    </comment>
    <comment ref="E19" authorId="0" shapeId="0" xr:uid="{6BD7B733-FC29-4445-B417-716694DB36B3}">
      <text>
        <r>
          <rPr>
            <b/>
            <sz val="9"/>
            <color indexed="81"/>
            <rFont val="Segoe UI"/>
            <family val="2"/>
          </rPr>
          <t>Dell 2015:</t>
        </r>
        <r>
          <rPr>
            <sz val="9"/>
            <color indexed="81"/>
            <rFont val="Segoe UI"/>
            <family val="2"/>
          </rPr>
          <t xml:space="preserve">
</t>
        </r>
      </text>
    </comment>
    <comment ref="E20" authorId="0" shapeId="0" xr:uid="{981199CB-DD07-48A7-A904-93B526ACF937}">
      <text>
        <r>
          <rPr>
            <b/>
            <sz val="9"/>
            <color indexed="81"/>
            <rFont val="Segoe UI"/>
            <family val="2"/>
          </rPr>
          <t>Dell 2015:</t>
        </r>
        <r>
          <rPr>
            <sz val="9"/>
            <color indexed="81"/>
            <rFont val="Segoe UI"/>
            <family val="2"/>
          </rPr>
          <t xml:space="preserve">
</t>
        </r>
      </text>
    </comment>
    <comment ref="E21" authorId="0" shapeId="0" xr:uid="{D6FE855B-872F-4A26-85BE-983A3BA2C56E}">
      <text>
        <r>
          <rPr>
            <b/>
            <sz val="9"/>
            <color indexed="81"/>
            <rFont val="Segoe UI"/>
            <family val="2"/>
          </rPr>
          <t>Dell 2015:</t>
        </r>
        <r>
          <rPr>
            <sz val="9"/>
            <color indexed="81"/>
            <rFont val="Segoe UI"/>
            <family val="2"/>
          </rPr>
          <t xml:space="preserve">
</t>
        </r>
      </text>
    </comment>
    <comment ref="E22" authorId="0" shapeId="0" xr:uid="{BEA8567C-9D34-463E-BDE6-787A4CAB5A00}">
      <text>
        <r>
          <rPr>
            <b/>
            <sz val="9"/>
            <color indexed="81"/>
            <rFont val="Segoe UI"/>
            <family val="2"/>
          </rPr>
          <t>Dell 2015:</t>
        </r>
        <r>
          <rPr>
            <sz val="9"/>
            <color indexed="81"/>
            <rFont val="Segoe UI"/>
            <family val="2"/>
          </rPr>
          <t xml:space="preserve">
</t>
        </r>
      </text>
    </comment>
    <comment ref="E23" authorId="0" shapeId="0" xr:uid="{1CC3A9DC-B4E3-4230-A195-BD761561104A}">
      <text>
        <r>
          <rPr>
            <b/>
            <sz val="9"/>
            <color indexed="81"/>
            <rFont val="Segoe UI"/>
            <family val="2"/>
          </rPr>
          <t>Dell 2015:</t>
        </r>
        <r>
          <rPr>
            <sz val="9"/>
            <color indexed="81"/>
            <rFont val="Segoe UI"/>
            <family val="2"/>
          </rPr>
          <t xml:space="preserve">
</t>
        </r>
      </text>
    </comment>
    <comment ref="E24" authorId="0" shapeId="0" xr:uid="{48CC4897-6F71-4B79-B554-A51148008CED}">
      <text>
        <r>
          <rPr>
            <b/>
            <sz val="9"/>
            <color indexed="81"/>
            <rFont val="Segoe UI"/>
            <family val="2"/>
          </rPr>
          <t>Dell 2015:</t>
        </r>
        <r>
          <rPr>
            <sz val="9"/>
            <color indexed="81"/>
            <rFont val="Segoe UI"/>
            <family val="2"/>
          </rPr>
          <t xml:space="preserve">
</t>
        </r>
      </text>
    </comment>
    <comment ref="E25" authorId="0" shapeId="0" xr:uid="{304B3411-F9C6-4A36-850B-11F61C0CBE1F}">
      <text>
        <r>
          <rPr>
            <b/>
            <sz val="9"/>
            <color indexed="81"/>
            <rFont val="Segoe UI"/>
            <family val="2"/>
          </rPr>
          <t>Dell 2015:</t>
        </r>
        <r>
          <rPr>
            <sz val="9"/>
            <color indexed="81"/>
            <rFont val="Segoe UI"/>
            <family val="2"/>
          </rPr>
          <t xml:space="preserve">
</t>
        </r>
      </text>
    </comment>
    <comment ref="E26" authorId="0" shapeId="0" xr:uid="{3DB2A985-AF60-4FC9-884C-9B1099BE33C5}">
      <text>
        <r>
          <rPr>
            <b/>
            <sz val="9"/>
            <color indexed="81"/>
            <rFont val="Segoe UI"/>
            <family val="2"/>
          </rPr>
          <t>Dell 2015:</t>
        </r>
        <r>
          <rPr>
            <sz val="9"/>
            <color indexed="81"/>
            <rFont val="Segoe UI"/>
            <family val="2"/>
          </rPr>
          <t xml:space="preserve">
</t>
        </r>
      </text>
    </comment>
    <comment ref="E27" authorId="0" shapeId="0" xr:uid="{877747D3-5546-469D-91E2-C9E183ED49A6}">
      <text>
        <r>
          <rPr>
            <b/>
            <sz val="9"/>
            <color indexed="81"/>
            <rFont val="Segoe UI"/>
            <family val="2"/>
          </rPr>
          <t>Dell 2015:</t>
        </r>
        <r>
          <rPr>
            <sz val="9"/>
            <color indexed="81"/>
            <rFont val="Segoe UI"/>
            <family val="2"/>
          </rPr>
          <t xml:space="preserve">
</t>
        </r>
      </text>
    </comment>
    <comment ref="E28" authorId="0" shapeId="0" xr:uid="{9C2DC876-6C0C-428C-BFAE-D569229980DA}">
      <text>
        <r>
          <rPr>
            <b/>
            <sz val="9"/>
            <color indexed="81"/>
            <rFont val="Segoe UI"/>
            <family val="2"/>
          </rPr>
          <t>Dell 2015:</t>
        </r>
        <r>
          <rPr>
            <sz val="9"/>
            <color indexed="81"/>
            <rFont val="Segoe UI"/>
            <family val="2"/>
          </rPr>
          <t xml:space="preserve">
</t>
        </r>
      </text>
    </comment>
    <comment ref="E29" authorId="0" shapeId="0" xr:uid="{2F5102D5-19E9-4BBE-A2D1-9D2FFE1D82EA}">
      <text>
        <r>
          <rPr>
            <b/>
            <sz val="9"/>
            <color indexed="81"/>
            <rFont val="Segoe UI"/>
            <family val="2"/>
          </rPr>
          <t>Dell 2015:</t>
        </r>
        <r>
          <rPr>
            <sz val="9"/>
            <color indexed="81"/>
            <rFont val="Segoe UI"/>
            <family val="2"/>
          </rPr>
          <t xml:space="preserve">
</t>
        </r>
      </text>
    </comment>
    <comment ref="E30" authorId="0" shapeId="0" xr:uid="{3CEE1D84-A84D-4150-B4C2-2D82166D2CBE}">
      <text>
        <r>
          <rPr>
            <b/>
            <sz val="9"/>
            <color indexed="81"/>
            <rFont val="Segoe UI"/>
            <family val="2"/>
          </rPr>
          <t>Dell 2015:</t>
        </r>
        <r>
          <rPr>
            <sz val="9"/>
            <color indexed="81"/>
            <rFont val="Segoe UI"/>
            <family val="2"/>
          </rPr>
          <t xml:space="preserve">
</t>
        </r>
      </text>
    </comment>
    <comment ref="E31" authorId="0" shapeId="0" xr:uid="{028E0DE2-7A12-4D58-B7CA-755ABEFE7AFC}">
      <text>
        <r>
          <rPr>
            <b/>
            <sz val="9"/>
            <color indexed="81"/>
            <rFont val="Segoe UI"/>
            <family val="2"/>
          </rPr>
          <t>Dell 2015:</t>
        </r>
        <r>
          <rPr>
            <sz val="9"/>
            <color indexed="81"/>
            <rFont val="Segoe UI"/>
            <family val="2"/>
          </rPr>
          <t xml:space="preserve">
</t>
        </r>
      </text>
    </comment>
    <comment ref="E32" authorId="0" shapeId="0" xr:uid="{D77DF516-435B-4BF5-8195-0D29D38A0DBD}">
      <text>
        <r>
          <rPr>
            <b/>
            <sz val="9"/>
            <color indexed="81"/>
            <rFont val="Segoe UI"/>
            <family val="2"/>
          </rPr>
          <t>Dell 2015:</t>
        </r>
        <r>
          <rPr>
            <sz val="9"/>
            <color indexed="81"/>
            <rFont val="Segoe UI"/>
            <family val="2"/>
          </rPr>
          <t xml:space="preserve">
</t>
        </r>
      </text>
    </comment>
    <comment ref="E33" authorId="0" shapeId="0" xr:uid="{55B8D13E-9BAB-42FC-A555-957C0148AF0F}">
      <text>
        <r>
          <rPr>
            <b/>
            <sz val="9"/>
            <color indexed="81"/>
            <rFont val="Segoe UI"/>
            <family val="2"/>
          </rPr>
          <t>Dell 2015:</t>
        </r>
        <r>
          <rPr>
            <sz val="9"/>
            <color indexed="81"/>
            <rFont val="Segoe UI"/>
            <family val="2"/>
          </rPr>
          <t xml:space="preserve">
</t>
        </r>
      </text>
    </comment>
  </commentList>
</comments>
</file>

<file path=xl/sharedStrings.xml><?xml version="1.0" encoding="utf-8"?>
<sst xmlns="http://schemas.openxmlformats.org/spreadsheetml/2006/main" count="15778" uniqueCount="9438">
  <si>
    <t>QUANTITATIVOS Pavimentação Asfaltica em C.B.U.Q nas Ruas Rosário</t>
  </si>
  <si>
    <t xml:space="preserve">RUA </t>
  </si>
  <si>
    <t>COMPRIMENTO m</t>
  </si>
  <si>
    <t>LARGURA Total m</t>
  </si>
  <si>
    <t>Largura pavimentação</t>
  </si>
  <si>
    <t>UNID.</t>
  </si>
  <si>
    <t>QUANT. ASFALTO m²</t>
  </si>
  <si>
    <t>QUANT. CALÇAMENTO</t>
  </si>
  <si>
    <t>MEIO FIO m</t>
  </si>
  <si>
    <t>RAMPAS unid.</t>
  </si>
  <si>
    <t>PASSEIO</t>
  </si>
  <si>
    <t>QUANT. SARJETA m</t>
  </si>
  <si>
    <t>rampa</t>
  </si>
  <si>
    <t>Base</t>
  </si>
  <si>
    <t>Base Sarjeta</t>
  </si>
  <si>
    <t>SARJETA</t>
  </si>
  <si>
    <t>MEIO FIO</t>
  </si>
  <si>
    <t>Padre Liberio</t>
  </si>
  <si>
    <t>m²</t>
  </si>
  <si>
    <t>Belo H</t>
  </si>
  <si>
    <t>TOTAL</t>
  </si>
  <si>
    <r>
      <t xml:space="preserve">                                  </t>
    </r>
    <r>
      <rPr>
        <b/>
        <sz val="18"/>
        <rFont val="Arial"/>
        <family val="2"/>
      </rPr>
      <t>PREFEITURA MUNICIPAL DE IGARATINGA</t>
    </r>
  </si>
  <si>
    <t>PLANILHA ORÇAMENTÁRIA DE CUSTOS</t>
  </si>
  <si>
    <r>
      <t xml:space="preserve">PREFEITURA:        </t>
    </r>
    <r>
      <rPr>
        <b/>
        <sz val="12"/>
        <rFont val="Arial"/>
        <family val="2"/>
      </rPr>
      <t xml:space="preserve">  PREFEITURA MUNICIPAL DE IGARATINGA</t>
    </r>
  </si>
  <si>
    <t>FOLHA Nº: 01/01</t>
  </si>
  <si>
    <t>OBRA:  Pavimentação POLIEDRICA</t>
  </si>
  <si>
    <t>DATA:10/05/2012</t>
  </si>
  <si>
    <t>LOCAL: Área central do Município de Igaratinga</t>
  </si>
  <si>
    <t>PRAZO DE EXECUÇÃO: 02 Meses</t>
  </si>
  <si>
    <t>BDI</t>
  </si>
  <si>
    <t>ITEM</t>
  </si>
  <si>
    <t>DESCRIÇÃO</t>
  </si>
  <si>
    <t>UNIDADE</t>
  </si>
  <si>
    <t>QUANTIDADE</t>
  </si>
  <si>
    <t>PREÇO UNITÁRIO S/ LDI</t>
  </si>
  <si>
    <t>PREÇO UNITÁRIO C/ LDI</t>
  </si>
  <si>
    <t>PREÇO TOTAL</t>
  </si>
  <si>
    <t>Instalações iniciais da obra</t>
  </si>
  <si>
    <t>1.1</t>
  </si>
  <si>
    <t>Fornecimento e colocação de placa de obra (3,00 x 1,50 m) - em chapa galvanizada 0,26 afixadas com rebites 540 e parafusos 3/8, em estrutura metálica viga u 2" enrijecida com metalon 20 x 20, suporte em eucalipto autoclavado pintadas na frente e no verso com fundo anticorrosivo e tinta automotiva. (frente: pintura automotiva fundo azul, texto: plotter de recorte película branca e parte inferior: aplicação das marcas em cor) conforme manual de identidade visual do Governo de Minas (150 x 300 cm)</t>
  </si>
  <si>
    <t>unid.</t>
  </si>
  <si>
    <t>Total do Item</t>
  </si>
  <si>
    <t>Obras Viárias</t>
  </si>
  <si>
    <t>2.1</t>
  </si>
  <si>
    <t xml:space="preserve">Execução de base de solo estabilizado granulometricamente sem mistura com proctor intermediário, incluindo escavação, carga, descarga, espalhamento e compactação do material; (e = 15 cm) </t>
  </si>
  <si>
    <t>m³</t>
  </si>
  <si>
    <t>2.2</t>
  </si>
  <si>
    <t>Transporte de material de jazida para conservação DMT de 0 a 10 km</t>
  </si>
  <si>
    <t>m³ x km</t>
  </si>
  <si>
    <t>2.3</t>
  </si>
  <si>
    <t>Execução de pavimento em calçamento de tipo calçadinha, incluindo fornecimento de todos os materiais, colchão de assentamento; exclusive o transporte da calçadinha.</t>
  </si>
  <si>
    <t>2.4</t>
  </si>
  <si>
    <t xml:space="preserve">Meio-fio de concreto pre-moldado tipo B(12X18X45) cm, inclusive escavação e reaterro </t>
  </si>
  <si>
    <t>m</t>
  </si>
  <si>
    <t xml:space="preserve">Drenagem  </t>
  </si>
  <si>
    <t>3.1</t>
  </si>
  <si>
    <t>Sarjeta tipo 1 - 50 x 5 cm, i = 3 %, padrão deop-mg</t>
  </si>
  <si>
    <t>3.9</t>
  </si>
  <si>
    <t>Rampa para acesso de deficiente, em concreto simples Fck = 20 MPa, desempenada, com pintura indicativa, 02 DEMÃOS (URB-RAM-005)</t>
  </si>
  <si>
    <t>Total do item</t>
  </si>
  <si>
    <t xml:space="preserve">Urbanização e obras complementares                          </t>
  </si>
  <si>
    <t>4.1</t>
  </si>
  <si>
    <t>Meio-fio de concreto pré-moldado tipo a - (12 x 16,7 x 35) cm</t>
  </si>
  <si>
    <t>4.2</t>
  </si>
  <si>
    <t>Rampa para acesso de deficiente, em concreto simples fck = 25 mpa, desempenada, com pintura indicativa, 02 demãos</t>
  </si>
  <si>
    <t>TOTAL GERAL DA OBRA</t>
  </si>
  <si>
    <t>Flávio L. Greco S.</t>
  </si>
  <si>
    <t>Engenheiro Civil</t>
  </si>
  <si>
    <t>CREA-MG 64.880/D</t>
  </si>
  <si>
    <t>CRONOGRAMA FÍSICO – FINANCEIRO</t>
  </si>
  <si>
    <t xml:space="preserve">    PREFEITURA MUNICIPAL DE IGARATINGA</t>
  </si>
  <si>
    <t>Item</t>
  </si>
  <si>
    <t>Descição</t>
  </si>
  <si>
    <t>Valor do Item</t>
  </si>
  <si>
    <t>Físico / Financeiro</t>
  </si>
  <si>
    <t>Mês 1</t>
  </si>
  <si>
    <t>Mês 2</t>
  </si>
  <si>
    <t>Total</t>
  </si>
  <si>
    <t>Físico %</t>
  </si>
  <si>
    <t>Financeiro</t>
  </si>
  <si>
    <t xml:space="preserve">TOTAL       </t>
  </si>
  <si>
    <t>Responsável Técnico:</t>
  </si>
  <si>
    <r>
      <t>Observações:</t>
    </r>
    <r>
      <rPr>
        <sz val="10"/>
        <rFont val="Arial"/>
        <family val="2"/>
      </rPr>
      <t xml:space="preserve"> </t>
    </r>
  </si>
  <si>
    <t>Nome: Flávio L. Greco S.</t>
  </si>
  <si>
    <t>CREA: 64.880 / D</t>
  </si>
  <si>
    <t>Assinatura:</t>
  </si>
  <si>
    <r>
      <t xml:space="preserve">                                                             </t>
    </r>
    <r>
      <rPr>
        <b/>
        <sz val="12"/>
        <rFont val="Arial"/>
        <family val="2"/>
      </rPr>
      <t xml:space="preserve"> PREFEITURA MUNICIPAL DE IGARATINGA</t>
    </r>
  </si>
  <si>
    <t xml:space="preserve">A N E X O   I I </t>
  </si>
  <si>
    <r>
      <t xml:space="preserve">PREFEITURA: </t>
    </r>
    <r>
      <rPr>
        <b/>
        <sz val="12"/>
        <rFont val="Arial"/>
        <family val="2"/>
      </rPr>
      <t xml:space="preserve">PREFEITURA MUNICIPAL DE LEANDRO FERREIRA </t>
    </r>
  </si>
  <si>
    <t>OBRA: Pavimentação tipo calçadinha nas ruas do Bairro Nova Brasilia</t>
  </si>
  <si>
    <t>DATA: 27/05/2010</t>
  </si>
  <si>
    <t>LOCAL: Ruas do Bairro Nova Brasilia</t>
  </si>
  <si>
    <t xml:space="preserve">FORMA DE EXECUÇÃO: </t>
  </si>
  <si>
    <t>REGIÃO/MÊS DE REFERÊNCIA: Região Central - Abril / 2010</t>
  </si>
  <si>
    <t>(    )</t>
  </si>
  <si>
    <t>DIRETA</t>
  </si>
  <si>
    <t>(  x  )</t>
  </si>
  <si>
    <t>INDIRETA</t>
  </si>
  <si>
    <t>PRAZO DE EXECUÇÃO: 03 Meses</t>
  </si>
  <si>
    <t>LDI</t>
  </si>
  <si>
    <t>CÓDIGO</t>
  </si>
  <si>
    <t>QUANT.</t>
  </si>
  <si>
    <t>IIO-001</t>
  </si>
  <si>
    <t>IIO-PLA-005</t>
  </si>
  <si>
    <t>Fornecimento e colocação de placa de obra em chapa galvanizada (3,00 x 1,50 m) - governo do estado</t>
  </si>
  <si>
    <t>Calçamento poliédrico</t>
  </si>
  <si>
    <t>OBR-VIA-355</t>
  </si>
  <si>
    <t>Transporte de agregado DMT de  0 a 10km.</t>
  </si>
  <si>
    <t xml:space="preserve">m³ x Km </t>
  </si>
  <si>
    <t>OBR-VIA-200</t>
  </si>
  <si>
    <t xml:space="preserve">Execução de pavimento de alvenaria poliédrica, incluindo fornecimento de todos os materiais, colchão de assentamento; exclui o transporte dos materiais </t>
  </si>
  <si>
    <t xml:space="preserve">URB-MFC-010 </t>
  </si>
  <si>
    <t xml:space="preserve">Meio-fio de concreto pré-moldado tipo B - (12 x 18 x 45) cm </t>
  </si>
  <si>
    <t>DRE-SAR-010</t>
  </si>
  <si>
    <t>Sarjeta tipo 2 - 50 x 5 cm, i = 15 %, padrão DEOP-MG</t>
  </si>
  <si>
    <t>2.5</t>
  </si>
  <si>
    <t>URB-RAM-005</t>
  </si>
  <si>
    <t>Rampa para acesso de deficiente, em concreto simples Fck = 25 MPa, desempenada, com pintura indicativa, 02 DEMÃOS</t>
  </si>
  <si>
    <t>2.6</t>
  </si>
  <si>
    <t xml:space="preserve">URB-PAS-006 </t>
  </si>
  <si>
    <t>Passeios de concreto e = 6 cm, FCK = 10 MPA, junta seca</t>
  </si>
  <si>
    <t xml:space="preserve">Flávio L. Greco S. </t>
  </si>
  <si>
    <t xml:space="preserve">Engenheiro Civil </t>
  </si>
  <si>
    <t>CREA - 64.880 /.D</t>
  </si>
  <si>
    <r>
      <t xml:space="preserve">                       </t>
    </r>
    <r>
      <rPr>
        <b/>
        <sz val="22"/>
        <rFont val="Arial"/>
        <family val="2"/>
      </rPr>
      <t>PREFEITURA MUNICIPAL DE IGARATINGA</t>
    </r>
  </si>
  <si>
    <t>OBRA:  Pavimentação asfáltica na Rua Tiradentes, Rua Deraldo Nunes e Rua do Rosário em Igaratinga e  Nossa Senhora de Lourdes em Limas de Igaratinga – MG</t>
  </si>
  <si>
    <t>DATA: 18/04/2012</t>
  </si>
  <si>
    <t>REPASSE</t>
  </si>
  <si>
    <t>CONTRA PARTIDA</t>
  </si>
  <si>
    <t>Fornecimento e colocação de placa de obra em chapa galvanizada (3,00 x 1,50 m) - Modelo Prefeitura Municipal</t>
  </si>
  <si>
    <t>Regularização do subleito com proctor intermediário</t>
  </si>
  <si>
    <t xml:space="preserve">Execução de base de solo estabilizado granulometricamente sem mistura com proctor intermediário, incluindo escavação, carga, descarga, espalhamento e compactação do material; exclusive aquisição do material (e = 15 cm) </t>
  </si>
  <si>
    <t>Execução de imprimação com material betuminoso, incluindo fornecimento e transporte do material betuminoso até a obra e dentro do canteiro.</t>
  </si>
  <si>
    <t>2.9</t>
  </si>
  <si>
    <t>Execução de pintura de ligação com material betuminoso, incluindo fornecimento e transporte do material betuminoso dentro do canteiro de obras</t>
  </si>
  <si>
    <t>Execução de concreto betuminoso usinado a quente (cbuq) com material betuminoso, incluindo fornecimento dos agregados e transporte do material betuminoso dentro do canteiro de obras (e=3cm)</t>
  </si>
  <si>
    <t xml:space="preserve">Transporte de PMF/CBUQ para conservação DMT acima de 50 km </t>
  </si>
  <si>
    <t>2.7</t>
  </si>
  <si>
    <t xml:space="preserve">
TABELA REFERENCIAL DE PREÇOS UNITÁRIOS PARA OBRAS DE EDIFICAÇÃO
</t>
  </si>
  <si>
    <t>TABELA REFERENCIAL DE PREÇOS UNITÁRIOS PARA OBRAS DE EDIFICAÇÃO</t>
  </si>
  <si>
    <t>Região Central - C/ Desoneração</t>
  </si>
  <si>
    <t>OUTUBRO/2022</t>
  </si>
  <si>
    <t>DESCRIÇÃO DO SERVIÇO</t>
  </si>
  <si>
    <t>CUSTO UNITÁRIO</t>
  </si>
  <si>
    <t>MOBILIZAÇÃO E DESMOBILIZAÇÃO DE OBRA</t>
  </si>
  <si>
    <t>OBRAS EM CENTRO URBANO OU REGIÃO LIMÍTROFE</t>
  </si>
  <si>
    <t>ED-50394</t>
  </si>
  <si>
    <t>MOBILIZAÇÃO E DESMOBILIZAÇÃO DE OBRA EM CENTRO URBANO OU REGIÃO LIMÍTROFE COM VALOR ACIMA DE 3.000.000,01</t>
  </si>
  <si>
    <t>%</t>
  </si>
  <si>
    <t>ED-50392</t>
  </si>
  <si>
    <t>MOBILIZAÇÃO E DESMOBILIZAÇÃO DE OBRA EM CENTRO URBANO OU REGIÃO LIMÍTROFE COM VALOR ATÉ O VALOR DE 1.000.000,00</t>
  </si>
  <si>
    <t>ED-50393</t>
  </si>
  <si>
    <t>MOBILIZAÇÃO E DESMOBILIZAÇÃO DE OBRA EM CENTRO URBANO OU REGIÃO LIMÍTROFE COM VALOR ENTRE 1.000.000,01 E 3.000.000,00</t>
  </si>
  <si>
    <t>OBRA DISTANTE DE CENTRO URBANO</t>
  </si>
  <si>
    <t>ED-50391</t>
  </si>
  <si>
    <t>MOBILIZAÇÃO E DESMOBILIZAÇÃO OBRA DISTANTE DE CENTRO URBANO COM ACIMA DE 3.000.000,01</t>
  </si>
  <si>
    <t>ED-50390</t>
  </si>
  <si>
    <t>MOBILIZAÇÃO E DESMOBILIZAÇÃO OBRA DISTANTE DE CENTRO URBANO COM ENTRE 1.000.000,01 E 3.000.000,00</t>
  </si>
  <si>
    <t>ED-50389</t>
  </si>
  <si>
    <t>MOBILIZAÇÃO E DESMOBILIZAÇÃO OBRA DISTANTE DE CENTRO URBANO COM VALOR ATÉ O VALOR DE 1.000.000,00</t>
  </si>
  <si>
    <t>SERVIÇOS PRELIMINARES</t>
  </si>
  <si>
    <t>LIMPEZA DO TERRENO</t>
  </si>
  <si>
    <t>ED-50701</t>
  </si>
  <si>
    <t>CAPINA MANUAL DO TERRENO, EXCLUSIVE RASTELAMENTO E QUEIMA</t>
  </si>
  <si>
    <t>m2</t>
  </si>
  <si>
    <t>ED-28163</t>
  </si>
  <si>
    <t>DESTOCAMENTO E AFASTAMENTO DE REMANESCENTE ARBÓREO, INCLUSIVE TRANSPORTE E RETIRADA DO MATERIAL ESCAVADO (EM CAÇAMBA)</t>
  </si>
  <si>
    <t>un</t>
  </si>
  <si>
    <t>ED-50703</t>
  </si>
  <si>
    <t>LIMPEZA DE TERRENO, INCLUSIVE CAPINA, RASTELAMENTO COM AFASTAMENTO ATÉ VINTE (20) METROS E QUEIMA CONTROLADA</t>
  </si>
  <si>
    <t>ED-8143</t>
  </si>
  <si>
    <t>RASTELAMENTO DE ÁREA COM AFASTAMENTO DE ATÉ VINTE (20) METROS, EXCLUSIVE CAPINA OU ROÇADA MANUAL</t>
  </si>
  <si>
    <t>ED-28162</t>
  </si>
  <si>
    <t>ROÇADA MANUAL DE TERRENO COM ROÇADEIRA COSTAL, EXCLUSIVE RASTELAMENTO E QUEIMA</t>
  </si>
  <si>
    <t>DESMATAMENTO E DESTOCAMENTO</t>
  </si>
  <si>
    <t>ED-50702</t>
  </si>
  <si>
    <t>DESMATAMENTO, DESTOCAMENTO E LIMPEZA, INCLUSIVE TRANSPORTE ATÉ CINQUENTA (50) METROS</t>
  </si>
  <si>
    <t>SUPRESSÃO DE ÁRVORE</t>
  </si>
  <si>
    <t>ED-50699</t>
  </si>
  <si>
    <t>CORTE DE ÁRVORE COM MOTOSSERRA, DIÂMETRO DO TRONCO ACIMA DE TRINTA (30) CENTÍMETROS ATÉ CINQUENTA (50) CENTÍMETROS, EXCLUSIVE DESTOCAMENTO E AFASTAMENTO</t>
  </si>
  <si>
    <t>ED-50697</t>
  </si>
  <si>
    <t>CORTE DE ÁRVORE COM MOTOSSERRA, DIÂMETRO DO TRONCO DE QUINZE (15) CENTÍMETROS ATÉ TRINTA (30) CENTÍMETROS, EXCLUSIVE DESTOCAMENTO E AFASTAMENTO</t>
  </si>
  <si>
    <t>REMOÇÃO DE TELHADO</t>
  </si>
  <si>
    <t>ED-48438</t>
  </si>
  <si>
    <t>REMOÇÃO DE CALHA EM CHAPA GALVANIZADA OU EM PVC, COM REAPROVEITAMENTO, INCLUSIVE AFASTAMENTO E EMPILHAMENTO, EXCLUSIVE TRANSPORTE E RETIRADA DO MATERIAL REMOVIDO NÃO REAPROVEITÁVEL</t>
  </si>
  <si>
    <t>ED-48446</t>
  </si>
  <si>
    <t>REMOÇÃO MANUAL DE CONDUTOR EM PVC OU METÁLICO, COM REAPROVEITAMENTO, INCLUSIVE AFASTAMENTO E EMPILHAMENTO, EXCLUSIVE TRANSPORTE E RETIRADA DO MATERIAL REMOVIDO NÃO REAPROVEITÁVEL</t>
  </si>
  <si>
    <t>ED-48455</t>
  </si>
  <si>
    <t>REMOÇÃO MANUAL DE ENGRADAMENTO PARA TELHA TIPO CALHA ESTRUTURAL EM FIBROCIMENTO, COM REAPROVEITAMENTO, INCLUSIVE AFASTAMENTO E EMPILHAMENTO, EXCLUSIVE TRANSPORTE E RETIRADA DO MATERIAL REMOVIDO NÃO REAPROVEITÁVEL</t>
  </si>
  <si>
    <t>ED-48457</t>
  </si>
  <si>
    <t>REMOÇÃO MANUAL DE ENGRADAMENTO PARA TELHA TIPO CERÂMICA OU CONCRETO, INCLUSIVE AFASTAMENTO E EMPILHAMENTO, EXCLUSIVE TRANSPORTE E RETIRADA DO MATERIAL REMOVIDO NÃO REAPROVEITÁVEL</t>
  </si>
  <si>
    <t>ED-48454</t>
  </si>
  <si>
    <t>REMOÇÃO MANUAL DE ENGRADAMENTO PARA TELHA TIPO METÁLICA, PVC OU FIBROCIMENTO, COM REAPROVEITAMENTO, INCLUSIVE AFASTAMENTO E EMPILHAMENTO, EXCLUSIVE TRANSPORTE E RETIRADA DO MATERIAL REMOVIDO NÃO REAPROVEITÁVEL</t>
  </si>
  <si>
    <t>ED-48506</t>
  </si>
  <si>
    <t>REMOÇÃO MANUAL DE RUFO METÁLICO, COM REAPROVEITAMENTO, INCLUSIVE AFASTAMENTO E EMPILHAMENTO, EXCLUSIVE TRANSPORTE E RETIRADA DO MATERIAL REMOVIDO NÃO REAPROVEITÁVEL</t>
  </si>
  <si>
    <t>ED-48510</t>
  </si>
  <si>
    <t>REMOÇÃO MANUAL DE TELHA  EM FIBROCIMENTO, TIPO CALHA ESTRUTURAL, COM REAPROVEITAMENTO, INCLUSIVE AFASTAMENTO E EMPILHAMENTO, EXCLUSIVE TRANSPORTE E RETIRADA DO MATERIAL REMOVIDO NÃO REAPROVEITÁVEL</t>
  </si>
  <si>
    <t>ED-48512</t>
  </si>
  <si>
    <t>REMOÇÃO MANUAL DE TELHA  EM FIBROCIMENTO, TIPO ONDULADA, COM REAPROVEITAMENTO, INCLUSIVE AFASTAMENTO E EMPILHAMENTO, EXCLUSIVE TRANSPORTE E RETIRADA DO MATERIAL REMOVIDO NÃO REAPROVEITÁVEL</t>
  </si>
  <si>
    <t>ED-48514</t>
  </si>
  <si>
    <t>REMOÇÃO MANUAL DE TELHA CERÂMICA, COM REAPROVEITAMENTO, INCLUSIVE AFASTAMENTO E EMPILHAMENTO, EXCLUSIVE TRANSPORTE E RETIRADA DO MATERIAL REMOVIDO NÃO REAPROVEITÁVEL</t>
  </si>
  <si>
    <t>ED-48509</t>
  </si>
  <si>
    <t>REMOÇÃO MANUAL DE TELHA METÁLICA OU PVC, COM REAPROVEITAMENTO, INCLUSIVE AFASTAMENTO E EMPILHAMENTO, EXCLUSIVE TRANSPORTE E RETIRADA DO MATERIAL REMOVIDO NÃO REAPROVEITÁVEL</t>
  </si>
  <si>
    <t>DEMOLIÇÃO E REMOÇÃO DE INSTALAÇÃO</t>
  </si>
  <si>
    <t>ED-48500</t>
  </si>
  <si>
    <t>DEMOLIÇÃO MANUAL DE TUBULAÇÕES EMBUTIDAS DE REDE (ÁGUA, ELÉTRICA, GASES, ETC.), INCLUSIVE RASGO EM ALVENARIA, REMOÇÃO DE ACESSÓRIOS DE FIXAÇÃO, AFASTAMENTO E EMPILHAMENTO, EXCLUSIVE TRANSPORTE E RETIRADA DO MATERIAL DEMOLIDO</t>
  </si>
  <si>
    <t>ED-48466</t>
  </si>
  <si>
    <t>REMOÇÃO MANUAL DE INTERFONE, COM REAPROVEITAMENTO, INCLUSIVE AFASTAMENTO E EMPILHAMENTO, EXCLUSIVE TRANSPORTE E RETIRADA DO MATERIAL REMOVIDO NÃO REAPROVEITÁVEL</t>
  </si>
  <si>
    <t>ED-48468</t>
  </si>
  <si>
    <t>REMOÇÃO MANUAL DE LUMINÁRIA COMERCIAL, EMBUTIDA OU SOBREPOR, COM REAPROVEITAMENTO, INCLUSIVE AFASTAMENTO E EMPILHAMENTO, EXCLUSIVE TRANSPORTE E RETIRADA DO MATERIAL REMOVIDO NÃO REAPROVEITÁVEL</t>
  </si>
  <si>
    <t>ED-48469</t>
  </si>
  <si>
    <t>REMOÇÃO MANUAL DE LUMINÁRIA COMPACTA (PLAFON, PAINEL LED, ETC.) EMBUTIDA OU SOBREPOR, COM REAPROVEITAMENTO, INCLUSIVE AFASTAMENTO E EMPILHAMENTO, EXCLUSIVE TRANSPORTE E RETIRADA DO MATERIAL REMOVIDO NÃO REAPROVEITÁVEL</t>
  </si>
  <si>
    <t>ED-48499</t>
  </si>
  <si>
    <t>REMOÇÃO MANUAL DE REDES DE DUTOS PARA CLIMATIZAÇÃO, INCLUSIVE AFASTAMENTO E EMPILHAMENTO, EXCLUSIVE TRANSPORTE E RETIRADA DO MATERIAL REMOVIDO NÃO REAPROVEITÁVEL</t>
  </si>
  <si>
    <t>ED-48515</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</si>
  <si>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</si>
  <si>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DE FORRO</t>
  </si>
  <si>
    <t>ED-48463</t>
  </si>
  <si>
    <t>DEMOLIÇÃO MANUAL DE FORRO DE CHAPA OU PLACA DE GESSO, INCLUSIVE DEMOLIÇÃO DA ESTRUTURA DE SUSTENTAÇÃO, AFASTAMENTO E EMPILHAMENTO, EXCLUSIVE TRANSPORTE E RETIRADA DO MATERIAL DEMOLIDO</t>
  </si>
  <si>
    <t>REMOÇÃO DE FORRO</t>
  </si>
  <si>
    <t>ED-48460</t>
  </si>
  <si>
    <t>REMOÇÃO MANUAL DE FORRO DE PLACAS (GESSO, MINERAL, FIBRA, ISOPOR, COLMEIA, PVC, ETC.), COM REAPROVEITAMENTO, INCLUSIVE AFASTAMENTO E EMPILHAMENTO, EXCLUSIVE DEMOLIÇÃO DA ESTRUTURA DE SUSTENTAÇÃO, TRANSPORTE E RETIRADA DO MATERIAL REMOVIDO NÃO REAPROVEITÁVEL</t>
  </si>
  <si>
    <t>ED-48459</t>
  </si>
  <si>
    <t>REMOÇÃO MANUAL DE FORRO DE PLACAS (GESSO, MINERAL, FIBRA, ISOPOR, COLMEIA, PVC, ETC.), COM REAPROVEITAMENTO, INCLUSIVE DEMOLIÇÃO ESTRUTURA DE SUSTENTAÇÃO, AFASTAMENTO E EMPILHAMENTO, EXCLUSIVE TRANSPORTE E RETIRADA DO MATERIAL REMOVIDO NÃO REAPROVEITÁVEL</t>
  </si>
  <si>
    <t>ED-48464</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</si>
  <si>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</si>
  <si>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</si>
  <si>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</si>
  <si>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DE ESQUADRIA</t>
  </si>
  <si>
    <t>ED-48496</t>
  </si>
  <si>
    <t>REMOÇÃO MANUAL DE CONJUNTO DE ALIZARES, COM REAPROVEITAMENTO, INCLUSIVE AFASTAMENTO E EMPILHAMENTO, EXCLUSIVE TRANSPORTE E RETIRADA DO MATERIAL REMOVIDO NÃO REAPROVEITÁVEL</t>
  </si>
  <si>
    <t>cj</t>
  </si>
  <si>
    <t>ED-48458</t>
  </si>
  <si>
    <t>REMOÇÃO MANUAL DE CONJUNTO DE FERRAGENS (DOBRADIÇAS, FECHADURA E MAÇANETAS), COM REAPROVEITAMENTO, INCLUSIVE AFASTAMENTO E EMPILHAMENTO, EXCLUSIVE TRANSPORTE E RETIRADA DO MATERIAL REMOVIDO NÃO REAPROVEITÁVEL</t>
  </si>
  <si>
    <t>ED-48493</t>
  </si>
  <si>
    <t>REMOÇÃO MANUAL DE ESQUADRIA EM MADEIRA, COM REAPROVEITAMENTO, INCLUSIVE REMOÇÃO DE MARCO/ALIZAR/GUARNIÇÕES, AFASTAMENTO E EMPILHAMENTO, EXCLUSIVE TRANSPORTE E RETIRADA DO MATERIAL REMOVIDO NÃO REAPROVEITÁVEL</t>
  </si>
  <si>
    <t>ED-48497</t>
  </si>
  <si>
    <t>REMOÇÃO MANUAL DE ESQUADRIA METÁLICA, COM REAPROVEITAMENTO, INCLUSIVE MARCO/ALIZAR/GUARNIÇÕES, AFASTAMENTO E EMPILHAMENTO, EXCLUSIVE TRANSPORTE E RETIRADA DO MATERIAL REMOVIDO NÃO REAPROVEITÁVEL</t>
  </si>
  <si>
    <t>ED-48494</t>
  </si>
  <si>
    <t>REMOÇÃO MANUAL DE FOLHA DE PORTA OU JANELA DE MADEIRA OU METÁLICA, COM REAPROVEITAMENTO, INCLUSIVE AFASTAMENTO E EMPILHAMENTO, EXCLUSIVE TRANSPORTE E RETIRADA DO MATERIAL REMOVIDO NÃO REAPROVEITÁVEL</t>
  </si>
  <si>
    <t>ED-48495</t>
  </si>
  <si>
    <t>REMOÇÃO MANUAL DE MARCO EM MADEIRA OU METÁLICO, COM REAPROVEITAMENTO, INCLUSIVE AFASTAMENTO E EMPILHAMENTO, EXCLUSIVE TRANSPORTE E RETIRADA DO MATERIAL REMOVIDO NÃO REAPROVEITÁVEL</t>
  </si>
  <si>
    <t>DEMOLIÇÃO DE IMPERMEABILIZAÇÃO</t>
  </si>
  <si>
    <t>ED-48465</t>
  </si>
  <si>
    <t>DEMOLIÇÃO MANUAL DE IMPERMEABILIZAÇÃO E PROTEÇÃO MECÂNICA, INCLUSIVE AFASTAMENTO E EMPILHAMENTO, EXCLUSIVE TRANSPORTE E RETIRADA DO MATERIAL DEMOLIDO</t>
  </si>
  <si>
    <t>REMOÇÃO DE LOUÇA E ACESSÓRIOS</t>
  </si>
  <si>
    <t>ED-48467</t>
  </si>
  <si>
    <t>REMOÇÃO DE LOUÇAS (LAVATÓRIO, BANHEIRA, PIA, VASO SANITÁRIO, TANQUE), COM REAPROVEITAMENTO, INCLUSIVE AFASTAMENTO E EMPILHAMENTO, EXCLUSIVE TRANSPORTE E RETIRADA DO MATERIAL REMOVIDO NÃO REAPROVEITÁVEL</t>
  </si>
  <si>
    <t>ED-48470</t>
  </si>
  <si>
    <t>REMOÇÃO MANUAL DE METAIS COMUNS E ACABAMENTOS (TORNEIRA, ACABAMENTO PARA REGISTRO, SIFÃO, ENGATE FLEXÍVEL, ETC.), COM REAPROVEITAMENTO, INCLUSIVE AFASTAMENTO E EMPILHAMENTO, EXCLUSIVE TRANSPORTE E RETIRADA DO MATERIAL REMOVIDO NÃO REAPROVEITÁVEL</t>
  </si>
  <si>
    <t>ED-48471</t>
  </si>
  <si>
    <t>REMOÇÃO MANUAL DE METAIS EMBUTIDOS (BASE DE REGISTRO, VÁLVULA DE DESCARGA, TORNEIRA ANTIVANDALISMO, ETC.), COM REAPROVEITAMENTO, INCLUSIVE AFASTAMENTO E EMPILHAMENTO, EXCLUSIVE TRANSPORTE E RETIRADA DO MATERIAL REMOVIDO NÃO REAPROVEITÁVEL</t>
  </si>
  <si>
    <t>DEMOLIÇÃO E REMOÇÃO DE DIVISÓRIA E BANCADA</t>
  </si>
  <si>
    <t>ED-48452</t>
  </si>
  <si>
    <t>DEMOLIÇÃO MANUAL DE ALVENARIA/DIVISÓRIA DE ELEMENTOS VAZADOS (COBOGÓ, ETC. ), INCLUSIVE AFASTAMENTO E EMPILHAMENTO, EXCLUSIVE TRANSPORTE E RETIRADA DO MATERIAL DEMOLIDO</t>
  </si>
  <si>
    <t>ED-48453</t>
  </si>
  <si>
    <t>DEMOLIÇÃO MANUAL DE DIVISÓRIA COMERCIAL EM LAMINADO, INCLUSIVE AFASTAMENTO E EMPILHAMENTO, EXCLUSIVE TRANSPORTE E RETIRADA DO MATERIAL DEMOLIDO</t>
  </si>
  <si>
    <t>ED-8024</t>
  </si>
  <si>
    <t>DEMOLIÇÃO MANUAL DE DIVISÓRIA DE MADEIRA, INCLUSIVE AFASTAMENTO E EMPILHAMENTO, EXCLUSIVE TRANSPORTE E RETIRADA DO MATERIAL DEMOLIDO</t>
  </si>
  <si>
    <t>ED-48437</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</si>
  <si>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</si>
  <si>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</si>
  <si>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</si>
  <si>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DE ALVENARIA</t>
  </si>
  <si>
    <t>ED-48436</t>
  </si>
  <si>
    <t>DEMOLIÇÃO MANUAL DE ALVENARIA DE TIJOLO CERÂMICO MACIÇO, INCLUSIVE AFASTAMENTO E EMPILHAMENTO, EXCLUSIVE TRANSPORTE E RETIRADA DO MATERIAL DEMOLIDO</t>
  </si>
  <si>
    <t>m3</t>
  </si>
  <si>
    <t>ED-48435</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</si>
  <si>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</si>
  <si>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</si>
  <si>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</si>
  <si>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DE CONCRETO</t>
  </si>
  <si>
    <t>ED-48441</t>
  </si>
  <si>
    <t>DEMOLIÇÃO MANUAL DE CONCRETO ARMADO, INCLUSIVE AFASTAMENTO E EMPILHAMENTO, EXCLUSIVE TRANSPORTE E RETIRADA DO MATERIAL DEMOLIDO</t>
  </si>
  <si>
    <t>ED-48440</t>
  </si>
  <si>
    <t>DEMOLIÇÃO MANUAL DE CONCRETO, SEM ARMAÇÃO, INCLUSIVE AFASTAMENTO E EMPILHAMENTO, EXCLUSIVE TRANSPORTE E RETIRADA DO MATERIAL DEMOLIDO</t>
  </si>
  <si>
    <t>ED-48443</t>
  </si>
  <si>
    <t>DEMOLIÇÃO MECANIZADA DE CONCRETO ARMADO, COM EQUIPAMENTO ELÉTRICO, INCLUSIVE AFASTAMENTO E EMPILHAMENTO, EXCLUSIVE TRANSPORTE E RETIRADA DO MATERIAL DEMOLIDO</t>
  </si>
  <si>
    <t>ED-48445</t>
  </si>
  <si>
    <t>DEMOLIÇÃO MECANIZADA DE CONCRETO ARMADO, COM EQUIPAMENTO PNEUMÁTICO, INCLUSIVE AFASTAMENTO E EMPILHAMENTO, EXCLUSIVE TRANSPORTE E RETIRADA DO MATERIAL DEMOLIDO</t>
  </si>
  <si>
    <t>ED-48442</t>
  </si>
  <si>
    <t>DEMOLIÇÃO MECANIZADA DE CONCRETO, SEM ARMAÇÃO, COM EQUIPAMENTO ELÉTRICO, INCLUSIVE AFASTAMENTO E EMPILHAMENTO, EXCLUSIVE TRANSPORTE E RETIRADA DO MATERIAL DEMOLIDO</t>
  </si>
  <si>
    <t>ED-48444</t>
  </si>
  <si>
    <t>DEMOLIÇÃO MECANIZADA DE CONCRETO, SEM ARMAÇÃO, COM EQUIPAMENTO PNEUMÁTICO, INCLUSIVE AFASTAMENTO E EMPILHAMENTO, EXCLUSIVE TRANSPORTE E RETIRADA DO MATERIAL DEMOLIDO</t>
  </si>
  <si>
    <t>REMOÇÃO DE PADRÃO CONCESSIONÁRIA</t>
  </si>
  <si>
    <t>ED-48475</t>
  </si>
  <si>
    <t>REMOÇÃO MANUAL DE PADRÃO DE ENTRADA DE ÁGUA, COM REAPROVEITAMENTO, INCLUSIVE AFASTAMENTO E EMPILHAMENTO, EXCLUSIVE TRANSPORTE E RETIRADA DO MATERIAL REMOVIDO NÃO REAPROVEITÁVEL</t>
  </si>
  <si>
    <t>ED-48474</t>
  </si>
  <si>
    <t>REMOÇÃO MANUAL DE PADRÃO DE ENTRADA DE ENERGIA, COM REAPROVEITAMENTO, INCLUSIVE AFASTAMENTO E EMPILHAMENTO, EXCLUSIVE TRANSPORTE E RETIRADA DO MATERIAL REMOVIDO NÃO REAPROVEITÁVEL</t>
  </si>
  <si>
    <t>DEMOLIÇÃO E REMOÇÃO DE PAVIMENTAÇÃO</t>
  </si>
  <si>
    <t>ED-48487</t>
  </si>
  <si>
    <t>DEMOLIÇÃO MANUAL DE LAJE DE CONCRETO ARMADO, COM ESPESSURA DE ATÉ 15CM, INCLUSIVE AFASTAMENTO E EMPILHAMENTO, EXCLUSIVE TRANSPORTE E RETIRADA DO MATERIAL DEMOLIDO</t>
  </si>
  <si>
    <t>ED-48507</t>
  </si>
  <si>
    <t xml:space="preserve">DEMOLIÇÃO MANUAL DE SARJETA OU SARJETÃO DE CONCRETO, INCLUSIVE AFASTAMENTO E EMPILHAMENTO, EXCLUSIVE TRANSPORTE E RETIRADA DO MATERIAL DEMOLIDO
</t>
  </si>
  <si>
    <t>ED-48489</t>
  </si>
  <si>
    <t>DEMOLIÇÃO MECANIZADA DE LAJE DE CONCRETO ARMADO, COM ESPESSURA DE ATÉ 15CM, , COM EQUIPAMENTO ELÉTRICO, INCLUSIVE AFASTAMENTO E EMPILHAMENTO, EXCLUSIVE TRANSPORTE E RETIRADA DO MATERIAL DEMOLIDO</t>
  </si>
  <si>
    <t>ED-48486</t>
  </si>
  <si>
    <t>DEMOLIÇÃO MECANIZADA DE LAJE DE CONCRETO ARMADO, COM ESPESSURA DE ATÉ 15CM, , COM EQUIPAMENTO PNEUMÁTICO, INCLUSIVE AFASTAMENTO E EMPILHAMENTO, EXCLUSIVE TRANSPORTE E RETIRADA DO MATERIAL DEMOLIDO</t>
  </si>
  <si>
    <t>ED-48492</t>
  </si>
  <si>
    <t>DEMOLIÇÃO MECANIZADA DE REVESTIMENTO ASFÁLTICO, COM EQUIPAMENTO PNEUMÁTICO, INCLUSIVE AFASTAMENTO E EMPILHAMENTO, EXCLUSIVE TRANSPORTE E RETIRADA DO MATERIAL DEMOLIDO</t>
  </si>
  <si>
    <t>ED-48490</t>
  </si>
  <si>
    <t>REMOÇÃO MANUAL DE ALVENARIA POLIÉDRICA, COM REAPROVEITAMENTO, INCLUSIVE AFASTAMENTO E EMPILHAMENTO, EXCLUSIVE TRANSPORTE E RETIRADA DO MATERIAL REMOVIDO NÃO REAPROVEITÁVEL</t>
  </si>
  <si>
    <t>ED-48488</t>
  </si>
  <si>
    <t>REMOÇÃO MANUAL DE CALÇADA PORTUGUESA, COM REAPROVEITAMENTO, INCLUSIVE AFASTAMENTO E EMPILHAMENTO, EXCLUSIVE TRANSPORTE E RETIRADA DO MATERIAL REMOVIDO NÃO REAPROVEITÁVEL</t>
  </si>
  <si>
    <t>ED-48473</t>
  </si>
  <si>
    <t>REMOÇÃO MANUAL DE GUIA DE MEIO-FIO EM PEDRA (GNAISSE, BASALTO, ETC.), COM REAPROVEITAMENTO, INCLUSIVE AFASTAMENTO E EMPILHAMENTO, EXCLUSIVE TRANSPORTE E RETIRADA DO MATERIAL REMOVIDO NÃO REAPROVEITÁVEL</t>
  </si>
  <si>
    <t>ED-48472</t>
  </si>
  <si>
    <t>REMOÇÃO MANUAL DE GUIA DE MEIO-FIO PRÉ-MOLDADA EM CONCRETO, COM REAPROVEITAMENTO, INCLUSIVE AFASTAMENTO E EMPILHAMENTO, EXCLUSIVE TRANSPORTE E RETIRADA DO MATERIAL REMOVIDO NÃO REAPROVEITÁVEL</t>
  </si>
  <si>
    <t>ED-48476</t>
  </si>
  <si>
    <t>REMOÇÃO MANUAL DE PAVIMENTAÇÃO INTERTRAVADA EM PRÉ-MOLDADO DE CONCRETO, COM REAPROVEITAMENTO, INCLUSIVE AFASTAMENTO E EMPILHAMENTO, EXCLUSIVE TRANSPORTE E RETIRADA DO MATERIAL REMOVIDO NÃO REAPROVEITÁVEL</t>
  </si>
  <si>
    <t>ED-48491</t>
  </si>
  <si>
    <t>REMOÇÃO MANUAL DE PAVIMENTO PARALELEPÍPEDO, COM REAPROVEITAMENTO, INCLUSIVE AFASTAMENTO E EMPILHAMENTO, EXCLUSIVE TRANSPORTE E RETIRADA DO MATERIAL REMOVIDO NÃO REAPROVEITÁVEL</t>
  </si>
  <si>
    <t>DEMOLIÇÃO E REMOÇÃO DE REVESTIMENTO</t>
  </si>
  <si>
    <t>ED-48504</t>
  </si>
  <si>
    <t>DEMOLIÇÃO MANUAL DE LAMINADO MELAMÍNICO EM SUPERFÍCIE DE MADEIRA OU PAREDE, INCLUSIVE AFASTAMENTO E EMPILHAMENTO, EXCLUSIVE TRANSPORTE E RETIRADA DO MATERIAL DEMOLIDO</t>
  </si>
  <si>
    <t>ED-48501</t>
  </si>
  <si>
    <t>DEMOLIÇÃO MANUAL DE REBOCO OU EMBOÇO, COM ESPESSURA DE ATÉ 55MM, INCLUSIVE AFASTAMENTO E EMPILHAMENTO, EXCLUSIVE TRANSPORTE E RETIRADA DO MATERIAL DEMOLIDO</t>
  </si>
  <si>
    <t>ED-48502</t>
  </si>
  <si>
    <t>DEMOLIÇÃO MANUAL DE REVESTIMENTO CERÂMICO, AZULEJO OU LADRILHO HIDRÁULICO, INCLUSIVE AFASTAMENTO E EMPILHAMENTO, EXCLUSIVE DEMOLIÇÃO DO REBOCO OU EMBOÇO, TRANSPORTE E RETIRADA DO MATERIAL DEMOLIDO</t>
  </si>
  <si>
    <t>ED-48503</t>
  </si>
  <si>
    <t>DEMOLIÇÃO MANUAL DE REVESTIMENTO DE PEDRA (MÁRMORE, GRANITO, ARDÓSIA, ETC.), INCLUSIVE AFASTAMENTO E EMPILHAMENTO, EXCLUSIVE DEMOLIÇÃO DO REBOCO OU EMBOÇO, TRANSPORTE E RETIRADA DO MATERIAL DEMOLIDO</t>
  </si>
  <si>
    <t>ED-48478</t>
  </si>
  <si>
    <t>REMOÇÃO MANUAL DE PEITORIL DE MÁRMORE OU GRANITO, COM REAPROVEITAMENTO, INCLUSIVE AFASTAMENTO E EMPILHAMENTO, EXCLUSIVE TRANSPORTE E RETIRADA DO MATERIAL REMOVIDO NÃO REAPROVEITÁVEL</t>
  </si>
  <si>
    <t>DEMOLIÇÃO E REMOÇÃO DE PISO</t>
  </si>
  <si>
    <t>ED-48480</t>
  </si>
  <si>
    <t>DEMOLIÇÃO MANUAL DE PISO CERÂMICO OU LADRILHO HIDRÁULICO, INCLUSIVE AFASTAMENTO E EMPILHAMENTO, EXCLUSIVE DEMOLIÇÃO DE CONTRAPISO, TRANSPORTE E RETIRADA DO MATERIAL DEMOLIDO</t>
  </si>
  <si>
    <t>ED-48479</t>
  </si>
  <si>
    <t>DEMOLIÇÃO MANUAL DE PISO CIMENTADO OU CONTRAPISO DE ARGAMASSA, COM ESPESSURA MÁXIMA DE 10CM, INCLUSIVE AFASTAMENTO E EMPILHAMENTO, EXCLUSIVE TRANSPORTE E RETIRADA DO MATERIAL DEMOLIDO</t>
  </si>
  <si>
    <t>ED-48481</t>
  </si>
  <si>
    <t>DEMOLIÇÃO MANUAL DE PISO DE PEDRAS (MÁRMORE, GRANITO, ARDÓSIA, ETC.), INCLUSIVE AFASTAMENTO E EMPILHAMENTO, EXCLUSIVE DEMOLIÇÃO DE CONTRAPISO, TRANSPORTE E RETIRADA DO MATERIAL DEMOLIDO</t>
  </si>
  <si>
    <t>ED-48483</t>
  </si>
  <si>
    <t>DEMOLIÇÃO MANUAL DE PISO EM GRANILITE/MARMORITE, INCLUSIVE AFASTAMENTO E EMPILHAMENTO, EXCLUSIVE TRANSPORTE E RETIRADA DO MATERIAL DEMOLIDO</t>
  </si>
  <si>
    <t>ED-48482</t>
  </si>
  <si>
    <t>DEMOLIÇÃO MANUAL DE PISO VINÍLICO, INCLUSIVE AFASTAMENTO E EMPILHAMENTO, EXCLUSIVE TRANSPORTE E RETIRADA DO MATERIAL DEMOLIDO</t>
  </si>
  <si>
    <t>ED-48505</t>
  </si>
  <si>
    <t>DEMOLIÇÃO MANUAL DE RODAPÉ, INCLUSIVE ARGAMASSA DE ASSENTAMENTO E AFASTAMENTO, EXCLUSIVE TRANSPORTE E RETIRADA DO MATERIAL DEMOLIDO</t>
  </si>
  <si>
    <t>ED-48485</t>
  </si>
  <si>
    <t>REMOÇÃO MANUAL DE PISO DE TÁBUAS, COM REAPROVEITAMENTO, INCLUSIVE AFASTAMENTO E EMPILHAMENTO, EXCLUSIVE TRANSPORTE E RETIRADA DO MATERIAL REMOVIDO NÃO REAPROVEITÁVEL</t>
  </si>
  <si>
    <t>ED-48484</t>
  </si>
  <si>
    <t>REMOÇÃO MANUAL DE PISO DE TACO DE MADEIRA, COM REAPROVEITAMENTO, INCLUSIVE AFASTAMENTO E EMPILHAMENTO, EXCLUSIVE TRANSPORTE E RETIRADA DO MATERIAL REMOVIDO NÃO REAPROVEITÁVEL</t>
  </si>
  <si>
    <t>ED-48508</t>
  </si>
  <si>
    <t>REMOÇÃO MANUAL DE SOLEIRA DE MÁRMORE OU GRANITO, COM REAPROVEITAMENTO, INCLUSIVE AFASTAMENTO E EMPILHAMENTO, EXCLUSIVE TRANSPORTE E RETIRADA DO MATERIAL REMOVIDO NÃO REAPROVEITÁVEL</t>
  </si>
  <si>
    <t>REMOÇÃO DE CERCA E ALAMBRADO</t>
  </si>
  <si>
    <t>ED-48434</t>
  </si>
  <si>
    <t>REMOÇÃO MANUAL DE ALAMBRADO METÁLICO, COM REAPROVEITAMENTO, INCLUSIVE AFASTAMENTO E EMPILHAMENTO, EXCLUSIVE TRANSPORTE E RETIRADA DO MATERIAL REMOVIDO NÃO REAPROVEITÁVEL</t>
  </si>
  <si>
    <t>ED-48439</t>
  </si>
  <si>
    <t>REMOÇÃO MANUAL DE CERCA, COM REAPROVEITAMENTO, INCLUSIVE AFASTAMENTO E EMPILHAMENTO, EXCLUSIVE TRANSPORTE E RETIRADA DO MATERIAL REMOVIDO NÃO REAPROVEITÁVEL</t>
  </si>
  <si>
    <t>ED-48449</t>
  </si>
  <si>
    <t xml:space="preserve">REMOÇÃO MANUAL DE CONCERTINA, COM DIÂMETRO DE ATÉ 730MM, COM REAPROVEITAMENTO, INCLUSIVE AFASTAMENTO E EMPILHAMENTO, EXCLUSIVE TRANSPORTE E RETIRADA DO MATERIAL REMOVIDO NÃO REAPROVEITÁVEL
</t>
  </si>
  <si>
    <t>REMOÇÃO DE VIDRO</t>
  </si>
  <si>
    <t>ED-48516</t>
  </si>
  <si>
    <t>REMOÇÃO MANUAL DE VIDRO EM ESQUADRIAS, COM REAPROVEITAMENTO, INCLUSIVE LIMPEZA DO ENCAIXE, AFASTAMENTO E EMPILHAMENTO, EXCLUSIVE TRANSPORTE E RETIRADA DO MATERIAL REMOVIDO NÃO REAPROVEITÁVEL</t>
  </si>
  <si>
    <t>REMOÇÃO DE ITEM ESCOLAR</t>
  </si>
  <si>
    <t>ED-48498</t>
  </si>
  <si>
    <t>REMOÇÃO MANUAL DE QUADRO NEGRO, COM REAPROVEITAMENTO, INCLUSIVE AFASTAMENTO E EMPILHAMENTO, EXCLUSIVE TRANSPORTE E RETIRADA DO MATERIAL REMOVIDO NÃO REAPROVEITÁVEL</t>
  </si>
  <si>
    <t>INSTALAÇÕES PROVISÓRIAS</t>
  </si>
  <si>
    <t>PLACA DE OBRA</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</si>
  <si>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</si>
  <si>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</si>
  <si>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</si>
  <si>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</si>
  <si>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</si>
  <si>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</si>
  <si>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</si>
  <si>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</si>
  <si>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INSTALAÇÃO PROVISÓRIA ÁGUA E ENERGIA</t>
  </si>
  <si>
    <t>ED-50150</t>
  </si>
  <si>
    <t>LIGAÇÃO DE ÁGUA PROVISÓRIA PARA CANTEIRO,  INCLUSIVE HIDRÔMETRO E CAVALETE PARA MEDIÇÃO DE ÁGUA - ENTRADA PRINCIPAL, EM AÇO GALVANIZADO DN 20MM (1/2") - PADRÃO CONCESSIONÁRIA</t>
  </si>
  <si>
    <t>ED-50151</t>
  </si>
  <si>
    <t>LIGAÇÃO PROVISÓRIA COM ENTRADA DE ENERGIA AÉREA, PADRÃO CEMIG, CARGA INSTALADA DE 15,1KVA ATÉ 30KVA, TRIFÁSICO, COM SAÍDA SUBTERRÂNEA, INCLUSIVE POSTE, CAIXA PARA MEDIDOR, DISJUNTOR, BARRAMENTO, ATERRAMENTO E ACESSÓRIOS</t>
  </si>
  <si>
    <t>ESCRITÓRIO DE OBRA</t>
  </si>
  <si>
    <t>ED-50125</t>
  </si>
  <si>
    <t>ÁREA COBERTA EM TELHA FIBROCIMENTO PARA CENTRAL DE CORTE/DOBRA/MONTAGEM EM CANTEIRO DE OBRAS, INCLUSIVE BANCADA E INSTALAÇÕES ELÉTRICAS, EXCLUSIVE VEDAÇÕES LATERAIS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</si>
  <si>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</si>
  <si>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</si>
  <si>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</si>
  <si>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</si>
  <si>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</si>
  <si>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</si>
  <si>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</si>
  <si>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</si>
  <si>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</si>
  <si>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</si>
  <si>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</si>
  <si>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</si>
  <si>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</si>
  <si>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</si>
  <si>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</si>
  <si>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</si>
  <si>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</si>
  <si>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</si>
  <si>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</si>
  <si>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</si>
  <si>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</si>
  <si>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</si>
  <si>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</si>
  <si>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</si>
  <si>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</si>
  <si>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</si>
  <si>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</si>
  <si>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</si>
  <si>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</si>
  <si>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</si>
  <si>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</si>
  <si>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</si>
  <si>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</si>
  <si>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</si>
  <si>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</si>
  <si>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</si>
  <si>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</si>
  <si>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</si>
  <si>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</si>
  <si>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</si>
  <si>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</si>
  <si>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</si>
  <si>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</si>
  <si>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</si>
  <si>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</si>
  <si>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</si>
  <si>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</si>
  <si>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</si>
  <si>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</si>
  <si>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</si>
  <si>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ED-50155</t>
  </si>
  <si>
    <t>LOCAÇÃO DE BANHEIRO QUÍMICO, DIMENSÃO (110X120X230)CM, LINHA PADRÃO, CONTENDO UMA (1) PIA/HIGIENIZADOR DE MÃOS, INCLUSIVE MANUTENÇÃO E MOBILIZAÇÃO/DESMOBILIZAÇÃO</t>
  </si>
  <si>
    <t>mês</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</si>
  <si>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</si>
  <si>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</si>
  <si>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</si>
  <si>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</si>
  <si>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</si>
  <si>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</si>
  <si>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</si>
  <si>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</si>
  <si>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</si>
  <si>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</si>
  <si>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</si>
  <si>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</si>
  <si>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</si>
  <si>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</si>
  <si>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</si>
  <si>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</si>
  <si>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</si>
  <si>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MOBILIZAÇÃO E DESMOBILIZAÇÃO DE CONTAINER, INCLUSIVE CARGA, DESCARGA E TRANSPORTE EM CAMINHÃO CARROCERIA COM GUINDAUTO (MUNCK), EXCLUSIVE LOCAÇÃO DO CONTAINER</t>
  </si>
  <si>
    <t>LOCAÇÃO DA OBRA</t>
  </si>
  <si>
    <t>ED-17989</t>
  </si>
  <si>
    <t>LOCAÇÃO DE OBRA COM GABARITO DE TÁBUAS CORRIDAS PONTALETADAS A CADA 2,00M, REAPROVEITAMENTO (2X), INCLUSIVE ACOMPANHAMENTO DE EQUIPE TOPOGRÁFICA PARA MARCAÇÃO DE PONTO TOPOGRÁFICO</t>
  </si>
  <si>
    <t>ED-50276</t>
  </si>
  <si>
    <t>LOCAÇÃO TOPOGRÁFICA ACIMA DE CINQUENTA (50) PONTOS REFERENCIAIS, INCLUSIVE ESTACA (PIQUETE) DE MARCAÇÃO</t>
  </si>
  <si>
    <t>ED-50275</t>
  </si>
  <si>
    <t>LOCAÇÃO TOPOGRÁFICA DE VINTE UM (21) ATÉ CINQUENTA (50) PONTOS REFERENCIAIS, INCLUSIVE ESTACA (PIQUETE) DE MARCAÇÃO</t>
  </si>
  <si>
    <t>ED-50274</t>
  </si>
  <si>
    <t>LOCAÇÃO TOPOGRÁFICA PARA ATÉ VINTE (20) PONTOS REFERENCIAIS, INCLUSIVE ESTACA (PIQUETE) DE MARCAÇÃO</t>
  </si>
  <si>
    <t>TAPUME E CERCA</t>
  </si>
  <si>
    <t>ED-50162</t>
  </si>
  <si>
    <t>ABERTURA PARA PORTÃO EM TAPUME FIXO DE PROTEÇÃO PARA FECHAMENTO DE OBRA EM CHAPA DE COMPENSADO, ESP. 12MM, COM MÓDULO NA DIMENSÃO DE (110X220)CM, INCLUSIVE PINTURA LÁTEX (PVA) COM DUAS (2) DEMÃOS</t>
  </si>
  <si>
    <t>ED-50136</t>
  </si>
  <si>
    <t>CERCA COM MOURÕES DE MADEIRA ROLIÇA,  COM CINCO (5) FIOS DE ARAME FARPADO, BWG 14 (2,0MM), ALTURA DE 150CM, INCLUSIVE ESCAVAÇÃO, REATERRO COMPACTADO E FORNECIMENTO</t>
  </si>
  <si>
    <t>ED-50166</t>
  </si>
  <si>
    <t>REMANEJAMENTO DE TAPUME FIXO DE PROTEÇÃO PARA FECHAMENTO DE OBRA, INCLUSIVE ESCAVAÇÃO MANUAL E REATERRO COMPACTADO</t>
  </si>
  <si>
    <t>ED-50163</t>
  </si>
  <si>
    <t>TAPUME DE PROTEÇÃO PARA TRANSEUNTE EM TELA DE POLIETILENO, COM MÓDULO NA DIMENSÃO DE (150X150)CM, INCLUSIVE BASE DE APOIO EM CONCRETO MAGRO, DIMENSÃO (40X40)CM, ALTURA DE 20CM, EM PONTALETE, FORNECIMENTO E MOVIMENTAÇÃO</t>
  </si>
  <si>
    <t>ED-50159</t>
  </si>
  <si>
    <t>TAPUME FIXO DE PROTEÇÃO PARA FECHAMENTO DE OBRA EM CHAPA DE COMPENSADO, ESP. 12MM, COM MÓDULO NA DIMENSÃO DE (110X220)CM, INCLUSIVE PINTURA LÁTEX (PVA) COM DUAS (2) DEMÃOS, EXCLUSIVE ABERTURA PARA PORTÃO</t>
  </si>
  <si>
    <t>ED-50164</t>
  </si>
  <si>
    <t>TAPUME FIXO DE PROTEÇÃO PARA FECHAMENTO DE OBRA EM TELA GALVANIZADA, COM TRAMA LOSANGULAR DE 2"X2", FIO BWG 14, COM MÓDULO NA DIMENSÃO DE (300X220)CM, INCLUSIVE PINTURA ESMALTE COM DUAS (2) DEMÃOS, EXCLUSIVE ABERTURA PARA PORTÃO</t>
  </si>
  <si>
    <t>ED-28444</t>
  </si>
  <si>
    <t xml:space="preserve">TAPUME FIXO DE PROTEÇÃO PARA FECHAMENTO DE OBRA EM TELHA METÁLICA GALVANIZADA, TIPO TRAPEZOIDAL, ESP. 0,5MM, COM MÓDULO NA DIMENSÃO DE (300X220)CM, COM REAPROVEITAMENTO, EXCLUSIVE PINTURA ESMALTE, INCLUSIVE PONTALETE E FIXAÇÃO
</t>
  </si>
  <si>
    <t>ED-50165</t>
  </si>
  <si>
    <t>TAPUME REMOVÍVEL DE PROTEÇÃO PARA FECHAMENTO DE OBRA EM TELA GALVANIZADA, COM TRAMA LOSANGULAR DE 2"X2", FIO BWG 14, COM MÓDULO NA DIMENSÃO DE (300X220)CM, INCLUSIVE BASE DE APOIO EM CONCRETO MAGRO, DIMENSÃO (40X40)CM, ALTURA DE 20CM EM PONTALETE</t>
  </si>
  <si>
    <t>PROTEÇÃO DE TRANSEUNTE</t>
  </si>
  <si>
    <t>ED-27006</t>
  </si>
  <si>
    <t>CONE PARA SINALIZAÇÃO/ISOLAMENTO DE ÁREAS, ALTURA 75CM, INCLUSIVE FORNECIMENTO E MOVIMENTAÇÃO</t>
  </si>
  <si>
    <t>ED-50157</t>
  </si>
  <si>
    <t xml:space="preserve">FITA ZEBRADA AMARELA PARA SINALIZAÇÃO ISOLAMENTO DE ÁREA, EXCLUSIVE SUPORTE PARA SUSTENTAÇÃO, INCLUSIVE FIXAÇÃO E FORNECIMENTO
</t>
  </si>
  <si>
    <t>ED-50156</t>
  </si>
  <si>
    <t xml:space="preserve">PROTEÇÃO COM FITA ZEBRADA AMARELA PARA ISOLAMENTO DE ÁREA, INCLUSIVE BASE DE APOIO EM CONCRETO MAGRO , DIMENSÃO (40X40)CM, ALTURA DE 150CM, EM PONTALETE, FORNECIMENTO E MOVIMENTAÇÃO
</t>
  </si>
  <si>
    <t>ANDAIME</t>
  </si>
  <si>
    <t>ED-28530</t>
  </si>
  <si>
    <t xml:space="preserve">ANDAIME EM CAVALETE METÁLICO PARA ALVENARIA, COM CHAPA DE COMPENSADO E TÁBUA, COM REAPROVEITAMENTO, INCLUSIVE MONTAGEM/DESMONTAGEM E REMANEJAMENTO
</t>
  </si>
  <si>
    <t>ED-28533</t>
  </si>
  <si>
    <t>ANDAIME EM CAVALETE METÁLICO PARA FORRO DE GESSO, COM CHAPA DE COMPENSADO E TÁBUA, COM REAPROVEITAMENTO, INCLUSIVE MONTAGEM/DESMONTAGEM E REMANEJAMENTO</t>
  </si>
  <si>
    <t>ED-48243</t>
  </si>
  <si>
    <t>CONDUTOR/DUTO DE ENTULHO EM POLIETILENO, INCLUSIVE ACESSÓRIOS DE FIXAÇÃO, SUPORTES, MONTAGEM/DESMONTAGEM E REMANEJAMENTO</t>
  </si>
  <si>
    <t>mxmês</t>
  </si>
  <si>
    <t>ED-9075</t>
  </si>
  <si>
    <t>FORNECIMENTO DE ANDAIME METÁLICO PARA FACHADA (LOCAÇÃO), INCLUSIVE PISO METÁLICO E SAPATAS, EXCLUSIVE MONTAGEM E DESMONTAGEM</t>
  </si>
  <si>
    <t>m2xmês</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</si>
  <si>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</si>
  <si>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</si>
  <si>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</si>
  <si>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</si>
  <si>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</si>
  <si>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</si>
  <si>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</si>
  <si>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</si>
  <si>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</si>
  <si>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 xml:space="preserve">TELA DE PROTEÇÃO, TIPO FACHADEIRA, INSTALADA EM ANDAIME METÁLICO PARA FACHADA, EXCLUSIVE ANDAIME METÁLICO, INCLUSIVE ACESSÓRIOS DE FIXAÇÃO
</t>
  </si>
  <si>
    <t>ED-48248</t>
  </si>
  <si>
    <t>TELA PARA PROTEÇÃO DE FACHADA EM POLIETILENO, EXCLUSIVE BANDEJA SALVA VIDAS, INCLUSIVE ACESSÓRIOS DE FIXAÇÃO</t>
  </si>
  <si>
    <t>BANDEJA DE PROTEÇÃO/SALVA VIDAS</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</si>
  <si>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</si>
  <si>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</si>
  <si>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</si>
  <si>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</si>
  <si>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TERRAPLENAGEM/TRABALHOS EM TERRA</t>
  </si>
  <si>
    <t>REGULARIZAÇÃO E COMPACTAÇÃO DE SOLO</t>
  </si>
  <si>
    <t>ED-51100</t>
  </si>
  <si>
    <t>CORTE E DESATERRO PARA REGULARIZAÇÃO E ARRASTAMENTO NIVELADO A CURTA DISTÂNCIA COM LÂMINA</t>
  </si>
  <si>
    <t>ED-51123</t>
  </si>
  <si>
    <t>REGULARIZAÇÃO E COMPACTAÇÃO DE TERRENO COM PLACA VIBRATÓRIA</t>
  </si>
  <si>
    <t>ED-51124</t>
  </si>
  <si>
    <t>REGULARIZAÇÃO E COMPACTAÇÃO DE TERRENO COM ROLO VIBRATÓRIO</t>
  </si>
  <si>
    <t>ED-51122</t>
  </si>
  <si>
    <t>REGULARIZAÇÃO E COMPACTAÇÃO DE TERRENO MANUAL, COM SOQUETE</t>
  </si>
  <si>
    <t>ESCAVAÇÃO MECÂNICA</t>
  </si>
  <si>
    <t>ED-51105</t>
  </si>
  <si>
    <t>ESCAVAÇÃO E CARGA MECANIZADA EM MATERIAL DE 1ª CATEGORIA</t>
  </si>
  <si>
    <t>ED-51106</t>
  </si>
  <si>
    <t>ESCAVAÇÃO E CARGA MECANIZADA EM MATERIAL DE 2ª CATEGORIA</t>
  </si>
  <si>
    <t>ED-51103</t>
  </si>
  <si>
    <t>ESCAVAÇÃO MECÂNICA COM TRATOR, INCLUSIVE TRANSPORTE ATÉ 50 M EM MATERIAL DE 1ª CATEGORIA</t>
  </si>
  <si>
    <t>ED-51104</t>
  </si>
  <si>
    <t>ESCAVAÇÃO MECÂNICA COM TRATOR, INCLUSIVE TRANSPORTE ATÉ 50 M EM MATERIAL DE 2ª CATEGORIA</t>
  </si>
  <si>
    <t>ED-51111</t>
  </si>
  <si>
    <t>ESCAVAÇÃO MECÂNICA DE VALAS COM DESCARGA LATERAL H &lt;= 1,50 M</t>
  </si>
  <si>
    <t>ED-51114</t>
  </si>
  <si>
    <t>ESCAVAÇÃO MECÂNICA DE VALAS COM DESCARGA LATERAL H &gt; 5,00 M</t>
  </si>
  <si>
    <t>ED-51112</t>
  </si>
  <si>
    <t>ESCAVAÇÃO MECÂNICA DE VALAS COM DESCARGA LATERAL 1,50 M &lt; H &lt;= 3,00 M</t>
  </si>
  <si>
    <t>ED-51113</t>
  </si>
  <si>
    <t>ESCAVAÇÃO MECÂNICA DE VALAS COM DESCARGA LATERAL 3,00 M &lt; H &lt;= 5,00 M</t>
  </si>
  <si>
    <t>ED-51115</t>
  </si>
  <si>
    <t>ESCAVAÇÃO MECÂNICA DE VALAS COM DESCARGA SOBRE CAMINHÃO H &lt;= 1,50 M</t>
  </si>
  <si>
    <t>ED-51118</t>
  </si>
  <si>
    <t>ESCAVAÇÃO MECÂNICA DE VALAS COM DESCARGA SOBRE CAMINHÃO H &gt; 5,00 M</t>
  </si>
  <si>
    <t>ED-51116</t>
  </si>
  <si>
    <t>ESCAVAÇÃO MECÂNICA DE VALAS COM DESCARGA SOBRE CAMINHÃO 1,50 M &lt; H &lt;= 3,00 M</t>
  </si>
  <si>
    <t>ED-51117</t>
  </si>
  <si>
    <t>ESCAVAÇÃO MECÂNICA DE VALAS COM DESCARGA SOBRE CAMINHÃO 3,00 M &lt; H &lt;= 5,00 M</t>
  </si>
  <si>
    <t>ED-51119</t>
  </si>
  <si>
    <t>ESCAVAÇÃO MECÂNICA EM SOLO MOLE COM DESCARGA DIRETA SOBRE CAMINHÃO</t>
  </si>
  <si>
    <t>ESCAVAÇÃO MANUAL</t>
  </si>
  <si>
    <t>ED-51110</t>
  </si>
  <si>
    <t>ESCAVAÇÃO MANUAL DE TERRA (DESATERRO MANUAL)</t>
  </si>
  <si>
    <t>ED-51108</t>
  </si>
  <si>
    <t>ESCAVAÇÃO MANUAL DE VALA COM PROFUNDIDADE MAIOR QUE 1,5M E MENOR OU IGUAL 3,0M</t>
  </si>
  <si>
    <t>ED-51109</t>
  </si>
  <si>
    <t>ESCAVAÇÃO MANUAL DE VALA COM PROFUNDIDADE MAIOR QUE 3,0M E MENOR OU IGUAL 5,0M</t>
  </si>
  <si>
    <t>ED-51107</t>
  </si>
  <si>
    <t>ESCAVAÇÃO MANUAL DE VALA COM PROFUNDIDADE MENOR OU IGUAL A 1,5M</t>
  </si>
  <si>
    <t>COMPACTAÇÃO DE FUNDO DE VALA</t>
  </si>
  <si>
    <t>ED-51094</t>
  </si>
  <si>
    <t>APILOAMENTO DO FUNDO DE VALAS COM PLACA</t>
  </si>
  <si>
    <t>ED-51093</t>
  </si>
  <si>
    <t>APILOAMENTO DO FUNDO DE VALAS COM SOQUETE</t>
  </si>
  <si>
    <t>ED-51099</t>
  </si>
  <si>
    <t>COMPACTAÇÃO DE VALAS OU ÁREAS, MANUALMENTE A 95% DO PN, COM PLACA VIBRATÓRIA</t>
  </si>
  <si>
    <t>ATERRO E REATERRO</t>
  </si>
  <si>
    <t>ED-51096</t>
  </si>
  <si>
    <t>ATERRO COMPACTADO COM PLACA VIBRATÓRIA</t>
  </si>
  <si>
    <t>ED-51098</t>
  </si>
  <si>
    <t>ATERRO COMPACTADO COM ROLO VIBRATÓRIO A 95% DO P.N.</t>
  </si>
  <si>
    <t>ED-51095</t>
  </si>
  <si>
    <t>ATERRO COMPACTADO COM ROLO VIBRATÓRIO SEM GRAU DE COMPACTAÇÃO</t>
  </si>
  <si>
    <t>ED-51097</t>
  </si>
  <si>
    <t>ATERRO COMPACTADO MANUAL, COM SOQUETE</t>
  </si>
  <si>
    <t>ED-51121</t>
  </si>
  <si>
    <t>REATERRO COMPACTADO DE VALA COM EQUIPAMENTO PLACA VIBRATÓRIA</t>
  </si>
  <si>
    <t>ED-51120</t>
  </si>
  <si>
    <t>REATERRO MANUAL DE VALA</t>
  </si>
  <si>
    <t>ESCORAMENTO DE VALA</t>
  </si>
  <si>
    <t>ED-51101</t>
  </si>
  <si>
    <t>ESCORAMENTO DE VALA TIPO CONTÍNUO EMPREGANDO PRANCHAS E LONGARINAS DE PEROBA</t>
  </si>
  <si>
    <t>ED-51102</t>
  </si>
  <si>
    <t>ESCORAMENTO DE VALA TIPO DESCONTÍNUO EMPREGANDO PRANCHAS E LONGARINAS DE PEROBA</t>
  </si>
  <si>
    <t>FUNDAÇÕES</t>
  </si>
  <si>
    <t>FUNDAÇÃO SUPERFICIAL E RASA</t>
  </si>
  <si>
    <t>ED-49746</t>
  </si>
  <si>
    <t>PERFURAÇÃO DE ESTACA BROCA A TRADO MANUAL D = 150 MM</t>
  </si>
  <si>
    <t>ED-49747</t>
  </si>
  <si>
    <t>PERFURAÇÃO DE ESTACA BROCA A TRADO MANUAL D = 200 MM</t>
  </si>
  <si>
    <t>ED-49748</t>
  </si>
  <si>
    <t>PERFURAÇÃO DE ESTACA BROCA A TRADO MANUAL D = 250 MM</t>
  </si>
  <si>
    <t>ED-49749</t>
  </si>
  <si>
    <t>PERFURAÇÃO DE ESTACA BROCA A TRADO MANUAL D = 300 MM</t>
  </si>
  <si>
    <t>FUNDAÇÃO PROFUNDA</t>
  </si>
  <si>
    <t>ED-49773</t>
  </si>
  <si>
    <t>CORTE DE ESTACA TIPO TRILHO TR 25/32 DUPLO</t>
  </si>
  <si>
    <t>U</t>
  </si>
  <si>
    <t>ED-49771</t>
  </si>
  <si>
    <t>CORTE DE ESTACA TIPO TRILHO TR 25/32 SIMPLES</t>
  </si>
  <si>
    <t>ED-49774</t>
  </si>
  <si>
    <t>CORTE DE ESTACA TIPO TRILHO TR 37/45/57 DUPLO</t>
  </si>
  <si>
    <t>ED-49772</t>
  </si>
  <si>
    <t>CORTE DE ESTACA TIPO TRILHO TR 37/45/57 SIMPLES</t>
  </si>
  <si>
    <t>ED-49738</t>
  </si>
  <si>
    <t>CORTE E PREPARO DE CABEÇA DE ESTACAS</t>
  </si>
  <si>
    <t>ED-49711</t>
  </si>
  <si>
    <t>CRAVAÇÃO E CONCRETAGEM ESTACA TIPO FRANKI MOLDADA "IN LOCO" 130 TON D = 520 MM</t>
  </si>
  <si>
    <t>ED-49712</t>
  </si>
  <si>
    <t>CRAVAÇÃO E CONCRETAGEM ESTACA TIPO FRANKI MOLDADA "IN LOCO" 170 TON D = 600 MM</t>
  </si>
  <si>
    <t>ED-49708</t>
  </si>
  <si>
    <t>CRAVAÇÃO E CONCRETAGEM ESTACA TIPO FRANKI MOLDADA "IN LOCO" 55 TON D = 350 MM</t>
  </si>
  <si>
    <t>ED-49709</t>
  </si>
  <si>
    <t>CRAVAÇÃO E CONCRETAGEM ESTACA TIPO FRANKI MOLDADA "IN LOCO" 70 TON D = 400 MM</t>
  </si>
  <si>
    <t>ED-49710</t>
  </si>
  <si>
    <t>CRAVAÇÃO E CONCRETAGEM ESTACA TIPO FRANKI MOLDADA "IN LOCO" 95 TON D = 450 MM</t>
  </si>
  <si>
    <t>ED-49737</t>
  </si>
  <si>
    <t>EMENDA DE ESTACA PRÉ MOLDADA ACIMA DE 95T</t>
  </si>
  <si>
    <t>ED-49735</t>
  </si>
  <si>
    <t>EMENDA DE ESTACA PRÉ-MOLDADA ATÉ 65T</t>
  </si>
  <si>
    <t>ED-49736</t>
  </si>
  <si>
    <t>EMENDA DE ESTACA PRÉ-MOLDADA DE 65T A 95T</t>
  </si>
  <si>
    <t>ED-15801</t>
  </si>
  <si>
    <t>ENCAMISAMENTO DE TUBULÃO COM TUBO DE CONCRETO (MANILHA), DIÂMETRO 90CM, INCLUSIVE TRANSPORTE E FORNECIMENTO</t>
  </si>
  <si>
    <t>ED-49777</t>
  </si>
  <si>
    <t>ESCAVAÇÃO MANUAL DE TUBULÃO A CÉU ABERTO</t>
  </si>
  <si>
    <t>ED-49721</t>
  </si>
  <si>
    <t>ESTACA PRÉ-MOLDADA DE CONCRETO ARMADO CRAVADA D = 180 MM/35T</t>
  </si>
  <si>
    <t>ED-49722</t>
  </si>
  <si>
    <t>ESTACA PRÉ-MOLDADA DE CONCRETO ARMADO CRAVADA D = 230 MM/55T</t>
  </si>
  <si>
    <t>ED-49723</t>
  </si>
  <si>
    <t>ESTACA PRÉ-MOLDADA DE CONCRETO ARMADO CRAVADA D = 260 MM/70T</t>
  </si>
  <si>
    <t>ED-49724</t>
  </si>
  <si>
    <t>ESTACA PRÉ-MOLDADA DE CONCRETO ARMADO CRAVADA D = 330 MM/90T</t>
  </si>
  <si>
    <t>ED-49725</t>
  </si>
  <si>
    <t>ESTACA PRÉ-MOLDADA DE CONCRETO ARMADO CRAVADA D = 380 MM/105T</t>
  </si>
  <si>
    <t>ED-49726</t>
  </si>
  <si>
    <t>ESTACA PRÉ-MOLDADA DE CONCRETO ARMADO CRAVADA D = 420 MM/130T</t>
  </si>
  <si>
    <t>ED-49727</t>
  </si>
  <si>
    <t>ESTACA PRÉ-MOLDADA DE CONCRETO ARMADO CRAVADA D = 500 MM/150T</t>
  </si>
  <si>
    <t>ED-49728</t>
  </si>
  <si>
    <t>ESTACA PRÉ-MOLDADA DE CONCRETO ARMADO CRAVADA 15 X 15 CM/25T</t>
  </si>
  <si>
    <t>ED-49729</t>
  </si>
  <si>
    <t>ESTACA PRÉ-MOLDADA DE CONCRETO ARMADO CRAVADA 17 x 17 CM/35T</t>
  </si>
  <si>
    <t>ED-49730</t>
  </si>
  <si>
    <t>ESTACA PRÉ-MOLDADA DE CONCRETO ARMADO CRAVADA 20 X 20 CM/50T</t>
  </si>
  <si>
    <t>ED-49731</t>
  </si>
  <si>
    <t>ESTACA PRÉ-MOLDADA DE CONCRETO ARMADO CRAVADA 21,5 X 21,5 CM/60T</t>
  </si>
  <si>
    <t>ED-49732</t>
  </si>
  <si>
    <t>ESTACA PRÉ-MOLDADA DE CONCRETO ARMADO CRAVADA 23 X 23 CM/70T</t>
  </si>
  <si>
    <t>ED-49733</t>
  </si>
  <si>
    <t>ESTACA PRÉ-MOLDADA DE CONCRETO ARMADO CRAVADA 25,5 X 25,5 CM/85T</t>
  </si>
  <si>
    <t>ED-49734</t>
  </si>
  <si>
    <t>ESTACA PRÉ-MOLDADA DE CONCRETO ARMADO CRAVADA 28 X 28 CM/105T</t>
  </si>
  <si>
    <t>ED-49766</t>
  </si>
  <si>
    <t>ESTACA TIPO TRILHO TR-25 DUPLO</t>
  </si>
  <si>
    <t>ED-49761</t>
  </si>
  <si>
    <t>ESTACA TIPO TRILHO TR-25 SIMPLES</t>
  </si>
  <si>
    <t>ED-49767</t>
  </si>
  <si>
    <t>ESTACA TIPO TRILHO TR-32 DUPLO</t>
  </si>
  <si>
    <t>ED-49762</t>
  </si>
  <si>
    <t>ESTACA TIPO TRILHO TR-32 SIMPLES</t>
  </si>
  <si>
    <t>ED-49768</t>
  </si>
  <si>
    <t>ESTACA TIPO TRILHO TR-37 DUPLO</t>
  </si>
  <si>
    <t>ED-49763</t>
  </si>
  <si>
    <t>ESTACA TIPO TRILHO TR-37 SIMPLES</t>
  </si>
  <si>
    <t>ED-49769</t>
  </si>
  <si>
    <t>ESTACA TIPO TRILHO TR-45 DUPLO</t>
  </si>
  <si>
    <t>ED-49764</t>
  </si>
  <si>
    <t>ESTACA TIPO TRILHO TR-45 SIMPLES</t>
  </si>
  <si>
    <t>ED-49770</t>
  </si>
  <si>
    <t>ESTACA TIPO TRILHO TR-57 DUPLO</t>
  </si>
  <si>
    <t>ED-49765</t>
  </si>
  <si>
    <t>ESTACA TIPO TRILHO TR-57 SIMPLES</t>
  </si>
  <si>
    <t>ED-26497</t>
  </si>
  <si>
    <t>EXECUÇÃO DE ESTACA TIPO HÉLICE CONTÍNUA, DIÂMETRO 300MM, EXCLUSIVE ARMAÇÃO E CONCRETO ESTRUTURAL</t>
  </si>
  <si>
    <t>ED-49715</t>
  </si>
  <si>
    <t>EXECUÇÃO DE ESTACA TIPO HÉLICE CONTÍNUA, DIÂMETRO 400MM, EXCLUSIVE ARMAÇÃO E CONCRETO ESTRUTURAL</t>
  </si>
  <si>
    <t>ED-49716</t>
  </si>
  <si>
    <t>EXECUÇÃO DE ESTACA TIPO HÉLICE CONTÍNUA, DIÂMETRO 500MM, EXCLUSIVE ARMAÇÃO E CONCRETO ESTRUTURAL</t>
  </si>
  <si>
    <t>ED-49717</t>
  </si>
  <si>
    <t>EXECUÇÃO DE ESTACA TIPO HÉLICE CONTÍNUA, DIÂMETRO 600MM, EXCLUSIVE ARMAÇÃO E CONCRETO ESTRUTURAL</t>
  </si>
  <si>
    <t>ED-49718</t>
  </si>
  <si>
    <t>EXECUÇÃO DE ESTACA TIPO HÉLICE CONTÍNUA, DIÂMETRO 800MM, EXCLUSIVE ARMAÇÃO E CONCRETO ESTRUTURAL</t>
  </si>
  <si>
    <t>ED-26522</t>
  </si>
  <si>
    <t>EXECUÇÃO DE ESTACA TIPO STRAUSS, DIÂMETRO 250MM, EXCLUSIVE ARMAÇÃO E CONCRETO ESTRUTURAL</t>
  </si>
  <si>
    <t>ED-49741</t>
  </si>
  <si>
    <t>EXECUÇÃO DE ESTACA TIPO STRAUSS, DIÂMETRO 250MM, EXCLUSIVE ARMAÇÃO, INCLUSIVE CONCRETO ESTRUTURAL, USINADO, COM FCK 20MPA, INCLUSIVE LANÇAMENTO, ADENSAMENTO E ACABAMENTO (FUNDAÇÃO)</t>
  </si>
  <si>
    <t>ED-26523</t>
  </si>
  <si>
    <t>EXECUÇÃO DE ESTACA TIPO STRAUSS, DIÂMETRO 320MM, EXCLUSIVE ARMAÇÃO E CONCRETO ESTRUTURAL</t>
  </si>
  <si>
    <t>ED-49742</t>
  </si>
  <si>
    <t>EXECUÇÃO DE ESTACA TIPO STRAUSS, DIÂMETRO 320MM, EXCLUSIVE ARMAÇÃO, INCLUSIVE CONCRETO ESTRUTURAL, USINADO, COM FCK 20MPA, INCLUSIVE LANÇAMENTO, ADENSAMENTO E ACABAMENTO (FUNDAÇÃO)</t>
  </si>
  <si>
    <t>ED-26524</t>
  </si>
  <si>
    <t>EXECUÇÃO DE ESTACA TIPO STRAUSS, DIÂMETRO 380MM, EXCLUSIVE ARMAÇÃO E CONCRETO ESTRUTURAL</t>
  </si>
  <si>
    <t>ED-49743</t>
  </si>
  <si>
    <t>EXECUÇÃO DE ESTACA TIPO STRAUSS, DIÂMETRO 380MM, EXCLUSIVE ARMAÇÃO, INCLUSIVE CONCRETO ESTRUTURAL, USINADO, COM FCK 20MPA, INCLUSIVE LANÇAMENTO, ADENSAMENTO E ACABAMENTO (FUNDAÇÃO)</t>
  </si>
  <si>
    <t>ED-26525</t>
  </si>
  <si>
    <t>EXECUÇÃO DE ESTACA TIPO STRAUSS, DIÂMETRO 450MM, EXCLUSIVE ARMAÇÃO E CONCRETO ESTRUTURAL</t>
  </si>
  <si>
    <t>ED-26484</t>
  </si>
  <si>
    <t xml:space="preserve">EXECUÇÃO DE ESTACA TIPO STRAUSS, DIÂMETRO 450MM, EXCLUSIVE ARMAÇÃO, INCLUSIVE CONCRETO ESTRUTURAL, USINADO, COM FCK 20MPA, INCLUSIVE LANÇAMENTO, ADENSAMENTO E ACABAMENTO (FUNDAÇÃO)
</t>
  </si>
  <si>
    <t>ED-49750</t>
  </si>
  <si>
    <t>MOBILIZAÇÃO E DESMOBILIZAÇÃO DE EQUIPAMENTO PARA BROCA TRADO DMT ATÉ 50 KM</t>
  </si>
  <si>
    <t>ED-49751</t>
  </si>
  <si>
    <t>MOBILIZAÇÃO E DESMOBILIZAÇÃO DE EQUIPAMENTO PARA BROCA TRADO DMT DE 50,1 A 100 KM</t>
  </si>
  <si>
    <t>ED-49719</t>
  </si>
  <si>
    <t>MOBILIZAÇÃO E DESMOBILIZAÇÃO DE EQUIPAMENTO PARA ESTACA CRAVADA DMT ATÉ 50 KM</t>
  </si>
  <si>
    <t>ED-49720</t>
  </si>
  <si>
    <t>MOBILIZAÇÃO E DESMOBILIZAÇÃO DE EQUIPAMENTO PARA ESTACA CRAVADA DMT DE 50,1 A 100 KM</t>
  </si>
  <si>
    <t>ED-49739</t>
  </si>
  <si>
    <t>MOBILIZAÇÃO E DESMOBILIZAÇÃO DE EQUIPAMENTO PARA ESTACA STRAUSS DMT ATÉ 50 KM</t>
  </si>
  <si>
    <t>ED-49740</t>
  </si>
  <si>
    <t>MOBILIZAÇÃO E DESMOBILIZAÇÃO DE EQUIPAMENTO PARA ESTACA STRAUSS DMT DE 50,1 A 100 KM</t>
  </si>
  <si>
    <t>ED-49706</t>
  </si>
  <si>
    <t>MOBILIZAÇÃO E DESMOBILIZAÇÃO DE EQUIPAMENTO PARA ESTACA TIPO FRANKI DMT ATÉ 50 KM</t>
  </si>
  <si>
    <t>ED-49707</t>
  </si>
  <si>
    <t>MOBILIZAÇÃO E DESMOBILIZAÇÃO DE EQUIPAMENTO PARA ESTACA TIPO FRANKI DMT DE 50,1 A 100 KM</t>
  </si>
  <si>
    <t>ED-49713</t>
  </si>
  <si>
    <t>MOBILIZAÇÃO E DESMOBILIZAÇÃO DE EQUIPAMENTO PARA ESTACA TIPO HÉLICE CONTÍNUA DMT ATÉ 50 KM</t>
  </si>
  <si>
    <t>ED-49714</t>
  </si>
  <si>
    <t>MOBILIZAÇÃO E DESMOBILIZAÇÃO DE EQUIPAMENTO PARA ESTACA TIPO HÉLICE CONTÍNUA DMT DE 50,1 A 100 KM</t>
  </si>
  <si>
    <t>ED-49759</t>
  </si>
  <si>
    <t>MOBILIZAÇÃO E DESMOBILIZAÇÃO DE EQUIPAMENTO PARA ESTACA TRILHO DMT ATÉ 50 KM</t>
  </si>
  <si>
    <t>ED-49760</t>
  </si>
  <si>
    <t>MOBILIZAÇÃO E DESMOBILIZAÇÃO DE EQUIPAMENTO PARA ESTACA TRILHO DMT DE 50,1 A 100 KM</t>
  </si>
  <si>
    <t>ED-49752</t>
  </si>
  <si>
    <t>PERFURAÇÃO DE ESTACA BROCA A TRADO MECANIZADO D = 250 MM</t>
  </si>
  <si>
    <t>ED-49753</t>
  </si>
  <si>
    <t>PERFURAÇÃO DE ESTACA BROCA A TRADO MECANIZADO D = 300 MM</t>
  </si>
  <si>
    <t>ED-49754</t>
  </si>
  <si>
    <t>PERFURAÇÃO DE ESTACA BROCA A TRADO MECANIZADO D = 350 MM</t>
  </si>
  <si>
    <t>ED-49755</t>
  </si>
  <si>
    <t>PERFURAÇÃO DE ESTACA BROCA A TRADO MECANIZADO D = 400 MM</t>
  </si>
  <si>
    <t>ED-49756</t>
  </si>
  <si>
    <t>PERFURAÇÃO DE ESTACA BROCA A TRADO MECANIZADO D = 450 MM</t>
  </si>
  <si>
    <t>ED-49757</t>
  </si>
  <si>
    <t>PERFURAÇÃO DE ESTACA BROCA A TRADO MECANIZADO D = 500 MM</t>
  </si>
  <si>
    <t>FORMA E DESFORMA</t>
  </si>
  <si>
    <t>ED-8571</t>
  </si>
  <si>
    <t>FORMA E DESFORMA DE COMPENSADO PLASTIFICADO, ESP. 12MM, REAPROVEITAMENTO (3X) (FUNDAÇÃO)</t>
  </si>
  <si>
    <t>ED-49811</t>
  </si>
  <si>
    <t>FORMA E DESFORMA DE COMPENSADO RESINADO, ESP. 12MM, REAPROVEITAMENTO (3X) (FUNDAÇÃO)</t>
  </si>
  <si>
    <t>ED-49810</t>
  </si>
  <si>
    <t>FORMA E DESFORMA DE TÁBUA E SARRAFO, REAPROVEITAMENTO (3X) (FUNDAÇÃO)</t>
  </si>
  <si>
    <t>CONCRETO USINADO</t>
  </si>
  <si>
    <t>ED-49804</t>
  </si>
  <si>
    <t>FORNECIMENTO DE CONCRETO ESTRUTURAL, USINADO BOMBEADO, COM FCK 20 MPA, INCLUSIVE LANÇAMENTO, ADENSAMENTO E ACABAMENTO (FUNDAÇÃO)</t>
  </si>
  <si>
    <t>ED-49809</t>
  </si>
  <si>
    <t>FORNECIMENTO DE CONCRETO ESTRUTURAL, USINADO BOMBEADO, COM FCK 20 MPA, SLUMP 20 +/- 2 (SLUMPFLOW 48 A 53 CM, COM AGREGADOS PEDRISCO E AREIA, CONSUMO MÍNIMO DE CIMENTO DE 400 KG/M3), INCLUSIVE LANÇAMENTO, ADENSAMENTO E ACABAMENTO (FUNDAÇÃO)</t>
  </si>
  <si>
    <t>ED-49805</t>
  </si>
  <si>
    <t>FORNECIMENTO DE CONCRETO ESTRUTURAL, USINADO BOMBEADO, COM FCK 25 MPA, INCLUSIVE LANÇAMENTO, ADENSAMENTO E ACABAMENTO (FUNDAÇÃO)</t>
  </si>
  <si>
    <t>ED-49806</t>
  </si>
  <si>
    <t>FORNECIMENTO DE CONCRETO ESTRUTURAL, USINADO BOMBEADO, COM FCK 30 MPA, INCLUSIVE LANÇAMENTO, ADENSAMENTO E ACABAMENTO (FUNDAÇÃO)</t>
  </si>
  <si>
    <t>ED-49807</t>
  </si>
  <si>
    <t>FORNECIMENTO DE CONCRETO ESTRUTURAL, USINADO BOMBEADO, COM FCK 35 MPA, INCLUSIVE LANÇAMENTO, ADENSAMENTO E ACABAMENTO (FUNDAÇÃO)</t>
  </si>
  <si>
    <t>ED-49808</t>
  </si>
  <si>
    <t>FORNECIMENTO DE CONCRETO ESTRUTURAL, USINADO BOMBEADO, COM FCK 40 MPA, INCLUSIVE LANÇAMENTO, ADENSAMENTO E ACABAMENTO (FUNDAÇÃO)</t>
  </si>
  <si>
    <t>ED-49797</t>
  </si>
  <si>
    <t>FORNECIMENTO DE CONCRETO ESTRUTURAL, USINADO, COM FCK 20 MPA, INCLUSIVE LANÇAMENTO, ADENSAMENTO E ACABAMENTO (FUNDAÇÃO)</t>
  </si>
  <si>
    <t>ED-49798</t>
  </si>
  <si>
    <t>FORNECIMENTO DE CONCRETO ESTRUTURAL, USINADO, COM FCK 25 MPA, INCLUSIVE LANÇAMENTO, ADENSAMENTO E ACABAMENTO (FUNDAÇÃO)</t>
  </si>
  <si>
    <t>ED-49799</t>
  </si>
  <si>
    <t>FORNECIMENTO DE CONCRETO ESTRUTURAL, USINADO, COM FCK 30 MPA, INCLUSIVE LANÇAMENTO, ADENSAMENTO E ACABAMENTO (FUNDAÇÃO)</t>
  </si>
  <si>
    <t>ED-49800</t>
  </si>
  <si>
    <t>FORNECIMENTO DE CONCRETO ESTRUTURAL, USINADO, COM FCK 35 MPA, INCLUSIVE LANÇAMENTO, ADENSAMENTO E ACABAMENTO (FUNDAÇÃO)</t>
  </si>
  <si>
    <t>ED-49801</t>
  </si>
  <si>
    <t>FORNECIMENTO DE CONCRETO ESTRUTURAL, USINADO, COM FCK 40 MPA, INCLUSIVE LANÇAMENTO, ADENSAMENTO E ACABAMENTO (FUNDAÇÃO)</t>
  </si>
  <si>
    <t>ED-49793</t>
  </si>
  <si>
    <t>FORNECIMENTO DE CONCRETO NÃO ESTRUTURAL, USINADO, COM FCK 10 MPA, INCLUSIVE LANÇAMENTO, ADENSAMENTO E ACABAMENTO (FUNDAÇÃO)</t>
  </si>
  <si>
    <t>ED-49795</t>
  </si>
  <si>
    <t>FORNECIMENTO DE CONCRETO NÃO ESTRUTURAL, USINADO, COM FCK 15 MPA, INCLUSIVE LANÇAMENTO, ADENSAMENTO E ACABAMENTO (FUNDAÇÃO)</t>
  </si>
  <si>
    <t>CONCRETO PREPARADO EM OBRA</t>
  </si>
  <si>
    <t>ED-49786</t>
  </si>
  <si>
    <t>FORNECIMENTO DE CONCRETO ESTRUTURAL, PREPARADO EM OBRA COM BETONEIRA, COM FCK 20 MPA, INCLUSIVE LANÇAMENTO, ADENSAMENTO E ACABAMENTO (FUNDAÇÃO)</t>
  </si>
  <si>
    <t>ED-49787</t>
  </si>
  <si>
    <t>FORNECIMENTO DE CONCRETO ESTRUTURAL, PREPARADO EM OBRA COM BETONEIRA, COM FCK 25 MPA, INCLUSIVE LANÇAMENTO, ADENSAMENTO E ACABAMENTO (FUNDAÇÃO)</t>
  </si>
  <si>
    <t>ED-49788</t>
  </si>
  <si>
    <t>FORNECIMENTO DE CONCRETO ESTRUTURAL, PREPARADO EM OBRA COM BETONEIRA, COM FCK 30 MPA, INCLUSIVE LANÇAMENTO, ADENSAMENTO E ACABAMENTO (FUNDAÇÃO)</t>
  </si>
  <si>
    <t>ED-49789</t>
  </si>
  <si>
    <t>FORNECIMENTO DE CONCRETO ESTRUTURAL, PREPARADO EM OBRA COM BETONEIRA, COM FCK 35 MPA, INCLUSIVE LANÇAMENTO, ADENSAMENTO E ACABAMENTO (FUNDAÇÃO)</t>
  </si>
  <si>
    <t>ED-49790</t>
  </si>
  <si>
    <t>FORNECIMENTO DE CONCRETO ESTRUTURAL, PREPARADO EM OBRA COM BETONEIRA, COM FCK 40 MPA, INCLUSIVE LANÇAMENTO, ADENSAMENTO E ACABAMENTO (FUNDAÇÃO)</t>
  </si>
  <si>
    <t>ED-49782</t>
  </si>
  <si>
    <t>FORNECIMENTO DE CONCRETO NÃO ESTRUTURAL, PREPARADO EM OBRA COM BETONEIRA, COM FCK 10 MPA, INCLUSIVE LANÇAMENTO, ADENSAMENTO E ACABAMENTO (FUNDAÇÃO)</t>
  </si>
  <si>
    <t>ED-49783</t>
  </si>
  <si>
    <t>FORNECIMENTO DE CONCRETO NÃO ESTRUTURAL, PREPARADO EM OBRA COM BETONEIRA, COM FCK 13,5 MPA, INCLUSIVE LANÇAMENTO, ADENSAMENTO E ACABAMENTO (FUNDAÇÃO)</t>
  </si>
  <si>
    <t>ED-49784</t>
  </si>
  <si>
    <t>FORNECIMENTO DE CONCRETO NÃO ESTRUTURAL, PREPARADO EM OBRA COM BETONEIRA, COM FCK 15 MPA, INCLUSIVE LANÇAMENTO, ADENSAMENTO E ACABAMENTO (FUNDAÇÃO)</t>
  </si>
  <si>
    <t>ED-49785</t>
  </si>
  <si>
    <t>FORNECIMENTO DE CONCRETO NÃO ESTRUTURAL, PREPARADO EM OBRA COM BETONEIRA, COM FCK 18 MPA, INCLUSIVE LANÇAMENTO, ADENSAMENTO E ACABAMENTO (FUNDAÇÃO)</t>
  </si>
  <si>
    <t>ED-49781</t>
  </si>
  <si>
    <t>FORNECIMENTO DE CONCRETO NÃO ESTRUTURAL, PREPARADO EM OBRA COM BETONEIRA, COM FCK 9 MPA, INCLUSIVE LANÇAMENTO, ADENSAMENTO E ACABAMENTO (FUNDAÇÃO)</t>
  </si>
  <si>
    <t>ESTRUTURAS DE CONTENÇÕES</t>
  </si>
  <si>
    <t>CONCRETO CICLÓPICO</t>
  </si>
  <si>
    <t>ED-49780</t>
  </si>
  <si>
    <t>CONCRETO CICLÓPICO, FCK 15 MPA,  PREPARADO EM OBRA COM BETONEIRA, COM 30% DE PEDRA DE MÃO, INCLUSIVE LANÇAMENTO, ADENSAMENTO E ACABAMENTO</t>
  </si>
  <si>
    <t>ED-49779</t>
  </si>
  <si>
    <t>CONCRETO CICLÓPICO, TRAÇO 1:3:6,  PREPARADO EM OBRA COM BETONEIRA, COM 30% DE PEDRA DE MÃO, INCLUSIVE LANÇAMENTO, ADENSAMENTO E ACABAMENTO</t>
  </si>
  <si>
    <t>ED-49778</t>
  </si>
  <si>
    <t>CONCRETO CICLÓPICO, TRAÇO 1:4:8,  PREPARADO EM OBRA COM BETONEIRA, COM 30% DE PEDRA DE MÃO, INCLUSIVE LANÇAMENTO, ADENSAMENTO E ACABAMENTO</t>
  </si>
  <si>
    <t>DRENO</t>
  </si>
  <si>
    <t>ED-48608</t>
  </si>
  <si>
    <t>DRENO TIPO A, AREIA GROSSA, BRITA 2, TUBO CONCRETO POROSO D = 15 CM, L = 50 CM, INCLUSIVE ESCAVAÇÃO E BOTA FORA</t>
  </si>
  <si>
    <t>ED-48609</t>
  </si>
  <si>
    <t>DRENO TIPO B, MANTA DRENANTE, BRITA 3, TUBO CONCRETO POROSO D = 15 CM, L = 50 CM, INCLUSIVE ESCAVAÇÃO E BOTA FORA</t>
  </si>
  <si>
    <t>LASTRO DE AREIA, BRITA E CONCRETO</t>
  </si>
  <si>
    <t>ED-49814</t>
  </si>
  <si>
    <t>LASTRO DE AREIA</t>
  </si>
  <si>
    <t>ED-49813</t>
  </si>
  <si>
    <t>LASTRO DE BRITA 2 OU 3 APILOADO MANUALMENTE</t>
  </si>
  <si>
    <t>ED-49812</t>
  </si>
  <si>
    <t xml:space="preserve">LASTRO DE CONCRETO MAGRO, INCLUSIVE TRANSPORTE, LANÇAMENTO E ADENSAMENTO </t>
  </si>
  <si>
    <t>ED-14560</t>
  </si>
  <si>
    <t>LASTRO DE SEIXO, INCLUSIVE LANÇAMENTO E ESPALHAMENTO MANUAL</t>
  </si>
  <si>
    <t>ENROCAMENTO</t>
  </si>
  <si>
    <t>ED-49541</t>
  </si>
  <si>
    <t>ENROCAMENTO COM PEDRA DE MÃO ARRUMADA, INCLUSIVE FORNECIMENTO</t>
  </si>
  <si>
    <t>ED-49540</t>
  </si>
  <si>
    <t>ENROCAMENTO COM PEDRA DE MÃO JOGADA, INCLUSIVE FORNECIMENTO</t>
  </si>
  <si>
    <t>ESTRUTURA DE CONCRETO</t>
  </si>
  <si>
    <t>ARMAÇÃO EM AÇO</t>
  </si>
  <si>
    <t>ED-48299</t>
  </si>
  <si>
    <t>ARMADURA DE TELA DE AÇO CA-60 B SOLDADA TIPO Q-138 (DIÂMETRO DO FIO: 4,20 MM / DIMENSÕES DA TRAMA: 100 X 100 MM / TIPO DA MALHA: QUADRANGULAR )</t>
  </si>
  <si>
    <t>Kg</t>
  </si>
  <si>
    <t>ED-48300</t>
  </si>
  <si>
    <t>ARMADURA DE TELA DE AÇO CA-60 B SOLDADA TIPO Q-92 (DIÂMETRO DO FIO: 4,20 MM / DIMENSÕES DA TRAMA: 150 X 150 MM / TIPO DA MALHA: QUADRANGULAR)</t>
  </si>
  <si>
    <t>ED-48296</t>
  </si>
  <si>
    <t xml:space="preserve">CORTE, DOBRA E MONTAGEM DE AÇO CA-50 DIÂMETRO (16,0MM A 25,0MM) </t>
  </si>
  <si>
    <t>ED-48295</t>
  </si>
  <si>
    <t>CORTE, DOBRA E MONTAGEM DE AÇO CA-50 DIÂMETRO (6,3MM A 12,5MM)</t>
  </si>
  <si>
    <t>ED-48298</t>
  </si>
  <si>
    <t>CORTE, DOBRA E MONTAGEM DE AÇO CA-50/60</t>
  </si>
  <si>
    <t>ED-48297</t>
  </si>
  <si>
    <t>CORTE, DOBRA E MONTAGEM DE AÇO CA-60 DIÂMETRO (4,2MM A 5,0MM)</t>
  </si>
  <si>
    <t>ED-8398</t>
  </si>
  <si>
    <t>FORMA E DESFORMA DE COMPENSADO PLASTIFICADO, ESP. 12MM, REAPROVEITAMENTO (3X), EXCLUSIVE ESCORAMENTO</t>
  </si>
  <si>
    <t>ED-49647</t>
  </si>
  <si>
    <t>FORMA E DESFORMA DE COMPENSADO PLASTIFICADO, ESP. 12MM, REAPROVEITAMENTO (5X), EXCLUSIVE ESCORAMENTO</t>
  </si>
  <si>
    <t>ED-49648</t>
  </si>
  <si>
    <t>FORMA E DESFORMA DE COMPENSADO PLASTIFICADO, ESP. 14MM, REAPROVEITAMENTO (5X), EXCLUSIVE ESCORAMENTO</t>
  </si>
  <si>
    <t>ED-49644</t>
  </si>
  <si>
    <t>FORMA E DESFORMA DE COMPENSADO RESINADO, ESP. 10MM, REAPROVEITAMENTO (3X), EXCLUSIVE ESCORAMENTO</t>
  </si>
  <si>
    <t>ED-49645</t>
  </si>
  <si>
    <t>FORMA E DESFORMA DE COMPENSADO RESINADO, ESP. 12MM, REAPROVEITAMENTO (3X), EXCLUSIVE ESCORAMENTO</t>
  </si>
  <si>
    <t>ED-49646</t>
  </si>
  <si>
    <t>FORMA E DESFORMA DE COMPENSADO RESINADO, ESP. 14MM, REAPROVEITAMENTO (3X), EXCLUSIVE ESCORAMENTO</t>
  </si>
  <si>
    <t>ED-49649</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</si>
  <si>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</si>
  <si>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</si>
  <si>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</si>
  <si>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</si>
  <si>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</si>
  <si>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</si>
  <si>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FORMA E DESFORMA DE TÁBUA E SARRAFO, REAPROVEITAMENTO (3X), EXCLUSIVE ESCORAMENTO</t>
  </si>
  <si>
    <t>ED-8471</t>
  </si>
  <si>
    <t>FORMA E DESFORMA DE TÁBUA E SARRAFO, REAPROVEITAMENTO (5X), EXCLUSIVE ESCORAMENTO</t>
  </si>
  <si>
    <t>ED-15690</t>
  </si>
  <si>
    <t>FORMA E DESFORMA PARA CORTINA DE CONCRETO OU PAREDE ESTRUTURAL (VIGA-PAREDE), ALTURA MÁXIMA DE 360CM, COM CHAPA DE COMPENSADO PLASTIFICADO, ESP. 18MM, REAPROVEITAMENTO (3X), INCLUSIVE TRAVAMENTO COM TIRANTES EM ARAME E ESCORA PARA PRUMO EM MADEIRA</t>
  </si>
  <si>
    <t>ED-19652</t>
  </si>
  <si>
    <t>FORMA E DESFORMA PARA LAJE NERVURADA COM CUBETA E ASSOALHO EM COMPENSADO PLASTIFICADO, ESP. 14MM, ALTURA DE (200 ATÉ 310)CM, REAPROVEITAMENTO (10X), INCLUSIVE CIMBRAMENTO</t>
  </si>
  <si>
    <t>ED-19653</t>
  </si>
  <si>
    <t>FORMA E DESFORMA PARA LAJE NERVURADA COM CUBETA E ASSOALHO EM COMPENSADO PLASTIFICADO, ESP. 14MM, ALTURA DE (311 ATÉ 450)CM, REAPROVEITAMENTO (10X), INCLUSIVE CIMBRAMENTO</t>
  </si>
  <si>
    <t>ED-49637</t>
  </si>
  <si>
    <t>FORNECIMENTO DE CONCRETO ESTRUTURAL, USINADO BOMBEADO, COM FCK 20 MPA, INCLUSIVE LANÇAMENTO, ADENSAMENTO E ACABAMENTO</t>
  </si>
  <si>
    <t>ED-49638</t>
  </si>
  <si>
    <t>FORNECIMENTO DE CONCRETO ESTRUTURAL, USINADO BOMBEADO, COM FCK 25 MPA, INCLUSIVE LANÇAMENTO, ADENSAMENTO E ACABAMENTO</t>
  </si>
  <si>
    <t>ED-49639</t>
  </si>
  <si>
    <t>FORNECIMENTO DE CONCRETO ESTRUTURAL, USINADO BOMBEADO, COM FCK 30 MPA, INCLUSIVE LANÇAMENTO, ADENSAMENTO E ACABAMENTO</t>
  </si>
  <si>
    <t>ED-49640</t>
  </si>
  <si>
    <t>FORNECIMENTO DE CONCRETO ESTRUTURAL, USINADO BOMBEADO, COM FCK 35 MPA, INCLUSIVE LANÇAMENTO, ADENSAMENTO E ACABAMENTO</t>
  </si>
  <si>
    <t>ED-49641</t>
  </si>
  <si>
    <t>FORNECIMENTO DE CONCRETO ESTRUTURAL, USINADO BOMBEADO, COM FCK 40 MPA, INCLUSIVE LANÇAMENTO, ADENSAMENTO E ACABAMENTO</t>
  </si>
  <si>
    <t>ED-49642</t>
  </si>
  <si>
    <t>FORNECIMENTO DE CONCRETO ESTRUTURAL, USINADO BOMBEADO, COM FCK 45 MPA, INCLUSIVE LANÇAMENTO, ADENSAMENTO E ACABAMENTO</t>
  </si>
  <si>
    <t>ED-49629</t>
  </si>
  <si>
    <t>FORNECIMENTO DE CONCRETO ESTRUTURAL, USINADO, COM FCK 20 MPA, INCLUSIVE LANÇAMENTO, ADENSAMENTO E ACABAMENTO</t>
  </si>
  <si>
    <t>ED-49630</t>
  </si>
  <si>
    <t>FORNECIMENTO DE CONCRETO ESTRUTURAL, USINADO, COM FCK 25 MPA, INCLUSIVE LANÇAMENTO, ADENSAMENTO E ACABAMENTO</t>
  </si>
  <si>
    <t>ED-49631</t>
  </si>
  <si>
    <t>FORNECIMENTO DE CONCRETO ESTRUTURAL, USINADO, COM FCK 30 MPA, INCLUSIVE LANÇAMENTO, ADENSAMENTO E ACABAMENTO</t>
  </si>
  <si>
    <t>ED-49632</t>
  </si>
  <si>
    <t>FORNECIMENTO DE CONCRETO ESTRUTURAL, USINADO, COM FCK 35 MPA, INCLUSIVE LANÇAMENTO, ADENSAMENTO E ACABAMENTO</t>
  </si>
  <si>
    <t>ED-49633</t>
  </si>
  <si>
    <t>FORNECIMENTO DE CONCRETO ESTRUTURAL, USINADO, COM FCK 40 MPA, INCLUSIVE LANÇAMENTO, ADENSAMENTO E ACABAMENTO</t>
  </si>
  <si>
    <t>ED-49634</t>
  </si>
  <si>
    <t>FORNECIMENTO DE CONCRETO ESTRUTURAL, USINADO, COM FCK 45 MPA, INCLUSIVE LANÇAMENTO, ADENSAMENTO E ACABAMENTO</t>
  </si>
  <si>
    <t>ED-49625</t>
  </si>
  <si>
    <t>FORNECIMENTO DE CONCRETO NÃO ESTRUTURAL, USINADO, COM FCK 10 MPA, INCLUSIVE LANÇAMENTO, ADENSAMENTO E ACABAMENTO</t>
  </si>
  <si>
    <t>ED-49627</t>
  </si>
  <si>
    <t>FORNECIMENTO DE CONCRETO NÃO ESTRUTURAL, USINADO, COM FCK 15 MPA, INCLUSIVE LANÇAMENTO, ADENSAMENTO E ACABAMENTO</t>
  </si>
  <si>
    <t>CONCRETO AUTO ADENSÁVEL (CAA)</t>
  </si>
  <si>
    <t>ED-9058</t>
  </si>
  <si>
    <t>APLICAÇÃO DE CONCRETO AUTO-ADENSÁVEL EM ESTRUTURA, INCLUSIVE ESPALHAMENTO,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</si>
  <si>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</si>
  <si>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</si>
  <si>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</si>
  <si>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</si>
  <si>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</si>
  <si>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</si>
  <si>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</si>
  <si>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</si>
  <si>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</si>
  <si>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</si>
  <si>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</si>
  <si>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</si>
  <si>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ED-49618</t>
  </si>
  <si>
    <t>FORNECIMENTO DE CONCRETO ESTRUTURAL, PREPARADO EM OBRA, COM FCK 20 MPA, INCLUSIVE LANÇAMENTO, ADENSAMENTO E ACABAMENTO</t>
  </si>
  <si>
    <t>ED-49619</t>
  </si>
  <si>
    <t>FORNECIMENTO DE CONCRETO ESTRUTURAL, PREPARADO EM OBRA, COM FCK 25 MPA, INCLUSIVE LANÇAMENTO, ADENSAMENTO E ACABAMENTO</t>
  </si>
  <si>
    <t>ED-49620</t>
  </si>
  <si>
    <t>FORNECIMENTO DE CONCRETO ESTRUTURAL, PREPARADO EM OBRA, COM FCK 30 MPA, INCLUSIVE LANÇAMENTO, ADENSAMENTO E ACABAMENTO</t>
  </si>
  <si>
    <t>ED-49621</t>
  </si>
  <si>
    <t>FORNECIMENTO DE CONCRETO ESTRUTURAL, PREPARADO EM OBRA, COM FCK 35 MPA, INCLUSIVE LANÇAMENTO, ADENSAMENTO E ACABAMENTO</t>
  </si>
  <si>
    <t>ED-49622</t>
  </si>
  <si>
    <t>FORNECIMENTO DE CONCRETO ESTRUTURAL, PREPARADO EM OBRA, COM FCK 40 MPA, INCLUSIVE LANÇAMENTO, ADENSAMENTO E ACABAMENTO</t>
  </si>
  <si>
    <t>ED-49614</t>
  </si>
  <si>
    <t>FORNECIMENTO DE CONCRETO NÃO ESTRUTURAL, PREPARADO EM OBRA COM BETONEIRA, COM FCK 10 MPA, INCLUSIVE LANÇAMENTO, ADENSAMENTO E ACABAMENTO</t>
  </si>
  <si>
    <t>ED-49615</t>
  </si>
  <si>
    <t>FORNECIMENTO DE CONCRETO NÃO ESTRUTURAL, PREPARADO EM OBRA COM BETONEIRA, COM FCK 13,5 MPA, INCLUSIVE LANÇAMENTO, ADENSAMENTO E ACABAMENTO</t>
  </si>
  <si>
    <t>ED-49616</t>
  </si>
  <si>
    <t>FORNECIMENTO DE CONCRETO NÃO ESTRUTURAL, PREPARADO EM OBRA COM BETONEIRA, COM FCK 15 MPA, INCLUSIVE LANÇAMENTO, ADENSAMENTO E ACABAMENTO</t>
  </si>
  <si>
    <t>ED-49617</t>
  </si>
  <si>
    <t>FORNECIMENTO DE CONCRETO NÃO ESTRUTURAL, PREPARADO EM OBRA COM BETONEIRA, COM FCK 18 MPA, INCLUSIVE LANÇAMENTO, ADENSAMENTO E ACABAMENTO</t>
  </si>
  <si>
    <t>ED-49613</t>
  </si>
  <si>
    <t>FORNECIMENTO DE CONCRETO NÃO ESTRUTURAL, PREPARADO EM OBRA COM BETONEIRA, COM FCK 9 MPA, INCLUSIVE LANÇAMENTO, ADENSAMENTO E ACABAMENTO</t>
  </si>
  <si>
    <t>ESTRUTURA METÁLICA</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</si>
  <si>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</si>
  <si>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</si>
  <si>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</si>
  <si>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</si>
  <si>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LAJE PRÉ-MOLDADA</t>
  </si>
  <si>
    <t>ED-50252</t>
  </si>
  <si>
    <t>LAJE PRÉ-MOLDADA, A REVESTIR, INCLUSIVE CAPEAMENTO E = 4 CM, SC = 100 KG/M2, L = 3,00 M</t>
  </si>
  <si>
    <t>ED-50253</t>
  </si>
  <si>
    <t>LAJE PRÉ-MOLDADA, A REVESTIR, INCLUSIVE CAPEAMENTO E = 4 CM, SC = 100 KG/M2, L = 4,00 M</t>
  </si>
  <si>
    <t>ED-50254</t>
  </si>
  <si>
    <t>LAJE PRÉ-MOLDADA, A REVESTIR, INCLUSIVE CAPEAMENTO E = 4 CM, SC = 100 KG/M2, L = 5,00 M</t>
  </si>
  <si>
    <t>ED-50255</t>
  </si>
  <si>
    <t>LAJE PRÉ-MOLDADA, A REVESTIR, INCLUSIVE CAPEAMENTO E = 4 CM, SC = 200 KG/M2, L = 3,00 M</t>
  </si>
  <si>
    <t>ED-50256</t>
  </si>
  <si>
    <t>LAJE PRÉ-MOLDADA, A REVESTIR, INCLUSIVE CAPEAMENTO E = 4 CM, SC = 200 KG/M2, L = 4,00 M</t>
  </si>
  <si>
    <t>ED-50257</t>
  </si>
  <si>
    <t>LAJE PRÉ-MOLDADA, A REVESTIR, INCLUSIVE CAPEAMENTO E = 4 CM, SC = 200 KG/M2, L = 5,00 M</t>
  </si>
  <si>
    <t>ED-50258</t>
  </si>
  <si>
    <t>LAJE PRÉ-MOLDADA, A REVESTIR, INCLUSIVE CAPEAMENTO E = 4 CM, SC = 250 KG/M2, L = 5,00 M</t>
  </si>
  <si>
    <t>ED-50259</t>
  </si>
  <si>
    <t>LAJE PRÉ-MOLDADA, A REVESTIR, INCLUSIVE CAPEAMENTO E = 4 CM, SC = 300 KG/M2, L = 3,00 M</t>
  </si>
  <si>
    <t>ED-50260</t>
  </si>
  <si>
    <t>LAJE PRÉ-MOLDADA, A REVESTIR, INCLUSIVE CAPEAMENTO E = 4 CM, SC = 300 KG/M2, L = 4,00 M</t>
  </si>
  <si>
    <t>ED-50261</t>
  </si>
  <si>
    <t>LAJE PRÉ-MOLDADA, A REVESTIR, INCLUSIVE CAPEAMENTO E = 4 CM, SC = 300 KG/M2, L = 5,00 M</t>
  </si>
  <si>
    <t>ED-50262</t>
  </si>
  <si>
    <t>LAJE PRÉ-MOLDADA, A REVESTIR, INCLUSIVE CAPEAMENTO E = 4 CM, SC = 370 KG/M2</t>
  </si>
  <si>
    <t>ED-50242</t>
  </si>
  <si>
    <t>LAJE PRÉ-MOLDADA, APARENTE, INCLUSIVE CAPEAMENTO E = 4 CM, SC = 100 KG/M2, L = 3,00 M</t>
  </si>
  <si>
    <t>ED-50243</t>
  </si>
  <si>
    <t>LAJE PRÉ-MOLDADA, APARENTE, INCLUSIVE CAPEAMENTO E = 4 CM, SC = 100 KG/M2, L = 4,00 M</t>
  </si>
  <si>
    <t>ED-50244</t>
  </si>
  <si>
    <t>LAJE PRÉ-MOLDADA, APARENTE, INCLUSIVE CAPEAMENTO E = 4 CM, SC = 100 KG/M2, L = 5,00 M</t>
  </si>
  <si>
    <t>ED-50245</t>
  </si>
  <si>
    <t>LAJE PRÉ-MOLDADA, APARENTE, INCLUSIVE CAPEAMENTO E = 4 CM, SC = 200 KG/M2, L = 3,00 M</t>
  </si>
  <si>
    <t>ED-50246</t>
  </si>
  <si>
    <t>LAJE PRÉ-MOLDADA, APARENTE, INCLUSIVE CAPEAMENTO E = 4 CM, SC = 200 KG/M2, L = 4,00 M</t>
  </si>
  <si>
    <t>ED-50247</t>
  </si>
  <si>
    <t>LAJE PRÉ-MOLDADA, APARENTE, INCLUSIVE CAPEAMENTO E = 4 CM, SC = 200 KG/M2, L = 5,00 M</t>
  </si>
  <si>
    <t>ED-50248</t>
  </si>
  <si>
    <t>LAJE PRÉ-MOLDADA, APARENTE, INCLUSIVE CAPEAMENTO E = 4 CM, SC = 300 KG/M2, L = 3,00 M</t>
  </si>
  <si>
    <t>ED-50249</t>
  </si>
  <si>
    <t>LAJE PRÉ-MOLDADA, APARENTE, INCLUSIVE CAPEAMENTO E = 4 CM, SC = 300 KG/M2, L = 4,00 M</t>
  </si>
  <si>
    <t>ED-50250</t>
  </si>
  <si>
    <t>LAJE PRÉ-MOLDADA, APARENTE, INCLUSIVE CAPEAMENTO E = 4 CM, SC = 300 KG/M2, L = 5,00 M</t>
  </si>
  <si>
    <t>ESCORAMENTO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</si>
  <si>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</si>
  <si>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</si>
  <si>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</si>
  <si>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</si>
  <si>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</si>
  <si>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</si>
  <si>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</si>
  <si>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</si>
  <si>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</si>
  <si>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</si>
  <si>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POLIMENTO E NÍVEL ZERO EM CONCRETO</t>
  </si>
  <si>
    <t>ED-50619</t>
  </si>
  <si>
    <t>POLIMENTO MECÂNICO DE PISO EM CONCRETO COM NIVELAMENTO A LASER (NÍVEL ZERO)</t>
  </si>
  <si>
    <t>GRAUTE</t>
  </si>
  <si>
    <t>ED-49662</t>
  </si>
  <si>
    <t>FORNECIMENTO E APLICAÇÃO DE GRAUTE PARA ANCORAGENS, RECUPERAÇÕES ESTRUTURAIS E USO EM GERAL</t>
  </si>
  <si>
    <t>ED-49663</t>
  </si>
  <si>
    <t>PREPARO DE GRAUTE COM ARGAMASSA DE CIMENTO, AREIA SEM PENEIRAR E PEDRISCO TRAÇO 1:3:2</t>
  </si>
  <si>
    <t>ED-49661</t>
  </si>
  <si>
    <t>PREPARO E LANÇAMENTO DE GRAUTE COM ARGAMASSA DE CIMENTO, CAL HIDRATADA, AREIA SEM PENEIRAR E PEDRISCO TRAÇO 1:0,1:3:2</t>
  </si>
  <si>
    <t>RECUPERAÇÃO E REFORCO DE ESTRUTURA DE CONCRETO</t>
  </si>
  <si>
    <t>ED-49655</t>
  </si>
  <si>
    <t>ANCORAGEM DE BARRAS DE AÇO COM CHUMBADOR QUÍMICO À BASE DE RESINA EPÓXI</t>
  </si>
  <si>
    <t>dm3</t>
  </si>
  <si>
    <t>ED-49660</t>
  </si>
  <si>
    <t>ESCARIFICAÇÃO MANUAL , CORTE DE CONCRETO ATÉ 3 CM DE PROFUNDIDADE</t>
  </si>
  <si>
    <t>ED-49656</t>
  </si>
  <si>
    <t>LIXAMENTO MECANIZADO DA ARMADURA COM ESCOVA CIRCULAR</t>
  </si>
  <si>
    <t>ED-49657</t>
  </si>
  <si>
    <t>PROTEÇÃO DE ARMADURA CORROÍDA POR AÇÃO DE CLORETOS, COM TINTA DE ALTO TEOR DE ZINCO</t>
  </si>
  <si>
    <t>ED-49658</t>
  </si>
  <si>
    <t>REFORÇO ESTRUTURAL COM EMENDA POR SOLDA , PARA RECONSTITUIÇÃO DA SEÇÃO DA ARMADURA</t>
  </si>
  <si>
    <t>ED-49659</t>
  </si>
  <si>
    <t>REFORÇO ESTRUTURAL COM EMENDA POR TRANSPASSE , PARA RECONSTITUIÇÃO DA SEÇÃO DA ARMADURA</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</si>
  <si>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</si>
  <si>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</si>
  <si>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</si>
  <si>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</si>
  <si>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ALVENARIAS E DIVISÓRIAS</t>
  </si>
  <si>
    <t>ALVENARIA DE TIJOLO LAMINADO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</si>
  <si>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</si>
  <si>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</si>
  <si>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</si>
  <si>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</si>
  <si>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</si>
  <si>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</si>
  <si>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ALVENARIA DE TIJOLO MACIÇO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</si>
  <si>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</si>
  <si>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</si>
  <si>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</si>
  <si>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</si>
  <si>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</si>
  <si>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</si>
  <si>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</si>
  <si>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</si>
  <si>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</si>
  <si>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</si>
  <si>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ALVENARIA DE TIJOLO CERÂMICO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</si>
  <si>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</si>
  <si>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</si>
  <si>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</si>
  <si>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</si>
  <si>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</si>
  <si>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</si>
  <si>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ALVENARIA DE BLOCO DE CONCRETO (VEDAÇÃO)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</si>
  <si>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</si>
  <si>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</si>
  <si>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</si>
  <si>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</si>
  <si>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</si>
  <si>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</si>
  <si>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</si>
  <si>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</si>
  <si>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</si>
  <si>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</si>
  <si>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</si>
  <si>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</si>
  <si>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ALVENARIA DE BLOCO DE CONCRETO (ESTRUTURAL)</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</si>
  <si>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</si>
  <si>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</si>
  <si>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</si>
  <si>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</si>
  <si>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</si>
  <si>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</si>
  <si>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</si>
  <si>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</si>
  <si>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</si>
  <si>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</si>
  <si>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</si>
  <si>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</si>
  <si>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</si>
  <si>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</si>
  <si>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</si>
  <si>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</si>
  <si>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</si>
  <si>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</si>
  <si>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</si>
  <si>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</si>
  <si>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</si>
  <si>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</si>
  <si>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</si>
  <si>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</si>
  <si>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</si>
  <si>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</si>
  <si>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</si>
  <si>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</si>
  <si>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ALVENARIA DE BLOCO AUTOCLAVADO (CAA)</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</si>
  <si>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</si>
  <si>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</si>
  <si>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</si>
  <si>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</si>
  <si>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</si>
  <si>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</si>
  <si>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ALVENARIA DE BLOCO DE CONCRETO (CHEIO)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</si>
  <si>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</si>
  <si>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</si>
  <si>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</si>
  <si>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</si>
  <si>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</si>
  <si>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</si>
  <si>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</si>
  <si>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</si>
  <si>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</si>
  <si>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</si>
  <si>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</si>
  <si>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</si>
  <si>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</si>
  <si>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</si>
  <si>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</si>
  <si>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</si>
  <si>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</si>
  <si>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</si>
  <si>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ELEMENTO VAZADO</t>
  </si>
  <si>
    <t>ED-48208</t>
  </si>
  <si>
    <t>ALVENARIA DE ELEMENTO VAZADO,  COBOGÓ DE CONCRETO (20X40CM), ESP. 10CM, TIPO VENEZIANA COM ACABAMENTO APARENTE, INCLUSIVE ARGAMASSA PARA ASSENTAMENTO</t>
  </si>
  <si>
    <t>ED-48207</t>
  </si>
  <si>
    <t>ALVENARIA DE ELEMENTO VAZADO,  COBOGÓ DE CONCRETO (20X40CM), ESP. 20CM, TIPO VENEZIANA COM ACABAMENTO APARENTE, INCLUSIVE ARGAMASSA PARA ASSENTAMENTO</t>
  </si>
  <si>
    <t>ED-48206</t>
  </si>
  <si>
    <t>ALVENARIA DE ELEMENTO VAZADO, COBOGÓ CERÂMICO (18X18CM), ESP. 7CM, COM ACABAMENTO APARENTE, INCLUSIVE ARGAMASSA PARA ASSENTAMENTO</t>
  </si>
  <si>
    <t>ALVENARIA DE BLOCO DE VIDRO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</si>
  <si>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</si>
  <si>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</si>
  <si>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</si>
  <si>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</si>
  <si>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</si>
  <si>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</si>
  <si>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 xml:space="preserve">ENCUNHAMENTO DE ALVENARIA </t>
  </si>
  <si>
    <t>ED-8346</t>
  </si>
  <si>
    <t>ENCUNHAMENTO DE ALVENARIA DE VEDAÇÃO COM ARGAMASSA, INCLUSIVE ADITIVO EXPANSOR PARA ENCUNHAMENTO</t>
  </si>
  <si>
    <t>ED-48397</t>
  </si>
  <si>
    <t>ENCUNHAMENTO DE ALVENARIA DE VEDAÇÃO COM ESPUMA DE POLIURETANO EXPANSIVA</t>
  </si>
  <si>
    <t>VERGA E CONTRA-VERGA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</si>
  <si>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</si>
  <si>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</si>
  <si>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</si>
  <si>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</si>
  <si>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</si>
  <si>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</si>
  <si>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</si>
  <si>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PAREDE DE GESSO ACARTONADO</t>
  </si>
  <si>
    <t>ED-48210</t>
  </si>
  <si>
    <t>PAREDE EM CHAPA DE GESSO ACARTONADO (DRYWALL), DIVISÃO ENTRE ÁREAS SECA E ÚMIDA DE UMA MESMA UNIDADE (ST/RU), ESP. 115 MM, INCLUSIVE MONTANTES, GUIAS E ACESSÓRIOS, EXCLUSIVE ISOLANTE TÉRMICO/ACÚSTICO</t>
  </si>
  <si>
    <t>ED-48209</t>
  </si>
  <si>
    <t>PAREDE EM CHAPA DE GESSO ACARTONADO (DRYWALL), DIVISÃO ENTRE ÁREAS SECAS DE UMA MESMA UNIDADE (ST/ST), ESP. 115 MM, INCLUSIVE MONTANTES, GUIAS E ACESSÓRIOS, EXCLUSIVE ISOLANTE TÉRMICO/ACÚSTICO</t>
  </si>
  <si>
    <t>ED-48211</t>
  </si>
  <si>
    <t>PAREDE EM CHAPA DE GESSO ACARTONADO (DRYWALL), DIVISÃO ENTRE ÁREAS UMIDAS DE UMA MESMA UNIDADE (RU/RU), ESP. 115 MM, INCLUSIVE MONTANTES, GUIAS E ACESSÓRIOS, EXCLUSIVE ISOLANTE TÉRMICO/ACÚSTICO</t>
  </si>
  <si>
    <t>DIVISÓRIA COMPENSADO NAVAL</t>
  </si>
  <si>
    <t>ED-48536</t>
  </si>
  <si>
    <t>DIVISÓRIA EM PAINEL REMOVÍVEL, NÚCLEO COMPENSADO NAVAL - P. AÇO TIPO C</t>
  </si>
  <si>
    <t>ED-48537</t>
  </si>
  <si>
    <t>DIVISÓRIA EM PAINEL REMOVÍVEL, NÚCLEO COMPENSADO NAVAL - P. ALUMÍNIO TIPO C</t>
  </si>
  <si>
    <t>DIVISÓRIA EM PEDRA</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</si>
  <si>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</si>
  <si>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</si>
  <si>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</si>
  <si>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</si>
  <si>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</si>
  <si>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</si>
  <si>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</si>
  <si>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</si>
  <si>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</si>
  <si>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</si>
  <si>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ESQUADRIAS E FERRAGENS</t>
  </si>
  <si>
    <t>ESQUADRIA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</si>
  <si>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</si>
  <si>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</si>
  <si>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</si>
  <si>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FORNECIMENTO E ASSENTAMENTO DE GRADE FIXA DE FERRO, PARA PROTEÇÃO DE JANELAS</t>
  </si>
  <si>
    <t>ED-7576</t>
  </si>
  <si>
    <t>FORNECIMENTO E ASSENTAMENTO DE PORTA EM ALUMÍNIO, TIPO VENEZIANA, DE ABRIR, ACABAMENTO ANODIZADO NATURAL, INCLUSIVE FECHADURA E MARCO</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</si>
  <si>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</si>
  <si>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</si>
  <si>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</si>
  <si>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</si>
  <si>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</si>
  <si>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</si>
  <si>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</si>
  <si>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</si>
  <si>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ED-50982</t>
  </si>
  <si>
    <t>PORTÃO DE FERRO PADRÃO, EM CHAPA (TIPO LAMBRI), COLOCADO COM CADEADO</t>
  </si>
  <si>
    <t>ED-50983</t>
  </si>
  <si>
    <t>PORTÃO DE GRADE COLOCADO COM CADEADO</t>
  </si>
  <si>
    <t>ED-50984</t>
  </si>
  <si>
    <t>PORTÃO DE TUBO DE FERRO COLOCADO COM CADEADO</t>
  </si>
  <si>
    <t>ED-50985</t>
  </si>
  <si>
    <t>PORTÃO EM PERFIL E CHAPA METÁLICA COLOCADO COM CADEADO</t>
  </si>
  <si>
    <t>ED-50986</t>
  </si>
  <si>
    <t>PORTÃO EM TUBO GALVANIZADO 2 1/2" COM TELA FIO 12 # 1/2"</t>
  </si>
  <si>
    <t>JANELA DE ALUMÍNIO</t>
  </si>
  <si>
    <t>ED-50961</t>
  </si>
  <si>
    <t>FORNECIMENTO E ASSENTAMENTO DE JANELA DE ALUMÍNIO, LINHA SUPREMA ACABAMENTO ANODIZADO, TIPO BASCULA COM CONTRAMARCO, INCLUSIVE FORNECIMENTO DE VIDRO LISO DE 4MM, FERRAGENS E ACESSÓRIOS</t>
  </si>
  <si>
    <t>ED-50962</t>
  </si>
  <si>
    <t>FORNECIMENTO E ASSENTAMENTO DE JANELA DE ALUMÍNIO, LINHA SUPREMA ACABAMENTO ANODIZADO, TIPO CORRER COM CONTRAMARCO, INCLUSIVE FORNECIMENTO DE VIDRO LISO DE 4MM, FERRAGENS E ACESSÓRIOS</t>
  </si>
  <si>
    <t>ED-50963</t>
  </si>
  <si>
    <t>FORNECIMENTO E ASSENTAMENTO DE JANELA DE ALUMÍNIO, LINHA SUPREMA ACABAMENTO ANODIZADO, TIPO CORRER, 2 FOLHAS COM CONTRAMARCO, INCLUSIVE FORNECIMENTO DE VIDRO LISO DE 4MM, FERRAGENS E ACESSÓRIOS</t>
  </si>
  <si>
    <t>ED-50964</t>
  </si>
  <si>
    <t>FORNECIMENTO E ASSENTAMENTO DE JANELA DE ALUMÍNIO, LINHA SUPREMA ACABAMENTO ANODIZADO, TIPO MAXIM-AR COM CONTRAMARCO, INCLUSIVE FORNECIMENTO DE VIDRO LISO DE 4MM, FERRAGENS E ACESSÓRIOS</t>
  </si>
  <si>
    <t>JANELA DE FERRO E METALON</t>
  </si>
  <si>
    <t>ED-50931</t>
  </si>
  <si>
    <t>ASSENTAMENTO DE JANELAS METÁLICAS BASCULANTE OU FIXA</t>
  </si>
  <si>
    <t>ED-50932</t>
  </si>
  <si>
    <t>ASSENTAMENTO DE JANELAS METÁLICAS DE CORRER E MAXIM-AR</t>
  </si>
  <si>
    <t>ED-50934</t>
  </si>
  <si>
    <t>ASSENTAMENTO DE PORTA DE METÁLICA UMA (1) OU DUAS (2) FOLHAS</t>
  </si>
  <si>
    <t>ED-50930</t>
  </si>
  <si>
    <t>FORNECIMENTO E ASSENTAMENTO DE CAIXILHO FIXO DE FERRO COM TELA CORRUGADA # 15 mm FIO 12</t>
  </si>
  <si>
    <t>ED-50954</t>
  </si>
  <si>
    <t>FORNECIMENTO E ASSENTAMENTO DE JANELA BASCULANTE DE FERRO</t>
  </si>
  <si>
    <t>ED-50957</t>
  </si>
  <si>
    <t>FORNECIMENTO E ASSENTAMENTO DE JANELA BASCULANTE EM METALON</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</si>
  <si>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</si>
  <si>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</si>
  <si>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</si>
  <si>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</si>
  <si>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</si>
  <si>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</si>
  <si>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</si>
  <si>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</si>
  <si>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</si>
  <si>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</si>
  <si>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PORTA DE ALUMÍNIO</t>
  </si>
  <si>
    <t>ED-50991</t>
  </si>
  <si>
    <t>FORNECIMENTO E ASSENTAMENTO DE PORTA DE ALUMÍNIO, LINHA SUPREMA ACABAMENTO ANODIZADO, TIPO CORRER, COM DUAS FOLHAS, INCLUSIVE FORNECIMENTO DE VIDRO LISO DE 4MM, FERRAGENS E ACESSÓRIOS</t>
  </si>
  <si>
    <t>PORTA DE FERRO E METALON</t>
  </si>
  <si>
    <t>ED-50933</t>
  </si>
  <si>
    <t>ASSENTAMENTO DE GRADIS E PORTÕES</t>
  </si>
  <si>
    <t>ED-50965</t>
  </si>
  <si>
    <t>FORNECIMENTO E ASSENTAMENTO DE MARCO EM CHAPA METÁLICA</t>
  </si>
  <si>
    <t>ED-50971</t>
  </si>
  <si>
    <t>PORTA COMPLETA, ESTRUTURA E MARCO EM CHAPA DOBRADA - 60 X 210 CM</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</si>
  <si>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</si>
  <si>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</si>
  <si>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</si>
  <si>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</si>
  <si>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</si>
  <si>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</si>
  <si>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</si>
  <si>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</si>
  <si>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</si>
  <si>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</si>
  <si>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</si>
  <si>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</si>
  <si>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</si>
  <si>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</si>
  <si>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</si>
  <si>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</si>
  <si>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PORTA DE MADEIRA DE LEI</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</si>
  <si>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</si>
  <si>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</si>
  <si>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</si>
  <si>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</si>
  <si>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</si>
  <si>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</si>
  <si>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</si>
  <si>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</si>
  <si>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</si>
  <si>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</si>
  <si>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</si>
  <si>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</si>
  <si>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</si>
  <si>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</si>
  <si>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</si>
  <si>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</si>
  <si>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</si>
  <si>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</si>
  <si>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</si>
  <si>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</si>
  <si>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</si>
  <si>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</si>
  <si>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</si>
  <si>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</si>
  <si>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</si>
  <si>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</si>
  <si>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ED-49611</t>
  </si>
  <si>
    <t>RÉGUA PARA ALIZARES DE 5 X 1 CM DE MADEIRA DE LEI PARA PINTURA COLOCADO</t>
  </si>
  <si>
    <t>ED-49612</t>
  </si>
  <si>
    <t>RÉGUA PARA ALIZARES DE 7 X 1 CM DE MADEIRA DE LEI PARA PINTURA COLOCADO</t>
  </si>
  <si>
    <t>PORTA EM MADEIRA DE LEI COM LAMINADO MELAMÍNICO</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</si>
  <si>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</si>
  <si>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</si>
  <si>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</si>
  <si>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</si>
  <si>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</si>
  <si>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</si>
  <si>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ED-49604</t>
  </si>
  <si>
    <t>PORTA EM MADEIRA DE LEI ESPECIAL COMPLETA 90 X 210 CM, PARA PINTURA, PARA P.N.E., COM PROTEÇÃO INFERIOR EM LAMINADO MELAMÍNICO, INCLUSIVE FERRAGENS E MAÇANETA TIPO ALAVANCA (P2)</t>
  </si>
  <si>
    <t>ED-49599</t>
  </si>
  <si>
    <t>PORTA EM MADEIRA DE LEI REVESTIDA EM LAMINADO MELAMÍNICO, COM MARCO EM ALUMÍNIO ANODIZADO NATURAL, TARJETA LIVRE/OCUPADO E DOBRADIÇAS - 60 X 165 CM</t>
  </si>
  <si>
    <t>PORTA DE MADEIRA COM TARJETA</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</si>
  <si>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</si>
  <si>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</si>
  <si>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</si>
  <si>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</si>
  <si>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</si>
  <si>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</si>
  <si>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</si>
  <si>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</si>
  <si>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</si>
  <si>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</si>
  <si>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</si>
  <si>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</si>
  <si>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PEÇA ESPECIAL DE MADEIRA</t>
  </si>
  <si>
    <t>ED-49582</t>
  </si>
  <si>
    <t>BATE MACA EM MADEIRA, INCLUSIVE ACESSÓRIO DE FIXAÇÃO E APLICAÇÃO DE VERNIZ SINTÉTICO MARÍTIMO, DUAS (2) DEMÃOS, ACABAMENTO TIPO FOSCO</t>
  </si>
  <si>
    <t>ED-49583</t>
  </si>
  <si>
    <t>PROTETOR DE PAREDE BATE MACA EM PVC RÍGIDO DE ALTO IMPACTO, BASE DE FIXAÇÃO, TERMINAIS DE ACABAMENTO E ADAPTADORES L = 200 MM</t>
  </si>
  <si>
    <t>VISOR PARA PORTA</t>
  </si>
  <si>
    <t>ED-7066</t>
  </si>
  <si>
    <t>FORNECIMENTO DE VISOR 30X20 CM DE VIDRO EM CRISTAL INCOLOR FIXO E=4 MM COM MOLDURA DE MADEIRA, INSTALADO EM PORTA DE MADEIRA</t>
  </si>
  <si>
    <t>FERRAGEM E ACESSÓRIOS</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</si>
  <si>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</si>
  <si>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</si>
  <si>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</si>
  <si>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</si>
  <si>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</si>
  <si>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</si>
  <si>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</si>
  <si>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</si>
  <si>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</si>
  <si>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</si>
  <si>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</si>
  <si>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</si>
  <si>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</si>
  <si>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</si>
  <si>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</si>
  <si>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</si>
  <si>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ED-27549</t>
  </si>
  <si>
    <t>FECHADURA TIPO TUBULAR, EM DIVISÓRIA, COM MAÇANETA E ACABAMENTO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</si>
  <si>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</si>
  <si>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</si>
  <si>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</si>
  <si>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</si>
  <si>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</si>
  <si>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NORMAL</t>
  </si>
  <si>
    <t>ED-49704</t>
  </si>
  <si>
    <t xml:space="preserve">TARJETA CROMADA, TIPO FECHO, INSTALADA EM PORTA DE SANITÁRIO, INCLUSIVE ACESSÓRIOS PARA FIXAÇÃO
</t>
  </si>
  <si>
    <t>ED-49705</t>
  </si>
  <si>
    <t>TARJETA CROMADA, TIPO LIVRE/OCUPADO, INSTALADA EM PORTA DE SANITÁRIO, INCLUSIVE ACESSÓRIOS PARA FIXAÇÃO</t>
  </si>
  <si>
    <t>PORTA CORTA-FOGO</t>
  </si>
  <si>
    <t>ED-50990</t>
  </si>
  <si>
    <t>PORTA CORTA-FOGO, COLOCAÇÃO E ACABAMENTO, DE ABRIR, DUAS FOLHAS COM DOBRADIÇA ESPECIAL, MOLA DE FECHAMENTO, FECHADURA, MAÇANETA E DEMAIS FERRAGENS DE ACABAMENTO, DIMENSÕES 1,600 X 2,10 M</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</si>
  <si>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</si>
  <si>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</si>
  <si>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</si>
  <si>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</si>
  <si>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VEDAÇÃO E CALAFETAGEM</t>
  </si>
  <si>
    <t>ED-50992</t>
  </si>
  <si>
    <t>VEDAÇÃO DE ESQUADRIAS METÁLICAS COM SILICONE PASTOSO</t>
  </si>
  <si>
    <t>PORTA EM AÇO DE ENROLAR</t>
  </si>
  <si>
    <t>ED-50970</t>
  </si>
  <si>
    <t>FORNECIMENTO E ASSENTAMENTO DE PORTA AÇO DE ENROLAR, LÂMINA RAIADA COM LARGURA ÚTIL 100MM, CHAPA 24, ABERTURA MANUAL, COMPLETA, INCLUSIVE EIXO, MOLA, SOLEIRA, ETIQUETA, CAVALETE, GUIAS, FITAS E FECHADURAS LATERAIS - COMPLETA</t>
  </si>
  <si>
    <t>COBERTURAS E PROTEÇÕES</t>
  </si>
  <si>
    <t>ESTRUTURA DE MADEIRA PARA COBERTURA</t>
  </si>
  <si>
    <t>ED-48414</t>
  </si>
  <si>
    <t>CAIBRO DE MADEIRA EM PARAJU 7 X 4 CM</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</si>
  <si>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</si>
  <si>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</si>
  <si>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</si>
  <si>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</si>
  <si>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</si>
  <si>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</si>
  <si>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</si>
  <si>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</si>
  <si>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</si>
  <si>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</si>
  <si>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</si>
  <si>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</si>
  <si>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</si>
  <si>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</si>
  <si>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</si>
  <si>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</si>
  <si>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</si>
  <si>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</si>
  <si>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</si>
  <si>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</si>
  <si>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</si>
  <si>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</si>
  <si>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</si>
  <si>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</si>
  <si>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</si>
  <si>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</si>
  <si>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</si>
  <si>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</si>
  <si>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</si>
  <si>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</si>
  <si>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</si>
  <si>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</si>
  <si>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</si>
  <si>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COBERTURA COM TELHA FIBROCIMENTO</t>
  </si>
  <si>
    <t>ED-48425</t>
  </si>
  <si>
    <t>COBERTURA EM TELHA DE FIBROCIMENTO ESTRUTURAL, ESP. 8MM, COM RECOBRIMENTO TRANSVERSAL E LONGITUDINAL, EXCLUSIVE CUMEEIRA, INCLUSIVE ACESSÓRIOS DE FIXAÇÃO E IÇAMENTO</t>
  </si>
  <si>
    <t>ED-48423</t>
  </si>
  <si>
    <t>COBERTURA EM TELHA DE FIBROCIMENTO ONDULADA E = 5 MM</t>
  </si>
  <si>
    <t>ED-48424</t>
  </si>
  <si>
    <t>COBERTURA EM TELHA DE FIBROCIMENTO ONDULADA E = 6 MM</t>
  </si>
  <si>
    <t>ED-48426</t>
  </si>
  <si>
    <t>COBERTURA EM TELHA DE FIBROCIMENTO TIPO KALHETA, CANALETE 49</t>
  </si>
  <si>
    <t>ED-48427</t>
  </si>
  <si>
    <t>COBERTURA EM TELHA DE FIBROCIMENTO TIPO KALHETÃO,CANALETE 90</t>
  </si>
  <si>
    <t>ED-48417</t>
  </si>
  <si>
    <t>COLOCAÇÃO DE RUFO EM FIBROCIMENTO PARA TELHA ONDULADA</t>
  </si>
  <si>
    <t>COBERTURA COM TELHA METÁLICA</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</si>
  <si>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</si>
  <si>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</si>
  <si>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</si>
  <si>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</si>
  <si>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</si>
  <si>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</si>
  <si>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</si>
  <si>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</si>
  <si>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</si>
  <si>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</si>
  <si>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</si>
  <si>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</si>
  <si>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ED-48418</t>
  </si>
  <si>
    <t>COLOCAÇÃO DE RUFO EM POLIETILENO PARA TELHA VEGETAL TRADICIONAL</t>
  </si>
  <si>
    <t>COBERTURA COM TELHA CERÂMICA</t>
  </si>
  <si>
    <t>ED-48421</t>
  </si>
  <si>
    <t>COBERTURA EM TELHA CERÂMICA COLONIAL CURVA, 26 UNID/M2</t>
  </si>
  <si>
    <t>ED-48420</t>
  </si>
  <si>
    <t>COBERTURA EM TELHA CERÂMICA COLONIAL PLANA, 24 UNID/M2</t>
  </si>
  <si>
    <t>ED-48419</t>
  </si>
  <si>
    <t>COBERTURA EM TELHA CERÂMICA FRANCESA</t>
  </si>
  <si>
    <t>ED-48406</t>
  </si>
  <si>
    <t>EMBOÇAMENTO DA ÚLTIMA FIADA DE TELHA CERÂMICA COM ARGAMASSA DE CIMENTO, CAL HIDRATADA E AREIA SEM PENEIRAR, NO TRAÇO 1:2:9</t>
  </si>
  <si>
    <t>ED-48422</t>
  </si>
  <si>
    <t>TELHA COLONIAL DE RESERVA</t>
  </si>
  <si>
    <t>CUMEEIRA E ESPIGÃO</t>
  </si>
  <si>
    <t>ED-48403</t>
  </si>
  <si>
    <t>COLOCAÇÃO DE CUMEEIRA DE FIBROCIMENTO PARA TELHA KALHETA, CANALETE 49</t>
  </si>
  <si>
    <t>ED-48404</t>
  </si>
  <si>
    <t>COLOCAÇÃO DE CUMEEIRA DE FIBROCIMENTO PARA TELHA KALHETÃO,CANALETE 90</t>
  </si>
  <si>
    <t>ED-48402</t>
  </si>
  <si>
    <t>COLOCAÇÃO DE CUMEEIRA GALVANIZADA TRAPEZOIDAL E = 0,50 MM, SIMPLES</t>
  </si>
  <si>
    <t>ED-48405</t>
  </si>
  <si>
    <t>COLOCAÇÃO DE CUMEEIRA ONDULADA DE FIBRA VEGETAL COM BETUME - TRADICIONAL</t>
  </si>
  <si>
    <t>ED-48416</t>
  </si>
  <si>
    <t>COLOCAÇÃO DE ESPIGÃO EM FIBROCIMENTO PARA TELHA ONDULADA</t>
  </si>
  <si>
    <t>ED-48401</t>
  </si>
  <si>
    <t>CUMEEIRA NORMAL OU ARTICULADA DE FIBROCIMENTO PARA TELHA ONDULADA E = 6 OU 8 MM</t>
  </si>
  <si>
    <t>ED-48400</t>
  </si>
  <si>
    <t>CUMEEIRA PARA TELHA CERÂMICA, INCLUSIVE ASSENTAMENTO EM ARGAMASSA, TRAÇO 1:2:9 (CIMENTO, CAL E AREIA), PREPARO MECÂNICO</t>
  </si>
  <si>
    <t>CALHA GALVANIZADA</t>
  </si>
  <si>
    <t>ED-50661</t>
  </si>
  <si>
    <t>CALHA EM CHAPA GALVANIZADA, ESP. 0,5MM (GSG-26), COM DESENVOLVIMENTO DE 33CM, INCLUSIVE IÇAMENTO MANUAL VERTICAL</t>
  </si>
  <si>
    <t>ED-50662</t>
  </si>
  <si>
    <t>CALHA EM CHAPA GALVANIZADA, ESP. 0,5MM (GSG-26), COM DESENVOLVIMENTO DE 40CM, INCLUSIVE IÇAMENTO MANUAL VERTICAL</t>
  </si>
  <si>
    <t>ED-50663</t>
  </si>
  <si>
    <t>CALHA EM CHAPA GALVANIZADA, ESP. 0,5MM (GSG-26), COM DESENVOLVIMENTO DE 50CM, INCLUSIVE IÇAMENTO MANUAL VERTICAL</t>
  </si>
  <si>
    <t>ED-50660</t>
  </si>
  <si>
    <t>CALHA EM CHAPA GALVANIZADA, ESP. 0,65MM (GSG-24), COM DESENVOLVIMENTO DE 100CM, INCLUSIVE IÇAMENTO MANUAL VERTICAL</t>
  </si>
  <si>
    <t>ED-50654</t>
  </si>
  <si>
    <t>CALHA EM CHAPA GALVANIZADA, ESP. 0,65MM (GSG-24), COM DESENVOLVIMENTO DE 33CM, INCLUSIVE IÇAMENTO MANUAL VERTICAL</t>
  </si>
  <si>
    <t>ED-50655</t>
  </si>
  <si>
    <t>CALHA EM CHAPA GALVANIZADA, ESP. 0,65MM (GSG-24), COM DESENVOLVIMENTO DE 40CM, INCLUSIVE IÇAMENTO MANUAL VERTICAL</t>
  </si>
  <si>
    <t>ED-50656</t>
  </si>
  <si>
    <t>CALHA EM CHAPA GALVANIZADA, ESP. 0,65MM (GSG-24), COM DESENVOLVIMENTO DE 50CM, INCLUSIVE IÇAMENTO MANUAL VERTICAL</t>
  </si>
  <si>
    <t>ED-50657</t>
  </si>
  <si>
    <t>CALHA EM CHAPA GALVANIZADA, ESP. 0,65MM (GSG-24), COM DESENVOLVIMENTO DE 60CM, INCLUSIVE IÇAMENTO MANUAL VERTICAL</t>
  </si>
  <si>
    <t>ED-50658</t>
  </si>
  <si>
    <t>CALHA EM CHAPA GALVANIZADA, ESP. 0,65MM (GSG-24), COM DESENVOLVIMENTO DE 66CM, INCLUSIVE IÇAMENTO MANUAL VERTICAL</t>
  </si>
  <si>
    <t>ED-50659</t>
  </si>
  <si>
    <t>CALHA EM CHAPA GALVANIZADA, ESP. 0,65MM (GSG-24), COM DESENVOLVIMENTO DE 75CM, INCLUSIVE IÇAMENTO MANUAL VERTICAL</t>
  </si>
  <si>
    <t>ED-50653</t>
  </si>
  <si>
    <t>CALHA EM CHAPA GALVANIZADA, ESP. 0,8MM (GSG-22), COM DESENVOLVIMENTO DE 100CM, INCLUSIVE IÇAMENTO MANUAL VERTICAL</t>
  </si>
  <si>
    <t>ED-50648</t>
  </si>
  <si>
    <t>CALHA EM CHAPA GALVANIZADA, ESP. 0,8MM (GSG-22), COM DESENVOLVIMENTO DE 33CM, INCLUSIVE IÇAMENTO MANUAL VERTICAL</t>
  </si>
  <si>
    <t>ED-50649</t>
  </si>
  <si>
    <t>CALHA EM CHAPA GALVANIZADA, ESP. 0,8MM (GSG-22), COM DESENVOLVIMENTO DE 40CM, INCLUSIVE IÇAMENTO MANUAL VERTICAL</t>
  </si>
  <si>
    <t>ED-50650</t>
  </si>
  <si>
    <t>CALHA EM CHAPA GALVANIZADA, ESP. 0,8MM (GSG-22), COM DESENVOLVIMENTO DE 50CM, INCLUSIVE IÇAMENTO MANUAL VERTICAL</t>
  </si>
  <si>
    <t>ED-50651</t>
  </si>
  <si>
    <t>CALHA EM CHAPA GALVANIZADA, ESP. 0,8MM (GSG-22), COM DESENVOLVIMENTO DE 66CM, INCLUSIVE IÇAMENTO MANUAL VERTICAL</t>
  </si>
  <si>
    <t>ED-50652</t>
  </si>
  <si>
    <t>CALHA EM CHAPA GALVANIZADA, ESP. 0,8MM (GSG-22), COM DESENVOLVIMENTO DE 75CM, INCLUSIVE IÇAMENTO MANUAL VERTICAL</t>
  </si>
  <si>
    <t>RUFO GALVANIZADO</t>
  </si>
  <si>
    <t>ED-50682</t>
  </si>
  <si>
    <t>RUFO E CONTRARRUFO EM CHAPA GALVANIZADA, ESP. 0,5MM (GSG-26), COM DESENVOLVIMENTO DE 15CM, INCLUSIVE IÇAMENTO MANUAL VERTICAL</t>
  </si>
  <si>
    <t>ED-50683</t>
  </si>
  <si>
    <t>RUFO E CONTRARRUFO EM CHAPA GALVANIZADA, ESP. 0,5MM (GSG-26), COM DESENVOLVIMENTO DE 20CM, INCLUSIVE IÇAMENTO MANUAL VERTICAL</t>
  </si>
  <si>
    <t>ED-50675</t>
  </si>
  <si>
    <t>RUFO E CONTRARRUFO EM CHAPA GALVANIZADA, ESP. 0,65MM (GSG-24), COM DESENVOLVIMENTO DE 15CM, INCLUSIVE IÇAMENTO MANUAL VERTICAL</t>
  </si>
  <si>
    <t>ED-50676</t>
  </si>
  <si>
    <t>RUFO E CONTRARRUFO EM CHAPA GALVANIZADA, ESP. 0,65MM (GSG-24), COM DESENVOLVIMENTO DE 20CM, INCLUSIVE IÇAMENTO MANUAL VERTICAL</t>
  </si>
  <si>
    <t>ED-50677</t>
  </si>
  <si>
    <t>RUFO E CONTRARRUFO EM CHAPA GALVANIZADA, ESP. 0,65MM (GSG-24), COM DESENVOLVIMENTO DE 25CM, INCLUSIVE IÇAMENTO MANUAL VERTICAL</t>
  </si>
  <si>
    <t>ED-50678</t>
  </si>
  <si>
    <t>RUFO E CONTRARRUFO EM CHAPA GALVANIZADA, ESP. 0,65MM (GSG-24), COM DESENVOLVIMENTO DE 33CM, INCLUSIVE IÇAMENTO MANUAL VERTICAL</t>
  </si>
  <si>
    <t>ED-50679</t>
  </si>
  <si>
    <t>RUFO E CONTRARRUFO EM CHAPA GALVANIZADA, ESP. 0,65MM (GSG-24), COM DESENVOLVIMENTO DE 50CM, INCLUSIVE IÇAMENTO MANUAL VERTICAL</t>
  </si>
  <si>
    <t>ED-50680</t>
  </si>
  <si>
    <t>RUFO E CONTRARRUFO EM CHAPA GALVANIZADA, ESP. 0,65MM (GSG-24), COM DESENVOLVIMENTO DE 60CM, INCLUSIVE IÇAMENTO MANUAL VERTICAL</t>
  </si>
  <si>
    <t>ED-50681</t>
  </si>
  <si>
    <t>RUFO E CONTRARRUFO EM CHAPA GALVANIZADA, ESP. 0,65MM (GSG-24), COM DESENVOLVIMENTO DE 70CM, INCLUSIVE IÇAMENTO MANUAL VERTICAL</t>
  </si>
  <si>
    <t>ED-50684</t>
  </si>
  <si>
    <t>RUFO E CONTRA-RUFO EM CHAPA GALVANIZADA, ESP. 0,5MM (GSG-26), COM DESENVOLVIMENTO DE 25CM, INCLUSIVE IÇAMENTO MANUAL VERTICAL</t>
  </si>
  <si>
    <t>ED-50685</t>
  </si>
  <si>
    <t>RUFO E CONTRA-RUFO EM CHAPA GALVANIZADA, ESP. 0,5MM (GSG-26), COM DESENVOLVIMENTO DE 33CM, INCLUSIVE IÇAMENTO MANUAL VERTICAL</t>
  </si>
  <si>
    <t>CHAPINS GALVANIZADOS</t>
  </si>
  <si>
    <t>ED-50667</t>
  </si>
  <si>
    <t>CHAPIM EM CHAPA GALVANIZADA, COM PINGADEIRA, ESP. 0,65MM (GSG-24), COM DESENVOLVIMENTO DE 35CM, INCLUSIVE IÇAMENTO MANUAL VERTICAL</t>
  </si>
  <si>
    <t>FECHAMENTO DE ONDA DE TELHA</t>
  </si>
  <si>
    <t>ED-48433</t>
  </si>
  <si>
    <t>COLOCAÇÃO DE VEDA ONDA EM POLIETILENO PARA TELHA ONDULADA</t>
  </si>
  <si>
    <t>CONDUTORE DE ÁGUA PLUVIAL EM PVC</t>
  </si>
  <si>
    <t>ED-50668</t>
  </si>
  <si>
    <t>CONDUTOR DE AP DO TELHADO EM TUBO PVC ESGOTO, INCLUSIVE CONEXÕES E SUPORTES, 100 MM</t>
  </si>
  <si>
    <t>ED-50669</t>
  </si>
  <si>
    <t>CONDUTOR DE AP DO TELHADO EM TUBO PVC ESGOTO, INCLUSIVE CONEXÕES E SUPORTES, 75 MM</t>
  </si>
  <si>
    <t>GRELHA E RALO</t>
  </si>
  <si>
    <t>ED-50673</t>
  </si>
  <si>
    <t>GRELHA hemisférica de ferro fundido Ø 100 mm (4")</t>
  </si>
  <si>
    <t>ED-50674</t>
  </si>
  <si>
    <t>GRELHA hemisférica de ferro fundido Ø 150 mm (6")</t>
  </si>
  <si>
    <t>ED-50672</t>
  </si>
  <si>
    <t>GRELHA hemisférica de ferro fundido Ø 75 mm (3")</t>
  </si>
  <si>
    <t>ED-49962</t>
  </si>
  <si>
    <t>RALO SEMI- HEMISFÉRICO TIPO ABACAXI D = 100 MM</t>
  </si>
  <si>
    <t>ED-49960</t>
  </si>
  <si>
    <t>RALO SEMI- HEMISFÉRICO TIPO ABACAXI D = 50 MM</t>
  </si>
  <si>
    <t>ED-49961</t>
  </si>
  <si>
    <t>RALO SEMI- HEMISFÉRICO TIPO ABACAXI D = 75 MM</t>
  </si>
  <si>
    <t>DISPOSITIVO DE DRENAGEM</t>
  </si>
  <si>
    <t>ED-50671</t>
  </si>
  <si>
    <t>BUZINOTE PARA LAJES - DRENO COM TUBO DE 2" EMBUTIDO NO CONCRETO</t>
  </si>
  <si>
    <t>ED-28551</t>
  </si>
  <si>
    <t>CONDUTOR DE ÁGUAS PLUVIAIS RETANGULAR (43X85MM) EM AÇO GALVANIZADO, CHAPA 28, INCLUSIVE CONEXÕES E SUPORTES</t>
  </si>
  <si>
    <t>MANTA ALUMINIZADA</t>
  </si>
  <si>
    <t>ED-52311</t>
  </si>
  <si>
    <t>MANTA ISOLANTE PARA TELHADOS</t>
  </si>
  <si>
    <t>IMPERMEABILIZAÇÃO E ISOLAMENTO TÉRMICO</t>
  </si>
  <si>
    <t>IMPERMEABILIZAÇÃO DE FUNDAÇÃO</t>
  </si>
  <si>
    <t>ED-50764</t>
  </si>
  <si>
    <t>REVESTIMENTO COM IMPERMEABILIZANTE EM DUAS (2) CAMADAS SOBREPOSTAS DE ARGAMASSA, TRAÇO 1:3 (CIMENTO E AREIA) COM ADITIVO IMPERMEABILIZANTE, ESP. 20MM, INCLUSIVE PINTURA COM DUAS (2) DEMÃOS COM EMULSÃO ASFÁLTICA</t>
  </si>
  <si>
    <t>ARGAMASSA COM ADITIVO</t>
  </si>
  <si>
    <t>ED-50167</t>
  </si>
  <si>
    <t>IMPERMEABILIZAÇÃO COM ARGAMASSA TRAÇO 1:3, E = 2,50 CM COM ADITIVO</t>
  </si>
  <si>
    <t>ED-50171</t>
  </si>
  <si>
    <t>IMPERMEABILIZAÇÃO POR CRISTALIZAÇÃO</t>
  </si>
  <si>
    <t>ED-50175</t>
  </si>
  <si>
    <t>PINTURA IMPERMEABILIZANTE COM ARGAMASSA POLIMÉRICA</t>
  </si>
  <si>
    <t>CAMADA DE REGULARIZAÇÃO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</si>
  <si>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</si>
  <si>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</si>
  <si>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</si>
  <si>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</si>
  <si>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</si>
  <si>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</si>
  <si>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</si>
  <si>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</si>
  <si>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</si>
  <si>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</si>
  <si>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</si>
  <si>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</si>
  <si>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</si>
  <si>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</si>
  <si>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</si>
  <si>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</si>
  <si>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PROTEÇÃO MECÂNICA</t>
  </si>
  <si>
    <t>ED-50176</t>
  </si>
  <si>
    <t>PROTEÇÃO MECÂNICA COM ARGAMASSA, TRAÇO 1:3 (CIMENTO E AREIA), ESP. 15MM, APLICAÇÃO MANUAL, PREPARO MECÂNICO, EXCLUSIVE CAMADA DE REGULARIZAÇÃO</t>
  </si>
  <si>
    <t>ED-13279</t>
  </si>
  <si>
    <t>PROTEÇÃO MECÂNICA COM ARGAMASSA, TRAÇO 1:3 (CIMENTO E AREIA), ESP. 20MM, APLICAÇÃO MANUAL, PREPARO MECÂNICO, EXCLUSIVE CAMADA DE REGULARIZAÇÃO</t>
  </si>
  <si>
    <t>ED-13280</t>
  </si>
  <si>
    <t>PROTEÇÃO MECÂNICA COM ARGAMASSA, TRAÇO 1:3 (CIMENTO E AREIA), ESP. 25MM, APLICAÇÃO MANUAL, PREPARO MECÂNICO, EXCLUSIVE CAMADA DE REGULARIZAÇÃO</t>
  </si>
  <si>
    <t>ED-13281</t>
  </si>
  <si>
    <t>PROTEÇÃO MECÂNICA COM ARGAMASSA, TRAÇO 1:3 (CIMENTO E AREIA), ESP. 30MM, APLICAÇÃO MANUAL, PREPARO MECÂNICO, EXCLUSIVE CAMADA DE REGULARIZAÇÃO</t>
  </si>
  <si>
    <t>ED-13282</t>
  </si>
  <si>
    <t>PROTEÇÃO MECÂNICA COM ARGAMASSA, TRAÇO 1:4 (CIMENTO E AREIA), ESP. 15MM, APLICAÇÃO MANUAL, PREPARO MECÂNICO, EXCLUSIVE CAMADA DE REGULARIZAÇÃO</t>
  </si>
  <si>
    <t>ED-13283</t>
  </si>
  <si>
    <t>PROTEÇÃO MECÂNICA COM ARGAMASSA, TRAÇO 1:4 (CIMENTO E AREIA), ESP. 20MM, APLICAÇÃO MANUAL, PREPARO MECÂNICO, EXCLUSIVE CAMADA DE REGULARIZAÇÃO</t>
  </si>
  <si>
    <t>ED-13284</t>
  </si>
  <si>
    <t>PROTEÇÃO MECÂNICA COM ARGAMASSA, TRAÇO 1:4 (CIMENTO E AREIA), ESP. 25MM, APLICAÇÃO MANUAL, PREPARO MECÂNICO, EXCLUSIVE CAMADA DE REGULARIZAÇÃO</t>
  </si>
  <si>
    <t>ED-13285</t>
  </si>
  <si>
    <t>PROTEÇÃO MECÂNICA COM ARGAMASSA, TRAÇO 1:4 (CIMENTO E AREIA), ESP. 30MM, APLICAÇÃO MANUAL, PREPARO MECÂNICO, EXCLUSIVE CAMADA DE REGULARIZAÇÃO</t>
  </si>
  <si>
    <t>EMULSÃO ASFÁTICA</t>
  </si>
  <si>
    <t>ED-50173</t>
  </si>
  <si>
    <t>IMPERMEABILIZAÇÃO de alicerce com tinta betuminosa em parede de 1 1/2 tijolo</t>
  </si>
  <si>
    <t>ED-50174</t>
  </si>
  <si>
    <t>PINTURA COM EMULSÃO ASFÁLTICA, DUAS (2) DEMÃOS</t>
  </si>
  <si>
    <t>MANTA ASFÁLTICA</t>
  </si>
  <si>
    <t>ED-50168</t>
  </si>
  <si>
    <t>IMPERMEABILIZAÇÃO COM MANTA ASFÁLTICA PRÉ-FABRICADA, E = 4 MM</t>
  </si>
  <si>
    <t>ED-50169</t>
  </si>
  <si>
    <t>IMPERMEABILIZAÇÃO COM MANTA ASFÁLTICA PRÉ-FABRICADA, E = 4 MM - ANTI-RAIZ</t>
  </si>
  <si>
    <t>PISOS</t>
  </si>
  <si>
    <t>PREPARAÇÃO DE SUPERFÍCIE</t>
  </si>
  <si>
    <t>ED-50533</t>
  </si>
  <si>
    <t>APICOAMENTO DE PISO CIMENTADO - PROFUNDIDADE ATÉ 1 CM</t>
  </si>
  <si>
    <t>ED-50600</t>
  </si>
  <si>
    <t>APLICAÇÃO DE LONA PRETA, ESP. 150 MICRAS, INCLUSIVE FORNECIMENTO</t>
  </si>
  <si>
    <t>CONTRAPISO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</si>
  <si>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</si>
  <si>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</si>
  <si>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</si>
  <si>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</si>
  <si>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</si>
  <si>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</si>
  <si>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</si>
  <si>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</si>
  <si>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PISO DE ARDÓSIA</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</si>
  <si>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</si>
  <si>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</si>
  <si>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</si>
  <si>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</si>
  <si>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</si>
  <si>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</si>
  <si>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PISO CERÂMICO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</si>
  <si>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</si>
  <si>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</si>
  <si>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</si>
  <si>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</si>
  <si>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</si>
  <si>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</si>
  <si>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</si>
  <si>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</si>
  <si>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</si>
  <si>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</si>
  <si>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</si>
  <si>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</si>
  <si>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ED-50541</t>
  </si>
  <si>
    <t>REVESTIMENTO COM CERÂMICA VERMELHO NATURAL PARA PISO, ASSENTAMENTO COM ARGAMASSA INDUSTRIALIZADA, INCLUSIVE REJUNTAMENTO</t>
  </si>
  <si>
    <t>PISO EM PORCELANATO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</si>
  <si>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</si>
  <si>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</si>
  <si>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</si>
  <si>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</si>
  <si>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PISO DE LADRILHO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</si>
  <si>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</si>
  <si>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</si>
  <si>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</si>
  <si>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</si>
  <si>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</si>
  <si>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</si>
  <si>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</si>
  <si>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</si>
  <si>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</si>
  <si>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</si>
  <si>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</si>
  <si>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</si>
  <si>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PISO DE MÁRMORE E GRANITO</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</si>
  <si>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</si>
  <si>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</si>
  <si>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</si>
  <si>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</si>
  <si>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</si>
  <si>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</si>
  <si>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REJUNTAMENTO</t>
  </si>
  <si>
    <t>ED-17821</t>
  </si>
  <si>
    <t>APLICAÇÃO DE REJUNTE CIMENTÍCIO COLORIDO INDUSTRIALIZADO PARA REVESTIMENTOS DE PAREDE/PISO COM JUNTAS DE ATÉ 1MM DE ESPESSURA</t>
  </si>
  <si>
    <t>ED-50718</t>
  </si>
  <si>
    <t>APLICAÇÃO DE REJUNTE CIMENTÍCIO COLORIDO INDUSTRIALIZADO PARA REVESTIMENTOS DE PAREDE/PISO COM JUNTAS DE ATÉ 3MM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</si>
  <si>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</si>
  <si>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</si>
  <si>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</si>
  <si>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</si>
  <si>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</si>
  <si>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</si>
  <si>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</si>
  <si>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</si>
  <si>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PISO VINÍLICO</t>
  </si>
  <si>
    <t>ED-50632</t>
  </si>
  <si>
    <t>PLACA VINÍLICA 30 X 30 CM E = 2 MM</t>
  </si>
  <si>
    <t>PISO DE MADEIRA</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</si>
  <si>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</si>
  <si>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</si>
  <si>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</si>
  <si>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</si>
  <si>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</si>
  <si>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</si>
  <si>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</si>
  <si>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</si>
  <si>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</si>
  <si>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</si>
  <si>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</si>
  <si>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</si>
  <si>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</si>
  <si>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</si>
  <si>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</si>
  <si>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</si>
  <si>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</si>
  <si>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</si>
  <si>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</si>
  <si>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</si>
  <si>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PISO CIMENTADO</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</si>
  <si>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</si>
  <si>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</si>
  <si>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</si>
  <si>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</si>
  <si>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</si>
  <si>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</si>
  <si>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</si>
  <si>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</si>
  <si>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</si>
  <si>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</si>
  <si>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</si>
  <si>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</si>
  <si>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</si>
  <si>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</si>
  <si>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</si>
  <si>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</si>
  <si>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</si>
  <si>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</si>
  <si>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</si>
  <si>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</si>
  <si>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</si>
  <si>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</si>
  <si>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</si>
  <si>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</si>
  <si>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</si>
  <si>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</si>
  <si>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</si>
  <si>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</si>
  <si>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</si>
  <si>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</si>
  <si>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</si>
  <si>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</si>
  <si>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</si>
  <si>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</si>
  <si>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</si>
  <si>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</si>
  <si>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</si>
  <si>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</si>
  <si>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</si>
  <si>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</si>
  <si>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PISO DE GRANITINA E MARMORITE</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</si>
  <si>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</si>
  <si>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</si>
  <si>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</si>
  <si>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</si>
  <si>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</si>
  <si>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</si>
  <si>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</si>
  <si>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</si>
  <si>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</si>
  <si>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</si>
  <si>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</si>
  <si>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</si>
  <si>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</si>
  <si>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</si>
  <si>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PISO EM CONCRETO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</si>
  <si>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</si>
  <si>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</si>
  <si>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</si>
  <si>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</si>
  <si>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</si>
  <si>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</si>
  <si>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</si>
  <si>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</si>
  <si>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</si>
  <si>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</si>
  <si>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</si>
  <si>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</si>
  <si>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</si>
  <si>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</si>
  <si>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</si>
  <si>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</si>
  <si>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LAJE DE TRANSIÇÃO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</si>
  <si>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</si>
  <si>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</si>
  <si>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</si>
  <si>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</si>
  <si>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</si>
  <si>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</si>
  <si>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</si>
  <si>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</si>
  <si>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</si>
  <si>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</si>
  <si>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</si>
  <si>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</si>
  <si>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</si>
  <si>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</si>
  <si>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</si>
  <si>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</si>
  <si>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</si>
  <si>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</si>
  <si>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</si>
  <si>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</si>
  <si>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</si>
  <si>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</si>
  <si>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</si>
  <si>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</si>
  <si>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PISO EM TIJOLO MACIÇO</t>
  </si>
  <si>
    <t>ED-50631</t>
  </si>
  <si>
    <t>PISO COM TIJOLO CERÂMICO MACIÇO PRENSADO, ASSENTAMENTO COM ARGAMASSA SECA, TRAÇO 1:4 (CIMENTO E AREIA), INCLUSIVE REJUNTAMENTO COM ARGAMASSA SECA DE TRAÇO 1:4 (CIMENTO E AREIA), FORNECIMENTO E INSTALAÇÃO</t>
  </si>
  <si>
    <t>PISO INDUSTRIAIS</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</si>
  <si>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</si>
  <si>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</si>
  <si>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</si>
  <si>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</si>
  <si>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PISO PODOTÁTIL (TÁTIL)</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</si>
  <si>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</si>
  <si>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</si>
  <si>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</si>
  <si>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</si>
  <si>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ED-50627</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</si>
  <si>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</si>
  <si>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</si>
  <si>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</si>
  <si>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</si>
  <si>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</si>
  <si>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</si>
  <si>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</si>
  <si>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ED-50624</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</si>
  <si>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</si>
  <si>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</si>
  <si>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</si>
  <si>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</si>
  <si>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</si>
  <si>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</si>
  <si>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</si>
  <si>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</si>
  <si>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</si>
  <si>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</si>
  <si>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</si>
  <si>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PISO DE BORRACHA</t>
  </si>
  <si>
    <t>ED-50538</t>
  </si>
  <si>
    <t>PLACA DE BORRACHA 500 X 500 X 3,5 MM PASTILHADO PARA COLA PRETO</t>
  </si>
  <si>
    <t>JUNTA DE DILATAÇÃO</t>
  </si>
  <si>
    <t>ED-50579</t>
  </si>
  <si>
    <t>APLICAÇÃO DE SELANTE, MASTIQUE ELÁSTICO, EM JUNTA DE DILAÇÃO, DIMENSÃO 20X10 MM, FATOR DE FORMA 1:2, EXCLUSIVE DELIMITADOR DE PROFUNDIDADE</t>
  </si>
  <si>
    <t>DEGRAU E PATAMAR</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</si>
  <si>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</si>
  <si>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</si>
  <si>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</si>
  <si>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</si>
  <si>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</si>
  <si>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</si>
  <si>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SÓCULO</t>
  </si>
  <si>
    <t>ED-50621</t>
  </si>
  <si>
    <t>SÓCULO COM ENCHIMENTO EM TIJOLOS MACIÇOS, ALTURA  DE 10CM À 12CM, INCLUSIVE ACABAMENTO FINAL EM ARGAMASSA, ESP. 20MM, APLICAÇÃO MANUAL</t>
  </si>
  <si>
    <t>RODAPÉ, SOLEIRA E PEITORIL</t>
  </si>
  <si>
    <t>RODAPÉ DE ARDÓSIA</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</si>
  <si>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</si>
  <si>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</si>
  <si>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</si>
  <si>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</si>
  <si>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RODAPÉ CERÂMICO</t>
  </si>
  <si>
    <t>ED-50771</t>
  </si>
  <si>
    <t>RODAPÉ COM REVESTIMENTO EM CERÂMICA ESMALTADA COMERCIAL, ALTURA 10CM, PEI IV, ASSENTAMENTO COM ARGAMASSA INDUSTRIALIZADA, INCLUSIVE REJUNTAMENTO</t>
  </si>
  <si>
    <t>RODAPÉ DE GRANITINA E MARMORITE</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</si>
  <si>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</si>
  <si>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</si>
  <si>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</si>
  <si>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</si>
  <si>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</si>
  <si>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</si>
  <si>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</si>
  <si>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</si>
  <si>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</si>
  <si>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</si>
  <si>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</si>
  <si>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</si>
  <si>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RODAPÉS DE GRANITO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</si>
  <si>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</si>
  <si>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</si>
  <si>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</si>
  <si>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</si>
  <si>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</si>
  <si>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</si>
  <si>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RODAPÉS DE MÁRMORE</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</si>
  <si>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</si>
  <si>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</si>
  <si>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</si>
  <si>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</si>
  <si>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</si>
  <si>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</si>
  <si>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RODAPÉ DE MADEIRA</t>
  </si>
  <si>
    <t>ED-50777</t>
  </si>
  <si>
    <t>RODAPÉ EM MADEIRA SUCUPIRA/IPÊ/CUMARÚ OU EQUIVALENTE DA REGIÃO, ESP. 2CM, ALTURA 7CM</t>
  </si>
  <si>
    <t>RODAPÉ CIMENTADO</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</si>
  <si>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</si>
  <si>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</si>
  <si>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</si>
  <si>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</si>
  <si>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</si>
  <si>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</si>
  <si>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RODAPÉS INDUSTRIAL (ALTA RESISTÊNCIA)</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</si>
  <si>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</si>
  <si>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</si>
  <si>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</si>
  <si>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</si>
  <si>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PEITORIL DE ARDÓSIA</t>
  </si>
  <si>
    <t>ED-50993</t>
  </si>
  <si>
    <t>PEITORIL DE ARDÓSIA E = 2 CM</t>
  </si>
  <si>
    <t>PEITORIL DE GRANITO</t>
  </si>
  <si>
    <t>ED-50997</t>
  </si>
  <si>
    <t>PEITORIL DE GRANITO CINZA ANDORINHA E = 2 CM</t>
  </si>
  <si>
    <t>ED-50998</t>
  </si>
  <si>
    <t>PEITORIL DE GRANITO CINZA ANDORINHA E = 3 CM</t>
  </si>
  <si>
    <t>PEITORIL DE MÁRMORE</t>
  </si>
  <si>
    <t>ED-50999</t>
  </si>
  <si>
    <t>PEITORIL DE MÁRMORE BRANCO E = 2 CM</t>
  </si>
  <si>
    <t>ED-51000</t>
  </si>
  <si>
    <t>PEITORIL DE MÁRMORE BRANCO E = 3 CM</t>
  </si>
  <si>
    <t>PEITORIL DE CONCRETO</t>
  </si>
  <si>
    <t>ED-50994</t>
  </si>
  <si>
    <t>PEITORIL DE CONCRETO E = 3 CM, FCK &gt;= 13,5 MPA, L = 20 CM</t>
  </si>
  <si>
    <t>ED-50995</t>
  </si>
  <si>
    <t>PEITORIL DE CONCRETO E = 3 CM, FCK &gt;= 13,5 MPA, L = 25 CM</t>
  </si>
  <si>
    <t>ED-50996</t>
  </si>
  <si>
    <t>PEITORIL PRÉ-MOLDADO EM CONCRETO 18 MPA, INCLUSIVE GANCHO PARA FIXAÇÃO</t>
  </si>
  <si>
    <t>SOLEIRA DE ARDÓSIA</t>
  </si>
  <si>
    <t>ED-51001</t>
  </si>
  <si>
    <t>SOLEIRA DE ARDÓSIA E = 2 CM</t>
  </si>
  <si>
    <t>SOLEIRA DE GRANITINA E MARMORITE</t>
  </si>
  <si>
    <t>ED-50622</t>
  </si>
  <si>
    <t>SOLEIRA DE MARMORITE, COR CIMENTO NATURAL, E = 3 CM</t>
  </si>
  <si>
    <t>SOLEIRA DE GRANITO</t>
  </si>
  <si>
    <t>ED-51002</t>
  </si>
  <si>
    <t>SOLEIRA DE GRANITO CINZA ANDORINHA E = 2 CM</t>
  </si>
  <si>
    <t>ED-51003</t>
  </si>
  <si>
    <t>SOLEIRA DE GRANITO CINZA ANDORINHA E = 3 CM</t>
  </si>
  <si>
    <t>SOLEIRA DE MÁRMORE</t>
  </si>
  <si>
    <t>ED-51004</t>
  </si>
  <si>
    <t>SOLEIRA DE MÁRMORE BRANCO E = 2 CM</t>
  </si>
  <si>
    <t>ED-51005</t>
  </si>
  <si>
    <t>SOLEIRA DE MÁRMORE BRANCO E = 3 CM</t>
  </si>
  <si>
    <t>REVESTIMENTOS</t>
  </si>
  <si>
    <t xml:space="preserve">REVESTIMENTO DE ARGAMASSA </t>
  </si>
  <si>
    <t>ED-50731</t>
  </si>
  <si>
    <t>CHAPISCO COM ARGAMASSA INDUSTRIALIZADA, ESP. 5MM, APLICADO EM ALVENARIA/ESTRUTURA DE CONCRETO COM DESEMPENADEIRA METÁLICA, PREPARO MECÂNICO</t>
  </si>
  <si>
    <t>ED-50730</t>
  </si>
  <si>
    <t>CHAPISCO COM ARGAMASSA, TRAÇO 1:2:3 (CIMENTO, AREIA E PEDRISCO), APLICADO COM COLHER, ESP. 5MM, PREPARO MECÂNICO</t>
  </si>
  <si>
    <t>ED-50729</t>
  </si>
  <si>
    <t>CHAPISCO COM ARGAMASSA, TRAÇO 1:3 (CIMENTO E AREIA), ESP. 5MM, APLICADO EM ALVENARIA COM PENEIRA, PREPARO MECÂNICO</t>
  </si>
  <si>
    <t>ED-50727</t>
  </si>
  <si>
    <t>CHAPISCO COM ARGAMASSA, TRAÇO 1:3 (CIMENTO E AREIA), ESP. 5MM, APLICADO EM ALVENARIA/ESTRUTURA DE CONCRETO COM COLHER, PREPARO MECÂNICO</t>
  </si>
  <si>
    <t>ED-50728</t>
  </si>
  <si>
    <t>CHAPISCO COM ARGAMASSA, TRAÇO 1:3 (CIMENTO E AREIA), ESP. 5MM, APLICADO EM TETO COM COLHER, PREPARO MECÂNICO</t>
  </si>
  <si>
    <t>ED-50732</t>
  </si>
  <si>
    <t>EMBOÇO COM ARGAMASSA, TRAÇO 1:6 (CIMENTO E AREIA), ESP. 20MM, APLICAÇÃO MANUAL, PREPARO MECÂNICO</t>
  </si>
  <si>
    <t>ED-50734</t>
  </si>
  <si>
    <t>FRISO DE ALUMÍNIO ANODIZADO NATURAL 3/8" (USO INTERNO)</t>
  </si>
  <si>
    <t>ED-50761</t>
  </si>
  <si>
    <t>REBOCO COM ARGAMASSA, TRAÇO 1:2:8 (CIMENTO, CAL E AREIA), ESP. 20MM, APLICAÇÃO MANUAL, PREPARO MECÂNICO</t>
  </si>
  <si>
    <t>ED-50760</t>
  </si>
  <si>
    <t>REBOCO COM ARGAMASSA, TRAÇO 1:2:9 (CIMENTO, CAL E AREIA), COM ADITIVO IMPERMEABILIZANTE, ESP. 20MM, APLICAÇÃO MANUAL, PREPARO MECÂNICO</t>
  </si>
  <si>
    <t>ED-50759</t>
  </si>
  <si>
    <t>REBOCO COM ARGAMASSA, TRAÇO 1:7 (CIMENTO E AREIA), ESP. 20MM, APLICAÇÃO MANUAL, PREPARO MECÂNICO</t>
  </si>
  <si>
    <t>ED-50762</t>
  </si>
  <si>
    <t>REVESTIMENTO COM ARGAMASSA EM CAMADA ÚNICA, APLICADO EM PAREDE, TRAÇO 1:3 (CIMENTO E AREIA), ESP. 20MM, APLICAÇÃO MANUAL, PREPARO MECÂNICO</t>
  </si>
  <si>
    <t>ED-50763</t>
  </si>
  <si>
    <t>REVESTIMENTO COM ARGAMASSA EM CAMADA ÚNICA, APLICADO EM TETO, TRAÇO 1:3 (CIMENTO E AREIA), ESP. 20MM, APLICAÇÃO MANUAL, PREPARO MECÂNICO</t>
  </si>
  <si>
    <t>REVESTIMENTO INTERNO DE GESSO</t>
  </si>
  <si>
    <t>ED-50736</t>
  </si>
  <si>
    <t>REVESTIMENTO DE GESSO EM PAREDE, ESP. 5MM, APLICAÇÃO MANUAL (SARRAFAEADO)</t>
  </si>
  <si>
    <t>ED-9066</t>
  </si>
  <si>
    <t>REVESTIMENTO DE GESSO EM TETO, ESP. 5MM, APLICAÇÃO MANUAL (SARRAFAEADO)</t>
  </si>
  <si>
    <t>REVESTIMENTO NATADO</t>
  </si>
  <si>
    <t>ED-9071</t>
  </si>
  <si>
    <t>REVESTIMENTO NATADO LISO, ESP. 5MM, APLICAÇÃO COM DESEMPENADEIRA METÁLICA, PREPARO MECÂNICO</t>
  </si>
  <si>
    <t>ED-50746</t>
  </si>
  <si>
    <t>REVESTIMENTO NATADO LISO, ESP. 5MM, APLICAÇÃO COM DESEMPENADEIRA METÁLICA, PREPARO MECÂNICO, INCLUSIVE ARGAMASSA EM CAMADA ÚNICA, TRAÇO 1:3 (CIMENTO E AREIA), APLICADO EM PAREDE, ESP. 20MM, APLICAÇÃO MANUAL, PREPARO MECÂNICO</t>
  </si>
  <si>
    <t>REVESTIMENTO EM CERÂMICA</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</si>
  <si>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</si>
  <si>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</si>
  <si>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</si>
  <si>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</si>
  <si>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</si>
  <si>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</si>
  <si>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</si>
  <si>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</si>
  <si>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</si>
  <si>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</si>
  <si>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</si>
  <si>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</si>
  <si>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</si>
  <si>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</si>
  <si>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</si>
  <si>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</si>
  <si>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</si>
  <si>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</si>
  <si>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</si>
  <si>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</si>
  <si>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REVESTIMENTO EM FAIXA E FILETE</t>
  </si>
  <si>
    <t>ED-50725</t>
  </si>
  <si>
    <t>FAIXA / FILETE / LISTELO EM CERAMICA, LISO OU CORDAO, BRANCO, *2 X 30* CM (L X C)</t>
  </si>
  <si>
    <t>REVESTIMENTO COM LADRILHO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</si>
  <si>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</si>
  <si>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</si>
  <si>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</si>
  <si>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</si>
  <si>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REVESTIMENTO DE MÁRMORE E GRANITO</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</si>
  <si>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</si>
  <si>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</si>
  <si>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</si>
  <si>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</si>
  <si>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</si>
  <si>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</si>
  <si>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</si>
  <si>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</si>
  <si>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REVESTIMENTO EM LAMINADO E MADEIRA</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</si>
  <si>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</si>
  <si>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</si>
  <si>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</si>
  <si>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</si>
  <si>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</si>
  <si>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</si>
  <si>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</si>
  <si>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</si>
  <si>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REVESTIMENTO ESPECIAL</t>
  </si>
  <si>
    <t>ED-50765</t>
  </si>
  <si>
    <t>ISOLAMENTO TÉRMICO EM ARGAMASSA DE CIMENTO, AREIA E VERMICULITA, E = 4 CM</t>
  </si>
  <si>
    <t>ED-50719</t>
  </si>
  <si>
    <t>REVESTIMENTO COM ARGAMASSA BARITADA, ESP. 20MM, APLICAÇÃO MANUAL COM DESEMPENADEIRA, PREPARO MANUAL</t>
  </si>
  <si>
    <t>FORROS</t>
  </si>
  <si>
    <t>FORRO DE GESSO</t>
  </si>
  <si>
    <t>ED-49686</t>
  </si>
  <si>
    <t>FORRO EM CHAPA DE GESSO ACARTONADA, ESP. 12,5MM, COM FIXAÇÃO DO TIPO ESTRUTURADA EM PERFIL METÁLICO, EXCLUSIVE PERFIL TABICA, SANCA E MOLDURA, INCLUSIVE ACESSÓRIOS E FIXAÇÃO</t>
  </si>
  <si>
    <t>ED-49687</t>
  </si>
  <si>
    <t>FORRO EM CHAPA DE GESSO ACARTONADO, ESP. 12,5MM, COM FIXAÇÃO DO TIPO ARAMADO, EXCLUSIVE PERFIL TABICA, SANCA E MOLDURA, INCLUSIVE ACESSÓRIOS E FIXAÇÃO</t>
  </si>
  <si>
    <t>ED-49685</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</si>
  <si>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</si>
  <si>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</si>
  <si>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</si>
  <si>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FORRO DE MADEIRA</t>
  </si>
  <si>
    <t>ED-49691</t>
  </si>
  <si>
    <t>CIMALHA DE MADEIRA PARA FORRO DE MADEIRA</t>
  </si>
  <si>
    <t>ED-49692</t>
  </si>
  <si>
    <t>EMPENAS DE MADEIRA (RÉGUAS)</t>
  </si>
  <si>
    <t>ED-49690</t>
  </si>
  <si>
    <t>FORRO DE MADEIRA DE PINUS</t>
  </si>
  <si>
    <t>ED-49689</t>
  </si>
  <si>
    <t>FORRO DE MADEIRA EM ANGELIM</t>
  </si>
  <si>
    <t>FORRO DE PVC</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</si>
  <si>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</si>
  <si>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</si>
  <si>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</si>
  <si>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</si>
  <si>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RODAFORRO, MOLDURA E ACESSÓRIOS</t>
  </si>
  <si>
    <t>ED-49688</t>
  </si>
  <si>
    <t>COLOCAÇÃO DE MOLDURA DE GESSO</t>
  </si>
  <si>
    <t>MARCENARIA E SERRALHERIA</t>
  </si>
  <si>
    <t>CORRIMÃO E GUARDA CORPO</t>
  </si>
  <si>
    <t>ED-50943</t>
  </si>
  <si>
    <t>CORRIMÃO DUPLO EM TUBO DE AÇO INOX D = 1 1/2" - FIXADO EM ALVENARIA</t>
  </si>
  <si>
    <t>ED-50937</t>
  </si>
  <si>
    <t>CORRIMÃO DUPLO EM TUBO GALVANIZADO DIN 2440, D = 1 1/2" - FIXADO EM ALVENARIA</t>
  </si>
  <si>
    <t>ED-50941</t>
  </si>
  <si>
    <t>CORRIMÃO SIMPLES EM TUBO DE AÇO INOX D = 1 1/2" - FIXADO EM ALVENARIA</t>
  </si>
  <si>
    <t>ED-50942</t>
  </si>
  <si>
    <t>CORRIMÃO SIMPLES EM TUBO DE AÇO INOX D = 1 1/2" - FIXADO EM PISO</t>
  </si>
  <si>
    <t>ED-50935</t>
  </si>
  <si>
    <t>CORRIMÃO SIMPLES EM TUBO GALVANIZADO DIN 2440, D = 1 1/2" - FIXADO EM ALVENARIA</t>
  </si>
  <si>
    <t>ED-50936</t>
  </si>
  <si>
    <t>CORRIMÃO SIMPLES EM TUBO GALVANIZADO DIN 2440, D = 1 1/2" - FIXADO EM PISO</t>
  </si>
  <si>
    <t>ED-50939</t>
  </si>
  <si>
    <t>GUARDA-CORPO EM AÇO GALVANIZADO DIN 2440, D = 2", COM SUBDIVISÕES EM TUBO DE AÇO D = 1/2", H = 1,05 M - COM CORRIMÃO DUPLO DE TUBO DE AÇO GALVANIZADO DE D = 1 1/2"</t>
  </si>
  <si>
    <t>ED-50938</t>
  </si>
  <si>
    <t>GUARDA-CORPO EM AÇO GALVANIZADO DIN 2440, D = 2", COM SUBDIVISÕES EM TUBO DE AÇO D = 1/2", H = 1,05 M - COM CORRIMÃO SIMPLES DE TUBO DE AÇO GALVANIZADO DE D = 1 1/2"</t>
  </si>
  <si>
    <t>ED-50946</t>
  </si>
  <si>
    <t>GUARDA-CORPO EM AÇO INOX D = 1 1/2", COM SUBDIVISÕES EM TUBO DE AÇO INOX D = 1/2", H = 1,05 M</t>
  </si>
  <si>
    <t>ED-50945</t>
  </si>
  <si>
    <t>GUARDA-CORPO EM AÇO INOX D = 1 1/2", COM SUBDIVISÕES EM TUBO DE AÇO INOX D = 1/2", H = 1,05 M - COM CORRIMÃO DUPLO DE TUBO DE AÇO INOX D = 1 1/2"</t>
  </si>
  <si>
    <t>ED-50944</t>
  </si>
  <si>
    <t>GUARDA-CORPO EM AÇO INOX D = 1 1/2", COM SUBDIVISÕES EM TUBO DE AÇO INOX D = 1/2", H = 1,05 M - COM CORRIMÃO SIMPLES DE TUBO DE AÇO INOX D = 1 1/2"</t>
  </si>
  <si>
    <t>ED-50940</t>
  </si>
  <si>
    <t>GUARDA-CORPO EM TUBO GALVANIZADO DIN 2440 D = 2", COM SUBDIVISÕES EM TUBO DE AÇO D = 1/2", H = 1,05 M</t>
  </si>
  <si>
    <t>ALAMBRADO PARA QUADRA</t>
  </si>
  <si>
    <t>ED-50921</t>
  </si>
  <si>
    <t>ALAMBRADO PARA QUADRA ESPORTIVA, EM TELA DE ARAME GALVANIZADO COM TRAMA LOSANGULAR DE 2" (50,8MM) E FIO BWG12 (2,77MM), ALTURA 1M, EXCLUSIVE PINTURA, INCLUSIVE FIXAÇÃO E FORNECIMENTO EM QUADROS DE TUBOS DE AÇO CARBONO GALVANIZADO DIÂMETRO DE 50MM (2")</t>
  </si>
  <si>
    <t>ED-50920</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</si>
  <si>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</si>
  <si>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</si>
  <si>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ALAMBRADO PARA QUADRA ESPORTIVA, EM TELA DE ARAME GALVANIZADO COM TRAMA LOSANGULAR DE 2" (50,8MM) E FIO BWG12 (2,77MM), ALTURA 6M, EXCLUSIVE PINTURA, INCLUSIVE FIXAÇÃO E FORNECIMENTO EM QUADROS DE TUBOS DE AÇO CARBONO GALVANIZADO DIÂMETRO DE 50MM (2")</t>
  </si>
  <si>
    <t>ED-9100</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</si>
  <si>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</si>
  <si>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</si>
  <si>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</si>
  <si>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PEÇA ESPECIAL DE SERRALHERIA</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</si>
  <si>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</si>
  <si>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</si>
  <si>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</si>
  <si>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</si>
  <si>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</si>
  <si>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</si>
  <si>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</si>
  <si>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</si>
  <si>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ALÇAPÃO METÁLICO</t>
  </si>
  <si>
    <t>ED-50923</t>
  </si>
  <si>
    <t>ALÇAPÃO 60 X 60 CM COM COM QUADRO DE CANTONEIRA METÁLICA 1"X 1/8", TAMPA EM CANTONEIRA 7/8"X 1/8" E CHAPA METÁLICA ENRIJECIDA POR PERFIL "T</t>
  </si>
  <si>
    <t>ED-50925</t>
  </si>
  <si>
    <t>ALÇAPÃO 70 X 70 CM COM COM QUADRO DE CANTONEIRA METÁLICA 1"X 1/8", TAMPA EM CANTONEIRA 7/8"X 1/8" E CHAPA METÁLICA ENRIJECIDA POR PERFIL "T</t>
  </si>
  <si>
    <t>ED-50924</t>
  </si>
  <si>
    <t>ALÇAPÃO 80 X 80 CM COM COM QUADRO DE CANTONEIRA METÁLICA 1"X 1/8", TAMPA EM CANTONEIRA 7/8"X 1/8" E CHAPA METÁLICA ENRIJECIDA POR PERFIL "T</t>
  </si>
  <si>
    <t>ESCADA DE MARINHEIRO</t>
  </si>
  <si>
    <t>ED-50947</t>
  </si>
  <si>
    <t>DEGRAU DE ESCADA DE MARINHEIRO DE FERRO REDONDO DE 7/8" ENGASTADO</t>
  </si>
  <si>
    <t>ED-50949</t>
  </si>
  <si>
    <t>ESCADA MARINHEIRO - TUBO GALVANIZADO D = 3/4" E D = 1/2"</t>
  </si>
  <si>
    <t>ED-50948</t>
  </si>
  <si>
    <t>ESCADA MARINHEIRO COM GRADIL PROTETOR - D = 3/4"</t>
  </si>
  <si>
    <t>PINTURA</t>
  </si>
  <si>
    <t>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</si>
  <si>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</si>
  <si>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</si>
  <si>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</si>
  <si>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</si>
  <si>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</si>
  <si>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</si>
  <si>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</si>
  <si>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</si>
  <si>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SELADOR PAREDE</t>
  </si>
  <si>
    <t>ED-50514</t>
  </si>
  <si>
    <t>PREPARAÇÃO PARA EMASSAMENTO OU PINTURA (LÁTEX/ACRÍLICA) EM PAREDE, INCLUSIVE UMA (1) DEMÃO DE SELADOR ACRÍLICO</t>
  </si>
  <si>
    <t>ED-50516</t>
  </si>
  <si>
    <t>PREPARAÇÃO PARA EMASSAMENTO OU PINTURA (LÁTEX/ACRÍLICA) EM PAREDE OU FORRO EM CHAPA DE GESSO ACARTONADO (DRYWALL), INCLUSIVE UMA (1) DEMÃO DE SELADOR ACRÍLICO</t>
  </si>
  <si>
    <t>ED-50515</t>
  </si>
  <si>
    <t>PREPARAÇÃO PARA EMASSAMENTO OU PINTURA (LÁTEX/ACRÍLICA) EM TETO, INCLUSIVE UMA (1) DEMÃO DE SELADOR ACRÍLICO</t>
  </si>
  <si>
    <t>MASSA CORRIDA (PVA E ACRÍLICA)</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</si>
  <si>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</si>
  <si>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</si>
  <si>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</si>
  <si>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</si>
  <si>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</si>
  <si>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</si>
  <si>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</si>
  <si>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</si>
  <si>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</si>
  <si>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</si>
  <si>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</si>
  <si>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</si>
  <si>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</si>
  <si>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EM CHAPA DE GESSO ACARTONADO (DRYWALL) COM MASSA ACRÍLICA, UMA (1) DEMÃO, INCLUSIVE LIXAMENTO PARA PINTURA</t>
  </si>
  <si>
    <t>ED-50484</t>
  </si>
  <si>
    <t>EMASSAMENTO EM PAREDE EM CHAPA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</si>
  <si>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</si>
  <si>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</si>
  <si>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</si>
  <si>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</si>
  <si>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</si>
  <si>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</si>
  <si>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</si>
  <si>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</si>
  <si>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PINTURA LÁTEX (PVA)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</si>
  <si>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</si>
  <si>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</si>
  <si>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</si>
  <si>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</si>
  <si>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</si>
  <si>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</si>
  <si>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</si>
  <si>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</si>
  <si>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</si>
  <si>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</si>
  <si>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</si>
  <si>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</si>
  <si>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</si>
  <si>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</si>
  <si>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</si>
  <si>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</si>
  <si>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PINTURA ACRÍLICA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</si>
  <si>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</si>
  <si>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</si>
  <si>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</si>
  <si>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</si>
  <si>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</si>
  <si>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</si>
  <si>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</si>
  <si>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</si>
  <si>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</si>
  <si>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</si>
  <si>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</si>
  <si>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</si>
  <si>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PINTURA A CAL</t>
  </si>
  <si>
    <t>ED-50470</t>
  </si>
  <si>
    <t>PINTURA EM CAIAÇÃO PARA AMBIENTE EXTERNO,TRÊS (3) DEMÃOS, INCLUSIVE PIGMENTO E FIXADOR DE CAL</t>
  </si>
  <si>
    <t>ED-50469</t>
  </si>
  <si>
    <t>PINTURA EM CAIAÇÃO PARA AMBIENTE INTERNO,TRÊS (3) DEMÃOS, INCLUSIVE PIGMENTO E FIXADOR DE CAL</t>
  </si>
  <si>
    <t>MASSA CORRIDA SOBRE MADEIRA</t>
  </si>
  <si>
    <t>ED-50481</t>
  </si>
  <si>
    <t>EMASSAMENTO A ÓLEO SOBRE MADEIRA, UMA (1) DEMÃO, INCLUSIVE LIXAMENTO PARA PINTURA</t>
  </si>
  <si>
    <t>ED-50482</t>
  </si>
  <si>
    <t>EMASSAMENTO EM ESQUADRIA DE MADEIRA COM MASSA A ÓLEO, DUAS (2) DEMÃOS, INCLUSIVE LIXAMENTO PARA PINTURA  A ÓLEO OU ESMALTE</t>
  </si>
  <si>
    <t>PINTURA PRESERVATIVA PARA MADEIRA</t>
  </si>
  <si>
    <t>ED-50512</t>
  </si>
  <si>
    <t>PINTURA PRESERVATIVA COM CUPINICIDA EM MADEIRA SECA, DUAS (2) DEMÃOS</t>
  </si>
  <si>
    <t>ED-50511</t>
  </si>
  <si>
    <t>PINTURA PRESERVATIVA COM CUPINICIDA EM MADEIRA SECA, DUAS (2) DEMÃOS, INCLUSIVE DUAS (2) DEMÃOS DE VERNIZ SINTÉTICO MARÍTIMO, ACABAMENTO TIPO FOSCO</t>
  </si>
  <si>
    <t>PINTURA VERNIZ SOBRE MADEIRA</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</si>
  <si>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</si>
  <si>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</si>
  <si>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</si>
  <si>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</si>
  <si>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</si>
  <si>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</si>
  <si>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</si>
  <si>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</si>
  <si>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</si>
  <si>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</si>
  <si>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</si>
  <si>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</si>
  <si>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PINTURA ESMALTE SOBRE MADEIRA</t>
  </si>
  <si>
    <t>ED-50493</t>
  </si>
  <si>
    <t>PINTURA ESMALTE EM ESQUADRIA DE MADEIRA, DUAS (2) DEMÃOS, INCLUSIVE UMA (1) DEMÃO DE FUNDO NIVELADOR, EXCLUSIVE MASSA A ÓLEO</t>
  </si>
  <si>
    <t>ED-28438</t>
  </si>
  <si>
    <t>PINTURA ESMALTE EM SUPERFÍCIE DE MADEIRA, DUAS (2) DEMÃOS, EXCLUSIVE FUNDO NIVELADOR E MASSA A ÓLEO</t>
  </si>
  <si>
    <t>ED-28437</t>
  </si>
  <si>
    <t>PINTURA ESMALTE EM SUPERFÍCIE DE MADEIRA, DUAS (2) DEMÃOS, INCLUSIVE UMA (1) DEMÃO DE FUNDO NIVELADOR, EXCLUSIVE MASSA A ÓLEO</t>
  </si>
  <si>
    <t>CERA EM ESQUADRIA DE MADEIRA</t>
  </si>
  <si>
    <t>ED-50471</t>
  </si>
  <si>
    <t>APLICAÇÃO DE CERA EM ESQUADRIAS DE MADEIRA, TRÊS (3) DEMÃOS, INCLUSIVE APLICAÇÃO DE SELADOR PARA MADEIRA</t>
  </si>
  <si>
    <t>ED-50472</t>
  </si>
  <si>
    <t>APLICAÇÃO DE CERA EM RODAPÉS COM ALTURA DE 10 CM, TRÊS (3) DEMÃOS, INCLUSIVE APLICAÇÃO DE SELADOR PARA MADEIRA</t>
  </si>
  <si>
    <t>PINTURA ESMALTE</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</si>
  <si>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</si>
  <si>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</si>
  <si>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</si>
  <si>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</si>
  <si>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PINTURA ESMALTE SOBRE FERRO</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</si>
  <si>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</si>
  <si>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</si>
  <si>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</si>
  <si>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</si>
  <si>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</si>
  <si>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GALVANIZADAS, DUAS (2) DEMÃOS, INCLUSIVE UMA (1) DEMÃO DE FUNDO ANTICORROSIVO</t>
  </si>
  <si>
    <t>PINTURA EPÓXI EM PAREDE</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</si>
  <si>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</si>
  <si>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</si>
  <si>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</si>
  <si>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</si>
  <si>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</si>
  <si>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</si>
  <si>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PINTURA EPÓXI EM PISO</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</si>
  <si>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</si>
  <si>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</si>
  <si>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</si>
  <si>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</si>
  <si>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</si>
  <si>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</si>
  <si>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</si>
  <si>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</si>
  <si>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</si>
  <si>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</si>
  <si>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PINTURA E VERNIZ EM CONCRETO</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</si>
  <si>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</si>
  <si>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</si>
  <si>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</si>
  <si>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</si>
  <si>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</si>
  <si>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</si>
  <si>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REVESTIMENTO TEXTURIZADO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</si>
  <si>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</si>
  <si>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</si>
  <si>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</si>
  <si>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</si>
  <si>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</si>
  <si>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</si>
  <si>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</si>
  <si>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</si>
  <si>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PINTURA EM ESTRUTURA METÁLICA</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</si>
  <si>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</si>
  <si>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</si>
  <si>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</si>
  <si>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</si>
  <si>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</si>
  <si>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</si>
  <si>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</si>
  <si>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</si>
  <si>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PINTURA ESPECIAL</t>
  </si>
  <si>
    <t>ED-50465</t>
  </si>
  <si>
    <t>PINTURA COM  TINTA A BASE DE BORRACHA CLORADA EM FAIXAS DE DEMARCAÇÃO DE PISO, DUAS (2) DEMÃOS, FAIXA COM LARGURA DE 5 CM, APLICAÇÃO MECÂNICA</t>
  </si>
  <si>
    <t>ED-50467</t>
  </si>
  <si>
    <t>PINTURA COM  TINTA A BASE DE BORRACHA CLORADA EM REVESTIMENTO CIMENTÍCIO OU CONCRETO, DUAS (2) DEMÃOS</t>
  </si>
  <si>
    <t>ED-50466</t>
  </si>
  <si>
    <t>PINTURA COM  TINTA A BASE DE BORRACHA CLORADA EM TELHAS DE FIBROCIMENTO, DUAS (2) DEMÃOS</t>
  </si>
  <si>
    <t>PINTURA PARA VAGA DE GARAGEM</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</si>
  <si>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</si>
  <si>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</si>
  <si>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</si>
  <si>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</si>
  <si>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</si>
  <si>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</si>
  <si>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</si>
  <si>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</si>
  <si>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</si>
  <si>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</si>
  <si>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</si>
  <si>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PINTURA COM  TINTA A BASE DE BORRACHA CLORADA EM FAIXAS DE DEMARCAÇÃO DE QUADRA, DUAS (2) DEMÃOS, FAIXA COM LARGURA DE 5 CM, APLICAÇÃO MECÂNICA</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</si>
  <si>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</si>
  <si>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</si>
  <si>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</si>
  <si>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</si>
  <si>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</si>
  <si>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</si>
  <si>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LOUÇAS, METAIS E ACESSÓRIOS</t>
  </si>
  <si>
    <t xml:space="preserve">BOJO EM AÇO INOX </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</si>
  <si>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</si>
  <si>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</si>
  <si>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</si>
  <si>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</si>
  <si>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</si>
  <si>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</si>
  <si>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CUBA</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</si>
  <si>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</si>
  <si>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</si>
  <si>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</si>
  <si>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</si>
  <si>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</si>
  <si>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</si>
  <si>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</si>
  <si>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</si>
  <si>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</si>
  <si>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</si>
  <si>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</si>
  <si>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</si>
  <si>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</si>
  <si>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</si>
  <si>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</si>
  <si>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</si>
  <si>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</si>
  <si>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</si>
  <si>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</si>
  <si>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</si>
  <si>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</si>
  <si>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</si>
  <si>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</si>
  <si>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</si>
  <si>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</si>
  <si>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</si>
  <si>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</si>
  <si>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TORNEIRA</t>
  </si>
  <si>
    <t>ED-22766</t>
  </si>
  <si>
    <t>TORNEIRA METÁLICA HOSPITALAR, ABERTURA ALAVANCA 1/4 DE VOLTA, ACABAMENTO CROMADO, COM AREJADOR, APLICAÇÃO DE MESA, INCLUSIVE ENGATE FLEXÍVEL METÁLICO, FORNECIMENTO E INSTALAÇÃO</t>
  </si>
  <si>
    <t>ED-22765</t>
  </si>
  <si>
    <t>TORNEIRA METÁLICA HOSPITALAR, ABERTURA ALAVANCA 1/4 DE VOLTA, ACABAMENTO CROMADO, COM AREJADOR, APLICAÇÃO DE PAREDE, FORNECIMENTO E INSTALAÇÃO</t>
  </si>
  <si>
    <t>ED-50328</t>
  </si>
  <si>
    <t>TORNEIRA METÁLICA PARA BEBEDOURO,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</si>
  <si>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</si>
  <si>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</si>
  <si>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</si>
  <si>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</si>
  <si>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</si>
  <si>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</si>
  <si>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</si>
  <si>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</si>
  <si>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</si>
  <si>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</si>
  <si>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</si>
  <si>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</si>
  <si>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</si>
  <si>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</si>
  <si>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</si>
  <si>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FORNECIMENTO E INSTALAÇÃO</t>
  </si>
  <si>
    <t>ED-22902</t>
  </si>
  <si>
    <t>TORNEIRA METÁLICA PARA TANQUE, ACABAMENTO CROMADO, COM AREJADOR, FORNECIMENTO E INSTALAÇÃO</t>
  </si>
  <si>
    <t>LIGAÇÃO FLEXÍVEL</t>
  </si>
  <si>
    <t>ED-50317</t>
  </si>
  <si>
    <t>LIGAÇÃO FLEXÍVEL METÁLICA, DIÂMETRO 1/2" (20MM), INCLUSIVE FORNECIMENTO E INSTALAÇÃO</t>
  </si>
  <si>
    <t>VÁLVULA</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</si>
  <si>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</si>
  <si>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</si>
  <si>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</si>
  <si>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</si>
  <si>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</si>
  <si>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</si>
  <si>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</si>
  <si>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</si>
  <si>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</si>
  <si>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</si>
  <si>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</si>
  <si>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</si>
  <si>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SIFÃO</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</si>
  <si>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</si>
  <si>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</si>
  <si>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</si>
  <si>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</si>
  <si>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BACIA SANITÁRIA</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</si>
  <si>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</si>
  <si>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</si>
  <si>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</si>
  <si>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</si>
  <si>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</si>
  <si>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</si>
  <si>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</si>
  <si>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</si>
  <si>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</si>
  <si>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</si>
  <si>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</si>
  <si>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</si>
  <si>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MICTÓRIO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</si>
  <si>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</si>
  <si>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</si>
  <si>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</si>
  <si>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</si>
  <si>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</si>
  <si>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</si>
  <si>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VÁLVULA E CAIXA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</si>
  <si>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</si>
  <si>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</si>
  <si>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</si>
  <si>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</si>
  <si>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</si>
  <si>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</si>
  <si>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BEBEDOURO ELÉTRICO</t>
  </si>
  <si>
    <t>ED-48169</t>
  </si>
  <si>
    <t>BEBEDOURO GEMINADO MG-F 80 INOX</t>
  </si>
  <si>
    <t>ED-48170</t>
  </si>
  <si>
    <t>BEBEDOURO MF-F PINTADO</t>
  </si>
  <si>
    <t>ED-48171</t>
  </si>
  <si>
    <t>BEBEDOURO MG-F INFANTIL INOX</t>
  </si>
  <si>
    <t>ED-48172</t>
  </si>
  <si>
    <t>BEBEDOURO MG-F INFANTIL PINTADO</t>
  </si>
  <si>
    <t>ED-48177</t>
  </si>
  <si>
    <t>FILTRO AP-200 CURTO</t>
  </si>
  <si>
    <t>DUCHA HIGIÊNICA</t>
  </si>
  <si>
    <t>ED-50316</t>
  </si>
  <si>
    <t>DUCHA HIGIÊNICA COM REGISTRO PARA CONTROLE DE FLUXO DE ÁGUA, DIÂMETRO 1/2" (20MM), INCLUSIVE FORNECIMENTO E INSTALAÇÃO</t>
  </si>
  <si>
    <t>CHUVEIRO</t>
  </si>
  <si>
    <t>ED-50310</t>
  </si>
  <si>
    <t>BRAÇO PARA CHUVEIRO, COMPRIMENTO 40 CM, DIÂMETRO NOMINAL DE 1/2" (20MM), INCLUSIVE ACABAMENTO</t>
  </si>
  <si>
    <t>ED-16344</t>
  </si>
  <si>
    <t>CHUVEIRO ELÉTRICO BRANCO, TENSÃO 127V/220V, POTÊNCIA 4600W/5500W, INCLUSIVE BRAÇO, FORNECIMENTO E INSTALAÇÃO</t>
  </si>
  <si>
    <t>ED-50314</t>
  </si>
  <si>
    <t>CHUVEIRO ELÉTRICO COM RESISTÊNCIA BLINDADA, TENSÃO 127V/220V, POTÊNCIA 5500W/6800W, INCLUSIVE BRAÇO, FORNECIMENTO E INSTALAÇÃO</t>
  </si>
  <si>
    <t>ED-50313</t>
  </si>
  <si>
    <t>CHUVEIRO ELÉTRICO CROMADO, TENSÃO 127V/220V, POTÊNCIA 5500W/6800W, INCLUSIVE BRAÇO, FORNECIMENTO E INSTALAÇÃO</t>
  </si>
  <si>
    <t>COMPLEMENTO DE LOUÇA</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</si>
  <si>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</si>
  <si>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</si>
  <si>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</si>
  <si>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</si>
  <si>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</si>
  <si>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</si>
  <si>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</si>
  <si>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</si>
  <si>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</si>
  <si>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</si>
  <si>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</si>
  <si>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</si>
  <si>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</si>
  <si>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</si>
  <si>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</si>
  <si>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</si>
  <si>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</si>
  <si>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</si>
  <si>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</si>
  <si>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</si>
  <si>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</si>
  <si>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</si>
  <si>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</si>
  <si>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</si>
  <si>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</si>
  <si>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</si>
  <si>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</si>
  <si>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</si>
  <si>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</si>
  <si>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</si>
  <si>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</si>
  <si>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</si>
  <si>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</si>
  <si>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</si>
  <si>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</si>
  <si>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</si>
  <si>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</si>
  <si>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</si>
  <si>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</si>
  <si>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</si>
  <si>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DISPENSADOR</t>
  </si>
  <si>
    <t>ED-48155</t>
  </si>
  <si>
    <t>DISPENSER PARA GEL/ÁLCOOL COM RESERVATORIO 800 ML</t>
  </si>
  <si>
    <t>ED-48183</t>
  </si>
  <si>
    <t>PAPELEIRA PLASTICA TIPO DISPENSER PARA PAPEL HIGIENICO ROLAO</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</si>
  <si>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</si>
  <si>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</si>
  <si>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</si>
  <si>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</si>
  <si>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</si>
  <si>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</si>
  <si>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EQUIPAMENTO PARA ACESSIBILIDADE (PMR/PCR)</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</si>
  <si>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</si>
  <si>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</si>
  <si>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</si>
  <si>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</si>
  <si>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</si>
  <si>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</si>
  <si>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</si>
  <si>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</si>
  <si>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</si>
  <si>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</si>
  <si>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</si>
  <si>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</si>
  <si>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</si>
  <si>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</si>
  <si>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</si>
  <si>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</si>
  <si>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</si>
  <si>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</si>
  <si>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BANCADAS E PRATELEIRAS</t>
  </si>
  <si>
    <t>BANCADA EM AÇO INOX</t>
  </si>
  <si>
    <t>ED-48337</t>
  </si>
  <si>
    <t>BANCADA EM AÇO INOXIDÁVEL</t>
  </si>
  <si>
    <t>BANCADA EM ARDÓSIA</t>
  </si>
  <si>
    <t>ED-48338</t>
  </si>
  <si>
    <t>BANCADA EM ARDÓSIA E = 3 CM, APOIADA EM ALVENARIA</t>
  </si>
  <si>
    <t>ED-48339</t>
  </si>
  <si>
    <t>BANCADA EM ARDÓSIA E = 3 CM, L = 55 CM, APOIADA EM CONSOLE DE METALON</t>
  </si>
  <si>
    <t>BANCADA EM GRANITO</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</si>
  <si>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</si>
  <si>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</si>
  <si>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</si>
  <si>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</si>
  <si>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</si>
  <si>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</si>
  <si>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</si>
  <si>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</si>
  <si>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BANCADA EM MÁRMORE</t>
  </si>
  <si>
    <t>ED-48346</t>
  </si>
  <si>
    <t>BANCADA EM MÁRMORE BRANCO E = 3 CM, APOIADA EM ALVENARIA</t>
  </si>
  <si>
    <t>ED-48345</t>
  </si>
  <si>
    <t>BANCADA EM MÁRMORE BRANCO E = 3 CM, APOIADA EM CONSOLE DE METALON 20 X 30 MM</t>
  </si>
  <si>
    <t>ACABAMENTO, FURO E COLAGEM DE BOJO</t>
  </si>
  <si>
    <t>ED-48342</t>
  </si>
  <si>
    <t>FURO DE BOJO EM BANCADA DE GRANITO/MÁRMORE, INCLUSIVE COLAGEM COM MASSA PLÁSTICA</t>
  </si>
  <si>
    <t>TESTEIRA E RODABANCADA EM GRANITO</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</si>
  <si>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</si>
  <si>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</si>
  <si>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</si>
  <si>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</si>
  <si>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</si>
  <si>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</si>
  <si>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</si>
  <si>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</si>
  <si>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</si>
  <si>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</si>
  <si>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</si>
  <si>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</si>
  <si>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TESTEIRA E RODABANCADA EM MÁRMORE</t>
  </si>
  <si>
    <t>ED-48350</t>
  </si>
  <si>
    <t>RODABANCADA EM MÁRMORE BRANCO H = 10 CM, E = 2 CM</t>
  </si>
  <si>
    <t>ED-48349</t>
  </si>
  <si>
    <t>RODABANCADA EM MÁRMORE BRANCO H = 7 CM, E = 2 CM</t>
  </si>
  <si>
    <t>ED-48352</t>
  </si>
  <si>
    <t>TESTEIRA EM MÁRMORE BRANCO</t>
  </si>
  <si>
    <t>BANCADA EM CONCRETO</t>
  </si>
  <si>
    <t>ED-48341</t>
  </si>
  <si>
    <t>BANCADA EM CONCRETO, APOIADA EM CONSOLE DE METALON 20 X 30 MM</t>
  </si>
  <si>
    <t>ED-48340</t>
  </si>
  <si>
    <t>BANCADA SIMPLES EM CONCRETO, APOIADA EM ALVENARIA</t>
  </si>
  <si>
    <t>PRATELEIRA DE ARDÓSIA</t>
  </si>
  <si>
    <t>ED-50688</t>
  </si>
  <si>
    <t>PRATELEIRA DE ARDÓSIA E = 2 CM APOIADA EM CONSOLE DE METALON 20 X 30 MM</t>
  </si>
  <si>
    <t>ED-50687</t>
  </si>
  <si>
    <t>PRATELEIRA DE ARDÓSIA E = 2 CM EMBUTIDA EM PAREDE</t>
  </si>
  <si>
    <t>PRATELEIRA DE GRANITO</t>
  </si>
  <si>
    <t>ED-50692</t>
  </si>
  <si>
    <t>PRATELEIRA DE GRANITO CINZA ANDORINHA, E = 2 CM, APOIADA EM CONSOLE DE METALON 20 X 30 MM</t>
  </si>
  <si>
    <t>ED-50691</t>
  </si>
  <si>
    <t>PRATELEIRA DE GRANITO CINZA ANDORINHA, E = 2 CM, APOIADA SOBRE ALVENARIA</t>
  </si>
  <si>
    <t>PRATELEIRA DE MÁRMORE</t>
  </si>
  <si>
    <t>ED-50696</t>
  </si>
  <si>
    <t>PRATELEIRA DE MÁRMORE BRANCO E = 2 CM, APOIADA EM CONSOLE DE METALON 20 X 30 MM</t>
  </si>
  <si>
    <t>ED-50695</t>
  </si>
  <si>
    <t>PRATELEIRA DE MÁRMORE BRANCO E = 2 CM, APOIADA SOBRE ALVENARIA</t>
  </si>
  <si>
    <t>PRATELEIRAS DE MADEIRA</t>
  </si>
  <si>
    <t>ED-50693</t>
  </si>
  <si>
    <t>PRATELEIRA DE MADEIRA ENVERNIZADA, EM CONSOLE DE METALON 20 X 30 MM</t>
  </si>
  <si>
    <t>ED-50694</t>
  </si>
  <si>
    <t>PRATELEIRA DE MADEIRA PINTADA DE ESMALTE, EM CONSOLE DE METALON 20 X 30 MM</t>
  </si>
  <si>
    <t>PRATELEIRA DE CONCRETO</t>
  </si>
  <si>
    <t>ED-50690</t>
  </si>
  <si>
    <t>PRATELEIRA DE CONCRETO, APOIADA EM CONSOLE DE METALON 20 X 30 MM</t>
  </si>
  <si>
    <t>ED-50689</t>
  </si>
  <si>
    <t>PRATELEIRA DE CONCRETO PRÉ- MOLDADO E = 4 CM, APOIADA SOBRE ALVENARIA</t>
  </si>
  <si>
    <t>INSTALAÇÕES ELÉTRICAS</t>
  </si>
  <si>
    <t>CABO DE COBRE FLEXÍVEL (450/750V)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</si>
  <si>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</si>
  <si>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</si>
  <si>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</si>
  <si>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</si>
  <si>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</si>
  <si>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</si>
  <si>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</si>
  <si>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</si>
  <si>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</si>
  <si>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</si>
  <si>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</si>
  <si>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</si>
  <si>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</si>
  <si>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</si>
  <si>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</si>
  <si>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</si>
  <si>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</si>
  <si>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</si>
  <si>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</si>
  <si>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</si>
  <si>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</si>
  <si>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</si>
  <si>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</si>
  <si>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</si>
  <si>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</si>
  <si>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</si>
  <si>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CABO DE COBRE FLEXÍVEL (0,6/1KV)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</si>
  <si>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</si>
  <si>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</si>
  <si>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</si>
  <si>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</si>
  <si>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</si>
  <si>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</si>
  <si>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</si>
  <si>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</si>
  <si>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</si>
  <si>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</si>
  <si>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</si>
  <si>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</si>
  <si>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</si>
  <si>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</si>
  <si>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</si>
  <si>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</si>
  <si>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</si>
  <si>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</si>
  <si>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</si>
  <si>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</si>
  <si>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</si>
  <si>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</si>
  <si>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</si>
  <si>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</si>
  <si>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</si>
  <si>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</si>
  <si>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</si>
  <si>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</si>
  <si>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</si>
  <si>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</si>
  <si>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</si>
  <si>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</si>
  <si>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CORDOALHA</t>
  </si>
  <si>
    <t>ED-49132</t>
  </si>
  <si>
    <t>CABO DE COBRE NU # 10 MM2, ENTERRADO, EXCLUSIVE ESCAVAÇÃO E REATERRO</t>
  </si>
  <si>
    <t>ED-49133</t>
  </si>
  <si>
    <t>CABO DE COBRE NU # 16 MM2, ENTERRADO, EXCLUSIVE ESCAVAÇÃO E REATERRO</t>
  </si>
  <si>
    <t>ED-49134</t>
  </si>
  <si>
    <t>CABO DE COBRE NU # 25 MM2, ENTERRADO, EXCLUSIVE ESCAVAÇÃO E REATERRO</t>
  </si>
  <si>
    <t>ED-49135</t>
  </si>
  <si>
    <t>CABO DE COBRE NU # 35 MM2, ENTERRADO, EXCLUSIVE ESCAVAÇÃO E REATERRO</t>
  </si>
  <si>
    <t>ED-49136</t>
  </si>
  <si>
    <t>CABO DE COBRE NU # 50 MM2, ENTERRADO, EXCLUSIVE ESCAVAÇÃO E REATERRO</t>
  </si>
  <si>
    <t>ED-49137</t>
  </si>
  <si>
    <t>CABO DE COBRE NU # 70 MM2, ENTERRADO, EXCLUSIVE ESCAVAÇÃO E REATERRO</t>
  </si>
  <si>
    <t>ED-49138</t>
  </si>
  <si>
    <t>CABO DE COBRE NU # 95 MM2, ENTERRADO, EXCLUSIVE ESCAVAÇÃO E REATERRO</t>
  </si>
  <si>
    <t>CAIXA EM PVC LIGAÇÃO E PASSAGEM</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</si>
  <si>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</si>
  <si>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</si>
  <si>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</si>
  <si>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</si>
  <si>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</si>
  <si>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CAIXA DE LIGAÇÃO/PASSAGEM EM PVC RÍGIDO PARA ELETRODUTO, DIMENSÕES 4"X2", EMBUTIDA EM PAREDE EM CHAPA DE GESSO ACARTONADO (DRYWALL), INCLUSIVE FORNECIMENTO E INSTALAÇÃO</t>
  </si>
  <si>
    <t>ED-49188</t>
  </si>
  <si>
    <t>CAIXA DE LIGAÇÃO/PASSAGEM EM PVC RÍGIDO PARA ELETRODUTO, DIMENSÕES 4"X4", EMBUTIDA EM ALVENARIA - FORNECIMENTO E INSTALAÇÃO</t>
  </si>
  <si>
    <t>ED-49195</t>
  </si>
  <si>
    <t>CAIXA DE LIGAÇÃO/PASSAGEM EM PVC RÍGIDO PARA ELETRODUTO, DIMENSÕES 4"X4", EMBUTIDA EM PAREDE EM CHAPA DE GESSO ACARTONADO (DRYWALL), INCLUSIVE FORNECIMENTO E INSTALAÇÃO</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</si>
  <si>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</si>
  <si>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</si>
  <si>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</si>
  <si>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</si>
  <si>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</si>
  <si>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</si>
  <si>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</si>
  <si>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</si>
  <si>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</si>
  <si>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</si>
  <si>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</si>
  <si>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</si>
  <si>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CAIXA METÁLICA DE LIGAÇÃO E PASSAGEM</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</si>
  <si>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</si>
  <si>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</si>
  <si>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</si>
  <si>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</si>
  <si>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</si>
  <si>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</si>
  <si>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</si>
  <si>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</si>
  <si>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</si>
  <si>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</si>
  <si>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</si>
  <si>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</si>
  <si>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</si>
  <si>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</si>
  <si>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</si>
  <si>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</si>
  <si>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</si>
  <si>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</si>
  <si>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</si>
  <si>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</si>
  <si>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</si>
  <si>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</si>
  <si>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</si>
  <si>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</si>
  <si>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</si>
  <si>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</si>
  <si>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</si>
  <si>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</si>
  <si>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</si>
  <si>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</si>
  <si>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</si>
  <si>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METÁLICA, TAMPA ANTIDERRAPANTE, 100 X 100 X 60 CM</t>
  </si>
  <si>
    <t>ED-49165</t>
  </si>
  <si>
    <t>CAIXA DE PASSAGEM PARA PISO, METÁLICA, TAMPA ANTIDERRAPANTE, 200 X 200 X 100 CM</t>
  </si>
  <si>
    <t>ED-49166</t>
  </si>
  <si>
    <t>CAIXA DE PASSAGEM PARA PISO, METÁLICA, TAMPA ANTIDERRAPANTE, 300 X 300 X 120 CM</t>
  </si>
  <si>
    <t>ED-49167</t>
  </si>
  <si>
    <t>CAIXA DE PASSAGEM PARA PISO, METÁLICA, TAMPA ANTIDERRAPANTE, 400 X 400 X 200 CM</t>
  </si>
  <si>
    <t>ED-49214</t>
  </si>
  <si>
    <t>CAIXA DE PASSAGEM 15 x 15 CM EM CHAPA DE FERRO COM TAMPA CEGA</t>
  </si>
  <si>
    <t>ED-49215</t>
  </si>
  <si>
    <t>CAIXA DE PASSAGEM 20 X 20 CM EM CHAPA DE FERRO COM TAMPA CEGA</t>
  </si>
  <si>
    <t>CAIXA DE PASSAGEM EM ALVENARIA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</si>
  <si>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</si>
  <si>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</si>
  <si>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</si>
  <si>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</si>
  <si>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</si>
  <si>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</si>
  <si>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</si>
  <si>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</si>
  <si>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CAIXA DE PASSAGEM PARA TELEFONIA</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</si>
  <si>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</si>
  <si>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</si>
  <si>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</si>
  <si>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</si>
  <si>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</si>
  <si>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</si>
  <si>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</si>
  <si>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</si>
  <si>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</si>
  <si>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</si>
  <si>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</si>
  <si>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</si>
  <si>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</si>
  <si>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</si>
  <si>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</si>
  <si>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ED-49218</t>
  </si>
  <si>
    <t>CAIXA DE TELEFONIA, NÚMERO 2, DIMENSÃO (20X20)CM, EM CHAPA DE AÇO GALVANIZADO, TIPO SOBREPOR COM FECHO, INCLUSIVE ACESSÓRIOS E INSTALAÇÃO</t>
  </si>
  <si>
    <t>ED-49183</t>
  </si>
  <si>
    <t>CAIXA DE TELEFONIA, NÚMERO 3, DIMENSÃO (40X40)CM, EM CHAPA DE AÇO GALVANIZADO, TIPO EMBUTIR COM FECHO, INCLUSIVE ASSENTAMENTO E ACESSÓRIOS</t>
  </si>
  <si>
    <t>ED-49220</t>
  </si>
  <si>
    <t>CAIXA DE TELEFONIA, NÚMERO 3, DIMENSÃO (40X40)CM, EM CHAPA DE AÇO GALVANIZADO, TIPO SOBREPOR COM FECHO, INCLUSIVE ACESSÓRIOS E INSTALAÇÃO</t>
  </si>
  <si>
    <t>ED-49184</t>
  </si>
  <si>
    <t>CAIXA DE TELEFONIA, NÚMERO 4, DIMENSÃO (60X60)CM, EM CHAPA DE AÇO GALVANIZADO, TIPO EMBUTIR COM FECHO, INCLUSIVE ACESSÓRIOS E INSTALAÇÃO</t>
  </si>
  <si>
    <t>ED-49222</t>
  </si>
  <si>
    <t>CAIXA DE TELEFONIA, NÚMERO 4, DIMENSÃO (60X60)CM, EM CHAPA DE AÇO GALVANIZADO, TIPO SOBREPOR COM FECHO, INCLUSIVE ACESSÓRIOS E INSTALAÇÃO</t>
  </si>
  <si>
    <t>ED-49185</t>
  </si>
  <si>
    <t>CAIXA DE TELEFONIA, NÚMERO 5, DIMENSÃO (80X80)CM, EM CHAPA DE AÇO GALVANIZADO, TIPO EMBUTIR COM FECHO, INCLUSIVE ACESSÓRIOS E INSTALAÇÃO</t>
  </si>
  <si>
    <t>ED-49224</t>
  </si>
  <si>
    <t>CAIXA DE TELEFONIA, NÚMERO 5, DIMENSÃO (80X80)CM, EM CHAPA DE AÇO GALVANIZADO, TIPO SOBREPOR COM FECHO, INCLUSIVE ACESSÓRIOS E INSTALAÇÃO</t>
  </si>
  <si>
    <t>ED-29066</t>
  </si>
  <si>
    <t>CAIXA DE TELEFONIA, NÚMERO 7, DIMENSÃO (120X120)CM, EM CHAPA DE AÇO GALVANIZADO, TIPO EMBUTIR COM FECHO, INCLUSIVE ACESSÓRIOS E INSTALAÇÃO</t>
  </si>
  <si>
    <t>ED-49227</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</si>
  <si>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</si>
  <si>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</si>
  <si>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</si>
  <si>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ED-49176</t>
  </si>
  <si>
    <t>CAIXA PRÉ-MOLDADA PARA ENTRADA TELEFÔNICA SUBTERRÂNEA, TIPO R2, MEDIDAS INTERNAS (107X52X50)CM, INCLUSIVE ESCAVAÇÃO, APILOAMENTO, LASTRO DE BRITA, REATERRO E TRANSPORTE E RETIRADA DO MATERIAL ESCAVADO (EM CAÇAMBA)</t>
  </si>
  <si>
    <t>ED-49174</t>
  </si>
  <si>
    <t>CAIXA SUBTERRÂNEA, TIPO P20, EM FERRO FUNDIDO COM TAMPA, INCLUSIVE ESCAVAÇÃO, REATERRO E TRANSPORTE E RETIRADA DO MATERIAL ESCAVADO (EM CAÇAMBA</t>
  </si>
  <si>
    <t>INTERRUPTOR, TOMADA E ACESSÓRIOS</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</si>
  <si>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</si>
  <si>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</si>
  <si>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</si>
  <si>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</si>
  <si>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</si>
  <si>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</si>
  <si>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</si>
  <si>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</si>
  <si>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</si>
  <si>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</si>
  <si>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</si>
  <si>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</si>
  <si>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</si>
  <si>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</si>
  <si>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</si>
  <si>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</si>
  <si>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</si>
  <si>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</si>
  <si>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</si>
  <si>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</si>
  <si>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</si>
  <si>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</si>
  <si>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</si>
  <si>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</si>
  <si>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</si>
  <si>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</si>
  <si>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</si>
  <si>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</si>
  <si>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</si>
  <si>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</si>
  <si>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</si>
  <si>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</si>
  <si>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</si>
  <si>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</si>
  <si>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</si>
  <si>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</si>
  <si>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</si>
  <si>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</si>
  <si>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</si>
  <si>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</si>
  <si>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</si>
  <si>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</si>
  <si>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</si>
  <si>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</si>
  <si>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</si>
  <si>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</si>
  <si>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</si>
  <si>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</si>
  <si>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</si>
  <si>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</si>
  <si>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</si>
  <si>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</si>
  <si>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</si>
  <si>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</si>
  <si>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</si>
  <si>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</si>
  <si>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</si>
  <si>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</si>
  <si>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</si>
  <si>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</si>
  <si>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</si>
  <si>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</si>
  <si>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</si>
  <si>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</si>
  <si>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</si>
  <si>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</si>
  <si>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</si>
  <si>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</si>
  <si>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</si>
  <si>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</si>
  <si>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</si>
  <si>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</si>
  <si>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</si>
  <si>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</si>
  <si>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</si>
  <si>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</si>
  <si>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</si>
  <si>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</si>
  <si>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</si>
  <si>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</si>
  <si>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</si>
  <si>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</si>
  <si>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</si>
  <si>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</si>
  <si>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</si>
  <si>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</si>
  <si>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</si>
  <si>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</si>
  <si>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</si>
  <si>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</si>
  <si>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</si>
  <si>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</si>
  <si>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</si>
  <si>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</si>
  <si>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</si>
  <si>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</si>
  <si>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ED-49483</t>
  </si>
  <si>
    <t>CONJUNTO DE UMA (1) PLACA CEGA 3"X3", TIPO REDONDA, INCLUSIVE FORNECIMENTO, INSTALAÇÃO, SUPORTE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</si>
  <si>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</si>
  <si>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</si>
  <si>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</si>
  <si>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</si>
  <si>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</si>
  <si>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</si>
  <si>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</si>
  <si>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</si>
  <si>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</si>
  <si>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</si>
  <si>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</si>
  <si>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</si>
  <si>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</si>
  <si>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</si>
  <si>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</si>
  <si>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</si>
  <si>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</si>
  <si>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</si>
  <si>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</si>
  <si>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</si>
  <si>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</si>
  <si>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</si>
  <si>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</si>
  <si>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</si>
  <si>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</si>
  <si>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</si>
  <si>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</si>
  <si>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</si>
  <si>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</si>
  <si>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</si>
  <si>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</si>
  <si>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</si>
  <si>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</si>
  <si>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</si>
  <si>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</si>
  <si>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</si>
  <si>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</si>
  <si>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</si>
  <si>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</si>
  <si>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</si>
  <si>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</si>
  <si>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</si>
  <si>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</si>
  <si>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</si>
  <si>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</si>
  <si>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</si>
  <si>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</si>
  <si>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</si>
  <si>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</si>
  <si>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</si>
  <si>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</si>
  <si>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</si>
  <si>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</si>
  <si>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</si>
  <si>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</si>
  <si>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</si>
  <si>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</si>
  <si>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</si>
  <si>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</si>
  <si>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</si>
  <si>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</si>
  <si>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</si>
  <si>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</si>
  <si>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</si>
  <si>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</si>
  <si>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</si>
  <si>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</si>
  <si>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</si>
  <si>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</si>
  <si>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</si>
  <si>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</si>
  <si>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</si>
  <si>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MANGUEIRA PVC FLEXÍVEL CORRUGADO</t>
  </si>
  <si>
    <t>ED-49415</t>
  </si>
  <si>
    <t>ELETRODUTO FLEXÍVEL CORRUGADO, PVC, ANTI-CHAMA, DN 32MM (1"), APLICADO EM ALVENARIA, INCLUSIVE RASGO</t>
  </si>
  <si>
    <t>CONDULETE EM ALUMÍNIO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</si>
  <si>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</si>
  <si>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</si>
  <si>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</si>
  <si>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</si>
  <si>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</si>
  <si>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</si>
  <si>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</si>
  <si>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</si>
  <si>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</si>
  <si>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</si>
  <si>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</si>
  <si>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</si>
  <si>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</si>
  <si>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</si>
  <si>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</si>
  <si>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</si>
  <si>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</si>
  <si>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</si>
  <si>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</si>
  <si>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</si>
  <si>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</si>
  <si>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</si>
  <si>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</si>
  <si>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</si>
  <si>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</si>
  <si>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</si>
  <si>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</si>
  <si>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</si>
  <si>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</si>
  <si>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</si>
  <si>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</si>
  <si>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</si>
  <si>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</si>
  <si>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</si>
  <si>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</si>
  <si>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</si>
  <si>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</si>
  <si>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</si>
  <si>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</si>
  <si>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</si>
  <si>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</si>
  <si>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</si>
  <si>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</si>
  <si>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</si>
  <si>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</si>
  <si>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</si>
  <si>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</si>
  <si>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</si>
  <si>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</si>
  <si>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</si>
  <si>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</si>
  <si>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</si>
  <si>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</si>
  <si>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</si>
  <si>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</si>
  <si>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</si>
  <si>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</si>
  <si>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</si>
  <si>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</si>
  <si>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</si>
  <si>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</si>
  <si>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</si>
  <si>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</si>
  <si>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</si>
  <si>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</si>
  <si>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</si>
  <si>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</si>
  <si>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</si>
  <si>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</si>
  <si>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</si>
  <si>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</si>
  <si>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</si>
  <si>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</si>
  <si>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</si>
  <si>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</si>
  <si>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</si>
  <si>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</si>
  <si>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</si>
  <si>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</si>
  <si>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</si>
  <si>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</si>
  <si>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</si>
  <si>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</si>
  <si>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</si>
  <si>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</si>
  <si>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</si>
  <si>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</si>
  <si>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</si>
  <si>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</si>
  <si>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</si>
  <si>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</si>
  <si>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</si>
  <si>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</si>
  <si>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</si>
  <si>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</si>
  <si>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</si>
  <si>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</si>
  <si>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</si>
  <si>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</si>
  <si>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CONDULETE DE ALUMÍNIO, TIPO "T" OU "TB", DIÂMETRO DE SAÍDA 3/4" (20MM), EXCLUSIVE INSTALAÇÃO, MÓDULO E PLACA (FORNECIMENTO)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</si>
  <si>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</si>
  <si>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</si>
  <si>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</si>
  <si>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</si>
  <si>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</si>
  <si>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</si>
  <si>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</si>
  <si>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</si>
  <si>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</si>
  <si>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</si>
  <si>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</si>
  <si>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</si>
  <si>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ED-49098</t>
  </si>
  <si>
    <t>CONDULETE DE ALUMÍNIO, TIPO "X", DIÂMETRO DE SAÍDA 1" (25MM), EXCLUSIVE MÓDULO E PLACA, INCLUSIVE FIXAÇÃO</t>
  </si>
  <si>
    <t>ED-17976</t>
  </si>
  <si>
    <t>CONDULETE DE ALUMÍNIO, TIPO "X", DIÂMETRO DE SAÍDA 1.1/2" (40MM), EXCLUSIVE INSTALAÇÃO, MÓDULO E PLACA (FORNECIMENTO)</t>
  </si>
  <si>
    <t>ED-49100</t>
  </si>
  <si>
    <t>CONDULETE DE ALUMÍNIO, TIPO "X", DIÂMETRO DE SAÍDA 1.1/2" (40MM), EXCLUSIVE MÓDULO E PLACA, INCLUSIVE FIXAÇÃO</t>
  </si>
  <si>
    <t>ED-17975</t>
  </si>
  <si>
    <t>CONDULETE DE ALUMÍNIO, TIPO "X", DIÂMETRO DE SAÍDA 1.1/4" (32MM), EXCLUSIVE INSTALAÇÃO, MÓDULO E PLACA (FORNECIMENTO)</t>
  </si>
  <si>
    <t>ED-49099</t>
  </si>
  <si>
    <t>CONDULETE DE ALUMÍNIO, TIPO "X", DIÂMETRO DE SAÍDA 1.1/4" (32MM), EXCLUSIVE MÓDULO E PLACA, INCLUSIVE FIXAÇÃO</t>
  </si>
  <si>
    <t>ED-17977</t>
  </si>
  <si>
    <t>CONDULETE DE ALUMÍNIO, TIPO "X", DIÂMETRO DE SAÍDA 2" (50MM), EXCLUSIVE INSTALAÇÃO, MÓDULO E PLACA (FORNECIMENTO)</t>
  </si>
  <si>
    <t>ED-49101</t>
  </si>
  <si>
    <t>CONDULETE DE ALUMÍNIO, TIPO "X", DIÂMETRO DE SAÍDA 2" (50MM), EXCLUSIVE MÓDULO E PLACA, INCLUSIVE FIXAÇÃO</t>
  </si>
  <si>
    <t>ED-17973</t>
  </si>
  <si>
    <t>CONDULETE DE ALUMÍNIO, TIPO "X", DIÂMETRO DE SAÍDA 3/4" (20MM), EXCLUSIVE INSTALAÇÃO, MÓDULO E PLACA (FORNECIMENTO)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</si>
  <si>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</si>
  <si>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</si>
  <si>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</si>
  <si>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</si>
  <si>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</si>
  <si>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</si>
  <si>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</si>
  <si>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</si>
  <si>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</si>
  <si>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</si>
  <si>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</si>
  <si>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</si>
  <si>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</si>
  <si>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</si>
  <si>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</si>
  <si>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</si>
  <si>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</si>
  <si>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</si>
  <si>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</si>
  <si>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</si>
  <si>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</si>
  <si>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</si>
  <si>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</si>
  <si>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</si>
  <si>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</si>
  <si>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</si>
  <si>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</si>
  <si>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</si>
  <si>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</si>
  <si>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</si>
  <si>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</si>
  <si>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</si>
  <si>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</si>
  <si>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</si>
  <si>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</si>
  <si>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</si>
  <si>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</si>
  <si>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</si>
  <si>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</si>
  <si>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</si>
  <si>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</si>
  <si>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</si>
  <si>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</si>
  <si>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</si>
  <si>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</si>
  <si>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</si>
  <si>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</si>
  <si>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</si>
  <si>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</si>
  <si>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</si>
  <si>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</si>
  <si>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ELETRODUTO RÍGIDO EM PVC</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</si>
  <si>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</si>
  <si>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</si>
  <si>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</si>
  <si>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</si>
  <si>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</si>
  <si>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</si>
  <si>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</si>
  <si>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</si>
  <si>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</si>
  <si>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</si>
  <si>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</si>
  <si>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</si>
  <si>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</si>
  <si>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</si>
  <si>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</si>
  <si>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</si>
  <si>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</si>
  <si>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</si>
  <si>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</si>
  <si>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</si>
  <si>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ELETRODUTO RÍGIDO EM AÇO GALVANIZADO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</si>
  <si>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</si>
  <si>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</si>
  <si>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</si>
  <si>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</si>
  <si>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</si>
  <si>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</si>
  <si>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</si>
  <si>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</si>
  <si>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</si>
  <si>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</si>
  <si>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</si>
  <si>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</si>
  <si>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</si>
  <si>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</si>
  <si>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</si>
  <si>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</si>
  <si>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</si>
  <si>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</si>
  <si>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</si>
  <si>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</si>
  <si>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</si>
  <si>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</si>
  <si>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</si>
  <si>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</si>
  <si>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</si>
  <si>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</si>
  <si>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</si>
  <si>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</si>
  <si>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</si>
  <si>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</si>
  <si>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</si>
  <si>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</si>
  <si>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</si>
  <si>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</si>
  <si>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</si>
  <si>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</si>
  <si>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PERFILADO LISO E PERFURADO</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</si>
  <si>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</si>
  <si>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</si>
  <si>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</si>
  <si>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</si>
  <si>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</si>
  <si>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</si>
  <si>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</si>
  <si>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</si>
  <si>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</si>
  <si>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</si>
  <si>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ED-19583</t>
  </si>
  <si>
    <t>FIXAÇÃO DE PERFILADO HORIZONTAL, INCLUSIVE SUPORTE, VERGALHÃO E ACESSÓRIOS, EXCLUSIVE PERFILADO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</si>
  <si>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</si>
  <si>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</si>
  <si>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</si>
  <si>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</si>
  <si>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</si>
  <si>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</si>
  <si>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</si>
  <si>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</si>
  <si>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</si>
  <si>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</si>
  <si>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</si>
  <si>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</si>
  <si>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</si>
  <si>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</si>
  <si>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</si>
  <si>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</si>
  <si>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</si>
  <si>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</si>
  <si>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</si>
  <si>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</si>
  <si>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</si>
  <si>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</si>
  <si>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</si>
  <si>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</si>
  <si>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</si>
  <si>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</si>
  <si>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</si>
  <si>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</si>
  <si>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</si>
  <si>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</si>
  <si>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</si>
  <si>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</si>
  <si>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</si>
  <si>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ELETROCALHA PERFURADA</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</si>
  <si>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</si>
  <si>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</si>
  <si>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</si>
  <si>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</si>
  <si>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</si>
  <si>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</si>
  <si>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</si>
  <si>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</si>
  <si>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</si>
  <si>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</si>
  <si>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</si>
  <si>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</si>
  <si>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</si>
  <si>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</si>
  <si>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</si>
  <si>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</si>
  <si>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</si>
  <si>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</si>
  <si>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VERGALHÃO DE AÇO COM ROSCA TOTAL</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</si>
  <si>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</si>
  <si>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</si>
  <si>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</si>
  <si>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</si>
  <si>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</si>
  <si>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</si>
  <si>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</si>
  <si>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</si>
  <si>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</si>
  <si>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</si>
  <si>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</si>
  <si>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</si>
  <si>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</si>
  <si>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</si>
  <si>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</si>
  <si>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</si>
  <si>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</si>
  <si>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</si>
  <si>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</si>
  <si>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</si>
  <si>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</si>
  <si>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</si>
  <si>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</si>
  <si>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</si>
  <si>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</si>
  <si>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</si>
  <si>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</si>
  <si>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</si>
  <si>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</si>
  <si>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</si>
  <si>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</si>
  <si>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</si>
  <si>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</si>
  <si>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</si>
  <si>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</si>
  <si>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</si>
  <si>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</si>
  <si>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</si>
  <si>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</si>
  <si>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</si>
  <si>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</si>
  <si>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</si>
  <si>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</si>
  <si>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</si>
  <si>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</si>
  <si>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</si>
  <si>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</si>
  <si>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</si>
  <si>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</si>
  <si>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</si>
  <si>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</si>
  <si>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</si>
  <si>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</si>
  <si>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</si>
  <si>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</si>
  <si>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</si>
  <si>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</si>
  <si>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</si>
  <si>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</si>
  <si>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</si>
  <si>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</si>
  <si>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</si>
  <si>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</si>
  <si>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</si>
  <si>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</si>
  <si>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</si>
  <si>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</si>
  <si>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</si>
  <si>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</si>
  <si>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</si>
  <si>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</si>
  <si>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</si>
  <si>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</si>
  <si>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</si>
  <si>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</si>
  <si>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</si>
  <si>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</si>
  <si>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</si>
  <si>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</si>
  <si>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</si>
  <si>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</si>
  <si>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</si>
  <si>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</si>
  <si>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</si>
  <si>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</si>
  <si>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</si>
  <si>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</si>
  <si>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</si>
  <si>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</si>
  <si>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</si>
  <si>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</si>
  <si>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</si>
  <si>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</si>
  <si>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</si>
  <si>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</si>
  <si>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</si>
  <si>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</si>
  <si>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</si>
  <si>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</si>
  <si>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</si>
  <si>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</si>
  <si>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</si>
  <si>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</si>
  <si>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</si>
  <si>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</si>
  <si>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</si>
  <si>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</si>
  <si>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</si>
  <si>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</si>
  <si>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</si>
  <si>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</si>
  <si>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</si>
  <si>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</si>
  <si>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</si>
  <si>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</si>
  <si>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</si>
  <si>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</si>
  <si>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</si>
  <si>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</si>
  <si>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</si>
  <si>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</si>
  <si>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</si>
  <si>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</si>
  <si>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</si>
  <si>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</si>
  <si>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</si>
  <si>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</si>
  <si>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</si>
  <si>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</si>
  <si>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</si>
  <si>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</si>
  <si>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</si>
  <si>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</si>
  <si>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</si>
  <si>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</si>
  <si>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</si>
  <si>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</si>
  <si>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</si>
  <si>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</si>
  <si>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</si>
  <si>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</si>
  <si>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</si>
  <si>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</si>
  <si>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</si>
  <si>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</si>
  <si>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</si>
  <si>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</si>
  <si>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</si>
  <si>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</si>
  <si>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</si>
  <si>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</si>
  <si>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</si>
  <si>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</si>
  <si>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REATOR ELETRÔNICO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</si>
  <si>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</si>
  <si>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</si>
  <si>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</si>
  <si>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</si>
  <si>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</si>
  <si>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</si>
  <si>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</si>
  <si>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</si>
  <si>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</si>
  <si>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</si>
  <si>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</si>
  <si>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</si>
  <si>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</si>
  <si>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</si>
  <si>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</si>
  <si>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</si>
  <si>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LÂMPADA E ACESSÓRIOS</t>
  </si>
  <si>
    <t>ED-49371</t>
  </si>
  <si>
    <t>LÂMPADA COMPACTADA ELETRÔNICA FLUORESCENTE, BASE E27, POTÊNCIA 11W, TENSÃO 110-127V, FORNECIMENTO E INSTALAÇÃO, EXCLUSIVE LUMINÁRIA</t>
  </si>
  <si>
    <t>ED-49372</t>
  </si>
  <si>
    <t>LÂMPADA COMPACTADA ELETRÔNICA FLUORESCENTE, BASE E27, POTÊNCIA 15W, TENSÃO 110-127V, FORNECIMENTO E INSTALAÇÃO, EXCLUSIVE LUMINÁRIA</t>
  </si>
  <si>
    <t>ED-49373</t>
  </si>
  <si>
    <t>LÂMPADA COMPACTADA ELETRÔNICA FLUORESCENTE, BASE E27, POTÊNCIA 20W, TENSÃO 110-127V, FORNECIMENTO E INSTALAÇÃO, EXCLUSIVE LUMINÁRIA</t>
  </si>
  <si>
    <t>ED-49374</t>
  </si>
  <si>
    <t>LÂMPADA COMPACTADA ELETRÔNICA FLUORESCENTE, BASE E27, POTÊNCIA 23W, TENSÃO 110-127V, FORNECIMENTO E INSTALAÇÃO, EXCLUSIVE LUMINÁRIA</t>
  </si>
  <si>
    <t>ED-49370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</si>
  <si>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</si>
  <si>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</si>
  <si>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</si>
  <si>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</si>
  <si>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</si>
  <si>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</si>
  <si>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</si>
  <si>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</si>
  <si>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</si>
  <si>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</si>
  <si>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</si>
  <si>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</si>
  <si>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</si>
  <si>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</si>
  <si>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</si>
  <si>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</si>
  <si>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</si>
  <si>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</si>
  <si>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</si>
  <si>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</si>
  <si>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</si>
  <si>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</si>
  <si>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</si>
  <si>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</si>
  <si>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</si>
  <si>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DUTO CORRUGADO EM PEAD</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</si>
  <si>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</si>
  <si>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</si>
  <si>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</si>
  <si>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</si>
  <si>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</si>
  <si>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</si>
  <si>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</si>
  <si>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</si>
  <si>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</si>
  <si>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</si>
  <si>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</si>
  <si>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</si>
  <si>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</si>
  <si>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</si>
  <si>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ENVELOPAMENTO DE DUTO E ELETRODUTO</t>
  </si>
  <si>
    <t>ED-49334</t>
  </si>
  <si>
    <t>ENVELOPE DE CONCRETO PARA PROTEÇÃO DE TUBOS DE PVC ENTERRADO - CONCRETO TIPO A FCK = 13,5 MPA</t>
  </si>
  <si>
    <t>ENTRADA DE ENERGIA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</si>
  <si>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</si>
  <si>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</si>
  <si>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</si>
  <si>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</si>
  <si>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</si>
  <si>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</si>
  <si>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</si>
  <si>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</si>
  <si>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</si>
  <si>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</si>
  <si>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</si>
  <si>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</si>
  <si>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</si>
  <si>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</si>
  <si>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</si>
  <si>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</si>
  <si>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</si>
  <si>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</si>
  <si>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</si>
  <si>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</si>
  <si>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</si>
  <si>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</si>
  <si>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</si>
  <si>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</si>
  <si>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</si>
  <si>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</si>
  <si>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</si>
  <si>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</si>
  <si>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</si>
  <si>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</si>
  <si>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</si>
  <si>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</si>
  <si>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</si>
  <si>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</si>
  <si>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</si>
  <si>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</si>
  <si>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</si>
  <si>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</si>
  <si>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</si>
  <si>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</si>
  <si>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</si>
  <si>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CANALETA EM PVC</t>
  </si>
  <si>
    <t>ED-49060</t>
  </si>
  <si>
    <t>CANALETA EM PVC PARA INSTALAÇÃO ELÉTRICA APARENTE, INCLUSIVE CONEXÕES, DIMENSÕES 20 X 10 MM</t>
  </si>
  <si>
    <t>ED-49061</t>
  </si>
  <si>
    <t>CANALETA EM PVC PARA INSTALAÇÃO ELÉTRICA APARENTE, INCLUSIVE CONEXÕES, DIMENSÕES 50 X 20 MM</t>
  </si>
  <si>
    <t>CAIXA DE MEDIÇÃO</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</si>
  <si>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</si>
  <si>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</si>
  <si>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</si>
  <si>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</si>
  <si>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</si>
  <si>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</si>
  <si>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</si>
  <si>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</si>
  <si>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</si>
  <si>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</si>
  <si>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</si>
  <si>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</si>
  <si>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</si>
  <si>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</si>
  <si>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</si>
  <si>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</si>
  <si>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</si>
  <si>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</si>
  <si>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</si>
  <si>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</si>
  <si>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</si>
  <si>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</si>
  <si>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ED-28593</t>
  </si>
  <si>
    <t>CAIXA PARA PROTEÇÃO GERAL, TIPO CM-8, DIMENSÕES CONFORME PADRÃO CEMIG, EXCLUSIVE BARRAMENTO E DISJUNTOR, INCLUSIVE INSTALAÇÃO</t>
  </si>
  <si>
    <t>QUADRO DE DISTRIBUIÇÃO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</si>
  <si>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</si>
  <si>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</si>
  <si>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</si>
  <si>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</si>
  <si>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</si>
  <si>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</si>
  <si>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</si>
  <si>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</si>
  <si>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</si>
  <si>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</si>
  <si>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</si>
  <si>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</si>
  <si>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</si>
  <si>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</si>
  <si>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</si>
  <si>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</si>
  <si>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</si>
  <si>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</si>
  <si>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DISJUNTOR</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</si>
  <si>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</si>
  <si>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</si>
  <si>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</si>
  <si>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</si>
  <si>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</si>
  <si>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</si>
  <si>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</si>
  <si>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</si>
  <si>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</si>
  <si>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</si>
  <si>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</si>
  <si>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</si>
  <si>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</si>
  <si>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</si>
  <si>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</si>
  <si>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</si>
  <si>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</si>
  <si>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</si>
  <si>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</si>
  <si>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</si>
  <si>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</si>
  <si>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</si>
  <si>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</si>
  <si>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</si>
  <si>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</si>
  <si>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</si>
  <si>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</si>
  <si>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</si>
  <si>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</si>
  <si>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</si>
  <si>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</si>
  <si>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</si>
  <si>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</si>
  <si>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</si>
  <si>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</si>
  <si>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</si>
  <si>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</si>
  <si>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</si>
  <si>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</si>
  <si>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</si>
  <si>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</si>
  <si>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</si>
  <si>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</si>
  <si>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</si>
  <si>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</si>
  <si>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</si>
  <si>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</si>
  <si>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</si>
  <si>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</si>
  <si>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</si>
  <si>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</si>
  <si>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</si>
  <si>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</si>
  <si>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</si>
  <si>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</si>
  <si>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</si>
  <si>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</si>
  <si>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</si>
  <si>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</si>
  <si>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</si>
  <si>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</si>
  <si>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</si>
  <si>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</si>
  <si>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</si>
  <si>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</si>
  <si>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</si>
  <si>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</si>
  <si>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</si>
  <si>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</si>
  <si>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</si>
  <si>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</si>
  <si>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</si>
  <si>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</si>
  <si>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</si>
  <si>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</si>
  <si>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</si>
  <si>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</si>
  <si>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</si>
  <si>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</si>
  <si>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</si>
  <si>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</si>
  <si>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</si>
  <si>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</si>
  <si>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</si>
  <si>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</si>
  <si>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</si>
  <si>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</si>
  <si>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</si>
  <si>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</si>
  <si>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</si>
  <si>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</si>
  <si>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</si>
  <si>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</si>
  <si>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</si>
  <si>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</si>
  <si>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</si>
  <si>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</si>
  <si>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</si>
  <si>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</si>
  <si>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</si>
  <si>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</si>
  <si>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</si>
  <si>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</si>
  <si>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</si>
  <si>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</si>
  <si>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</si>
  <si>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</si>
  <si>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</si>
  <si>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</si>
  <si>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</si>
  <si>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</si>
  <si>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</si>
  <si>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</si>
  <si>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</si>
  <si>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</si>
  <si>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</si>
  <si>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</si>
  <si>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DISJUNTOR TRIPOLAR TERMOMAGNÉTICO 10KA, DE 90A</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</si>
  <si>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</si>
  <si>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</si>
  <si>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</si>
  <si>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</si>
  <si>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</si>
  <si>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</si>
  <si>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</si>
  <si>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</si>
  <si>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</si>
  <si>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</si>
  <si>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</si>
  <si>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</si>
  <si>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</si>
  <si>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</si>
  <si>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</si>
  <si>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</si>
  <si>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</si>
  <si>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</si>
  <si>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</si>
  <si>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</si>
  <si>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</si>
  <si>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</si>
  <si>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</si>
  <si>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</si>
  <si>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SUPRESSOR DE SURTO</t>
  </si>
  <si>
    <t>ED-49528</t>
  </si>
  <si>
    <t>SUPRESSOR DE SURTO PARA PROTEÇÃO DE CENTRAL DE TELECOMUNICAÇÕES</t>
  </si>
  <si>
    <t>ED-49527</t>
  </si>
  <si>
    <t>SUPRESSOR DE SURTO PARA PROTEÇÃO PRIMÁRIA EM QGD, ATÉ 1,5 KV - 5 KA</t>
  </si>
  <si>
    <t>QUADRO DE COMANDO</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</si>
  <si>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</si>
  <si>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</si>
  <si>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</si>
  <si>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</si>
  <si>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</si>
  <si>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</si>
  <si>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</si>
  <si>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</si>
  <si>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</si>
  <si>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</si>
  <si>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</si>
  <si>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</si>
  <si>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</si>
  <si>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</si>
  <si>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CONECTOR</t>
  </si>
  <si>
    <t>ED-48701</t>
  </si>
  <si>
    <t>TERMINAL PARA ATERRAMENTO E CONEXÃO DE QUADRO/PAINEL ELÉTRICO, TIPO PARAFUSO FENDIDO DE APERTO, EM LATÃO ESTANHADO, DIÂMETRO DERIVAÇÃO 2,5MM2-25MM2, INCLUSIVE INSTALAÇÃO</t>
  </si>
  <si>
    <t>ILUMINAÇÃO PÚBLICA E EXTERNA</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</si>
  <si>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</si>
  <si>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</si>
  <si>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</si>
  <si>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</si>
  <si>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</si>
  <si>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</si>
  <si>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</si>
  <si>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</si>
  <si>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</si>
  <si>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</si>
  <si>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SIRENE</t>
  </si>
  <si>
    <t>ED-49526</t>
  </si>
  <si>
    <t>SIRENE DE ALTA POTÊNCIA, TIMBRE Ø 150MM, 100DCB</t>
  </si>
  <si>
    <t>ED-49525</t>
  </si>
  <si>
    <t>SIRENE PARA ALCANCE ATÉ 500 M REF. RT-10</t>
  </si>
  <si>
    <t>SISTEMA DE NOBREAK</t>
  </si>
  <si>
    <t>ED-48371</t>
  </si>
  <si>
    <t>ESTABILIZADOR 127V, 60HZ - 5,0KVA</t>
  </si>
  <si>
    <t>INSTALAÇÕES DE REDE LÓGICA E TELEFONIA</t>
  </si>
  <si>
    <t>FIO E CABO PARA REDE LÓGICA</t>
  </si>
  <si>
    <t>ED-48365</t>
  </si>
  <si>
    <t>CABO UTP 4 PARES CATEGORIA 6 COM REVESTIMENTO EXTERNO NÃO PROPAGANTE A CHAMA</t>
  </si>
  <si>
    <t>FIO E CABO TELEFÔNICO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</si>
  <si>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</si>
  <si>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</si>
  <si>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</si>
  <si>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</si>
  <si>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</si>
  <si>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</si>
  <si>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</si>
  <si>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</si>
  <si>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</si>
  <si>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</si>
  <si>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</si>
  <si>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</si>
  <si>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</si>
  <si>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</si>
  <si>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</si>
  <si>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</si>
  <si>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</si>
  <si>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</si>
  <si>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</si>
  <si>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</si>
  <si>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</si>
  <si>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</si>
  <si>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</si>
  <si>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</si>
  <si>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</si>
  <si>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</si>
  <si>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</si>
  <si>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</si>
  <si>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</si>
  <si>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</si>
  <si>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</si>
  <si>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</si>
  <si>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</si>
  <si>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</si>
  <si>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TOMADA PARA REDE LÓGICA E TELEFONIA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</si>
  <si>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</si>
  <si>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</si>
  <si>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</si>
  <si>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</si>
  <si>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</si>
  <si>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</si>
  <si>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</si>
  <si>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</si>
  <si>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</si>
  <si>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</si>
  <si>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</si>
  <si>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</si>
  <si>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</si>
  <si>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</si>
  <si>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</si>
  <si>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</si>
  <si>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</si>
  <si>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</si>
  <si>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</si>
  <si>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</si>
  <si>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</si>
  <si>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</si>
  <si>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CERTIFICAÇÃO DE REDE LÓGICA</t>
  </si>
  <si>
    <t>ED-48367</t>
  </si>
  <si>
    <t>CERTIFICAÇÃO DE GARANTIA DE TRANSMISSÃO DE CABOS LÓGICOS - CATEGORIA 5E</t>
  </si>
  <si>
    <t>ED-48368</t>
  </si>
  <si>
    <t>CERTIFICAÇÃO DE GARANTIA DE TRANSMISSÃO DE CABOS LÓGICOS CAT. 5/6</t>
  </si>
  <si>
    <t>RACK E  ACESSÓRIOS</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</si>
  <si>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</si>
  <si>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</si>
  <si>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</si>
  <si>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</si>
  <si>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</si>
  <si>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</si>
  <si>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</si>
  <si>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</si>
  <si>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</si>
  <si>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</si>
  <si>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</si>
  <si>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</si>
  <si>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</si>
  <si>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</si>
  <si>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</si>
  <si>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</si>
  <si>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</si>
  <si>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</si>
  <si>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SISTEMAS DE CFTV</t>
  </si>
  <si>
    <t>FIO E CABO PARA CFTV</t>
  </si>
  <si>
    <t>ED-48364</t>
  </si>
  <si>
    <t>CABO COAXIAL RG-59, IMPEDÂNCIA 75 OHM, CONDUTOR EM FIO DE COBRE NU, BLINDAGEM TRANÇA FORMADA POR FIOS DE COBRE MALHA 90%</t>
  </si>
  <si>
    <t>ED-48363</t>
  </si>
  <si>
    <t>CABO COAXIAL RG-59-75 OHMS</t>
  </si>
  <si>
    <t>INSTALAÇÕES DE SPDA</t>
  </si>
  <si>
    <t>HASTE PARA ATERRAMENTO</t>
  </si>
  <si>
    <t>ED-49343</t>
  </si>
  <si>
    <t>HASTE DE AÇO COBREADA PARA ATERRAMENTO DIÂMETRO 3/4"X 2400 MM,CONFORME PADRÕES TELEBRÁS</t>
  </si>
  <si>
    <t>ED-49342</t>
  </si>
  <si>
    <t>HASTE DE AÇO COBREADA PARA ATERRAMENTO DIÂMETRO 3/4"X 3000 MM,CONFORME PADRÕES TELEBRÁS</t>
  </si>
  <si>
    <t>ED-51067</t>
  </si>
  <si>
    <t>HASTE PARA ATERRAMENTO, ALTA CAMADA, 3/4" X 3M</t>
  </si>
  <si>
    <t>CAIXA DE INSPEÇÃO</t>
  </si>
  <si>
    <t>ED-51056</t>
  </si>
  <si>
    <t>CAIXA DE INSPEÇÃO EM CIMENTO AGREGADO 300X300 MM COM TAPA EM FERRO FUNDIDO</t>
  </si>
  <si>
    <t>ED-51055</t>
  </si>
  <si>
    <t>CAIXA DE INSPEÇÃO EM PVC, DIÂMETRO DE 30CM, ALTURA DE 30CM, COM TAMPA EM FERRO FUNDIDO, EXCLUSIVE HASTE DE ATERRAMENTO, INCLUSIVE INSTALAÇÃO</t>
  </si>
  <si>
    <t>ATERRAMENTO</t>
  </si>
  <si>
    <t>ED-48700</t>
  </si>
  <si>
    <t>ATERRAMENTO COM HASTES COPPERWELD, DIÂMETRO DE  5/8", COMPRIMENTO DE 240CM, EXCLUSIVE CABO E CAIXA PARA ATERRAMENTO, INCLUSIVE GRAMPO PARA HASTE E INSTALAÇÃO</t>
  </si>
  <si>
    <t>ED-48702</t>
  </si>
  <si>
    <t>CAIXA PRÉ MOLDADA PARA ATERRAMENTO COM TAMPA DE CONCRETO 25 x 25 x 50 CM, INCLUSIVE ESCAVAÇÃO E BOTA FORA</t>
  </si>
  <si>
    <t>CAIXA DE EQUALIZAÇÃO</t>
  </si>
  <si>
    <t>ED-51052</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</si>
  <si>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</si>
  <si>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</si>
  <si>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</si>
  <si>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</si>
  <si>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</si>
  <si>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PROTEÇÃO CONTRA SURTO</t>
  </si>
  <si>
    <t>ED-51066</t>
  </si>
  <si>
    <t>FUSÍVEL DIAZED RETARDADO 35A</t>
  </si>
  <si>
    <t>ED-51065</t>
  </si>
  <si>
    <t>FUSÍVEL DIAZED RETARDADO 63A</t>
  </si>
  <si>
    <t>ED-51092</t>
  </si>
  <si>
    <t>VLC SLIM CLASSE 1 275V 12,5/60kA</t>
  </si>
  <si>
    <t>BARRA CHATA,CHAPA E FITA METÁLICA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</si>
  <si>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</si>
  <si>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</si>
  <si>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</si>
  <si>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</si>
  <si>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</si>
  <si>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</si>
  <si>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</si>
  <si>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</si>
  <si>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</si>
  <si>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</si>
  <si>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ED-24042</t>
  </si>
  <si>
    <t>FORNECIMENTO E INSTALAÇÃO DE FITA SUBTERRÂNEA PARA SINALIZAÇÃO DE REDES OU TUBULAÇÕES</t>
  </si>
  <si>
    <t>BARRA REDONDA DE AÇO GALVANIZADA À FOGO</t>
  </si>
  <si>
    <t>ED-51022</t>
  </si>
  <si>
    <t>RE-BAR 10MM X 3M COM 3 CLIPS PARA EMENDA 8-10MM</t>
  </si>
  <si>
    <t>ED-51023</t>
  </si>
  <si>
    <t>RE-BAR 3/8" X 3,4M COM 3 CLIPS PARA EMENDA 8-10MM</t>
  </si>
  <si>
    <t>ED-51021</t>
  </si>
  <si>
    <t>RE-BAR 8MM X 4M COM 3 CLIPS PARA EMENDA 8-10MM</t>
  </si>
  <si>
    <t>CABO DE ALUMÍNIO NÚ</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</si>
  <si>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</si>
  <si>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</si>
  <si>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</si>
  <si>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</si>
  <si>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CABO DE COBRE NÚ</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</si>
  <si>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</si>
  <si>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</si>
  <si>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</si>
  <si>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</si>
  <si>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</si>
  <si>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</si>
  <si>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</si>
  <si>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</si>
  <si>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</si>
  <si>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</si>
  <si>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</si>
  <si>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</si>
  <si>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</si>
  <si>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</si>
  <si>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</si>
  <si>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</si>
  <si>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CORDOALHA FLEXÍVEL</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</si>
  <si>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</si>
  <si>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</si>
  <si>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</si>
  <si>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</si>
  <si>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</si>
  <si>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</si>
  <si>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</si>
  <si>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</si>
  <si>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</si>
  <si>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</si>
  <si>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SISTEMA DE PARA-RAIO</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</si>
  <si>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</si>
  <si>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</si>
  <si>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</si>
  <si>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</si>
  <si>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ED-51068</t>
  </si>
  <si>
    <t>MASTRO SIMPLES DE FERRO GALVANIZADO PARA PÁRA-RAIOS, ALTURA DE 3 M, Ø 40 MM (1 1/2") OU 50 MM (2"), COMPLETO</t>
  </si>
  <si>
    <t>ED-51073</t>
  </si>
  <si>
    <t>PARA-RAIO DE LATAO CROMADO, COBRE CROMADO OU ACO INOXIDAVEL, TIPO FRANKLIN</t>
  </si>
  <si>
    <t>TERMINAL E CONECTOR</t>
  </si>
  <si>
    <t>ED-51084</t>
  </si>
  <si>
    <t>TERMINAL A COMPRESSAO EM COBRE ESTANHADO 1 FURO PARA CABO 16 MM2</t>
  </si>
  <si>
    <t>ED-51083</t>
  </si>
  <si>
    <t>TERMINAL A COMPRESSAO EM COBRE ESTANHADO 1 FURO PARA CABO 2,5 MM2</t>
  </si>
  <si>
    <t>ED-51085</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</si>
  <si>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</si>
  <si>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</si>
  <si>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</si>
  <si>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</si>
  <si>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</si>
  <si>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</si>
  <si>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</si>
  <si>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</si>
  <si>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</si>
  <si>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</si>
  <si>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</si>
  <si>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</si>
  <si>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</si>
  <si>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ABRAÇADEIRA</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</si>
  <si>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</si>
  <si>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</si>
  <si>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</si>
  <si>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</si>
  <si>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</si>
  <si>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</si>
  <si>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</si>
  <si>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</si>
  <si>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SINALIZADOR</t>
  </si>
  <si>
    <t>ED-51016</t>
  </si>
  <si>
    <t>APARELHO SINALIZADOR NOTURNO DE OBSTÁCULOS AÉREO, DUPLO, COM CÉLULA FOTOELÉTRICA, INCLUSIVE DUAS (2) LÂMPADAS LED, POTÊNCIA 9W, BULBO A60, E SUPORTE DE TOPO PARA MASTRO, EXCLUSIVE MASTRO</t>
  </si>
  <si>
    <t>INSTALAÇÕES HIDROSSANITÁRIAS</t>
  </si>
  <si>
    <t>HIDRÔMETRO E CAVALETE</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</si>
  <si>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</si>
  <si>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</si>
  <si>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</si>
  <si>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</si>
  <si>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</si>
  <si>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</si>
  <si>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</si>
  <si>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</si>
  <si>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TUBULAÇÃO PARA ESGOTO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</si>
  <si>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</si>
  <si>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</si>
  <si>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</si>
  <si>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</si>
  <si>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</si>
  <si>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</si>
  <si>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</si>
  <si>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</si>
  <si>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</si>
  <si>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</si>
  <si>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</si>
  <si>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</si>
  <si>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</si>
  <si>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</si>
  <si>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</si>
  <si>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</si>
  <si>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</si>
  <si>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</si>
  <si>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</si>
  <si>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</si>
  <si>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</si>
  <si>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</si>
  <si>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</si>
  <si>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</si>
  <si>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</si>
  <si>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</si>
  <si>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</si>
  <si>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</si>
  <si>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</si>
  <si>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</si>
  <si>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</si>
  <si>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</si>
  <si>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</si>
  <si>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</si>
  <si>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</si>
  <si>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</si>
  <si>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</si>
  <si>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</si>
  <si>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</si>
  <si>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</si>
  <si>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</si>
  <si>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</si>
  <si>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TUBULAÇÃO DE PVC SOLDÁVEL</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</si>
  <si>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</si>
  <si>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</si>
  <si>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</si>
  <si>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</si>
  <si>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</si>
  <si>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</si>
  <si>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</si>
  <si>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</si>
  <si>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</si>
  <si>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</si>
  <si>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</si>
  <si>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</si>
  <si>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</si>
  <si>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</si>
  <si>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</si>
  <si>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</si>
  <si>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</si>
  <si>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</si>
  <si>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</si>
  <si>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</si>
  <si>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</si>
  <si>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</si>
  <si>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</si>
  <si>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</si>
  <si>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</si>
  <si>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</si>
  <si>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</si>
  <si>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</si>
  <si>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</si>
  <si>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</si>
  <si>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TUBULAÇÃO DE PVC ROSCÁVEL</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</si>
  <si>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</si>
  <si>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</si>
  <si>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</si>
  <si>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</si>
  <si>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</si>
  <si>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</si>
  <si>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</si>
  <si>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</si>
  <si>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</si>
  <si>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</si>
  <si>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</si>
  <si>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</si>
  <si>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</si>
  <si>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</si>
  <si>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</si>
  <si>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</si>
  <si>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</si>
  <si>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</si>
  <si>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TUBULAÇÃO DE POLIPROPILENO (PPR)</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</si>
  <si>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</si>
  <si>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</si>
  <si>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</si>
  <si>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</si>
  <si>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</si>
  <si>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</si>
  <si>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</si>
  <si>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</si>
  <si>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</si>
  <si>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</si>
  <si>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</si>
  <si>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</si>
  <si>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</si>
  <si>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</si>
  <si>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</si>
  <si>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</si>
  <si>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</si>
  <si>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</si>
  <si>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</si>
  <si>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</si>
  <si>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</si>
  <si>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</si>
  <si>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</si>
  <si>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</si>
  <si>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</si>
  <si>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</si>
  <si>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</si>
  <si>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</si>
  <si>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</si>
  <si>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</si>
  <si>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</si>
  <si>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</si>
  <si>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</si>
  <si>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</si>
  <si>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</si>
  <si>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</si>
  <si>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</si>
  <si>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</si>
  <si>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</si>
  <si>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</si>
  <si>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</si>
  <si>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</si>
  <si>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</si>
  <si>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</si>
  <si>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</si>
  <si>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</si>
  <si>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TUBULAÇÃO DE PEX</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</si>
  <si>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</si>
  <si>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</si>
  <si>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</si>
  <si>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</si>
  <si>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</si>
  <si>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</si>
  <si>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</si>
  <si>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</si>
  <si>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TUBULAÇÃO DE CPVC</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</si>
  <si>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</si>
  <si>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</si>
  <si>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</si>
  <si>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</si>
  <si>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</si>
  <si>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</si>
  <si>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</si>
  <si>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</si>
  <si>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</si>
  <si>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</si>
  <si>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</si>
  <si>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</si>
  <si>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</si>
  <si>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</si>
  <si>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</si>
  <si>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</si>
  <si>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</si>
  <si>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</si>
  <si>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TUBULAÇÃO DE COBRE</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</si>
  <si>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</si>
  <si>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</si>
  <si>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</si>
  <si>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</si>
  <si>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</si>
  <si>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</si>
  <si>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</si>
  <si>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</si>
  <si>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</si>
  <si>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</si>
  <si>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</si>
  <si>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</si>
  <si>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</si>
  <si>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</si>
  <si>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</si>
  <si>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</si>
  <si>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</si>
  <si>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</si>
  <si>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</si>
  <si>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</si>
  <si>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</si>
  <si>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</si>
  <si>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</si>
  <si>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</si>
  <si>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</si>
  <si>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</si>
  <si>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</si>
  <si>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</si>
  <si>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</si>
  <si>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</si>
  <si>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</si>
  <si>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</si>
  <si>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</si>
  <si>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</si>
  <si>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</si>
  <si>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</si>
  <si>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TUBULAÇÃO DE AÇO GALVANIZADO</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</si>
  <si>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</si>
  <si>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</si>
  <si>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</si>
  <si>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</si>
  <si>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</si>
  <si>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</si>
  <si>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</si>
  <si>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</si>
  <si>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</si>
  <si>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</si>
  <si>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</si>
  <si>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</si>
  <si>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</si>
  <si>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</si>
  <si>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REGISTRO E VÁLVULA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</si>
  <si>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</si>
  <si>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</si>
  <si>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</si>
  <si>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</si>
  <si>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</si>
  <si>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</si>
  <si>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</si>
  <si>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</si>
  <si>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</si>
  <si>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</si>
  <si>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</si>
  <si>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</si>
  <si>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</si>
  <si>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</si>
  <si>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</si>
  <si>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</si>
  <si>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</si>
  <si>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</si>
  <si>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</si>
  <si>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</si>
  <si>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</si>
  <si>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</si>
  <si>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</si>
  <si>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</si>
  <si>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</si>
  <si>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</si>
  <si>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</si>
  <si>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</si>
  <si>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</si>
  <si>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</si>
  <si>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</si>
  <si>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</si>
  <si>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</si>
  <si>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</si>
  <si>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</si>
  <si>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</si>
  <si>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</si>
  <si>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</si>
  <si>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</si>
  <si>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</si>
  <si>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</si>
  <si>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</si>
  <si>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</si>
  <si>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</si>
  <si>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</si>
  <si>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</si>
  <si>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</si>
  <si>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</si>
  <si>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</si>
  <si>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</si>
  <si>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ED-49963</t>
  </si>
  <si>
    <t>REGISTRO DE PRESSÃO, TIPO BASE, ROSCÁVEL 1/2" (PARA TUBO SOLDÁVEL OU PPR DN 20MM/CPVC DN 15MM), INCLUSIVE ACABAMENTO (PADRÃO MÉDIO) E CANOPLA CROMADOS</t>
  </si>
  <si>
    <t>ED-49964</t>
  </si>
  <si>
    <t>REGISTRO DE PRESSÃO, TIPO BASE, ROSCÁVEL 1/2" (PARA TUBO SOLDÁVEL OU PPR DN 20MM/CPVC DN 15MM), INCLUSIVE ACABAMENTO (PADRÃO POPULAR) E CANOPLA CROMADOS</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</si>
  <si>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</si>
  <si>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</si>
  <si>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</si>
  <si>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</si>
  <si>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</si>
  <si>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</si>
  <si>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</si>
  <si>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</si>
  <si>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</si>
  <si>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</si>
  <si>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</si>
  <si>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</si>
  <si>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</si>
  <si>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</si>
  <si>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</si>
  <si>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</si>
  <si>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</si>
  <si>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</si>
  <si>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</si>
  <si>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</si>
  <si>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</si>
  <si>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</si>
  <si>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</si>
  <si>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</si>
  <si>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</si>
  <si>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</si>
  <si>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</si>
  <si>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</si>
  <si>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</si>
  <si>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</si>
  <si>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</si>
  <si>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</si>
  <si>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</si>
  <si>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</si>
  <si>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</si>
  <si>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</si>
  <si>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</si>
  <si>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</si>
  <si>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</si>
  <si>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</si>
  <si>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CAIXA SIFONADA E RALO EM PVC</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</si>
  <si>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</si>
  <si>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</si>
  <si>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</si>
  <si>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</si>
  <si>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</si>
  <si>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</si>
  <si>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</si>
  <si>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</si>
  <si>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</si>
  <si>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</si>
  <si>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</si>
  <si>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</si>
  <si>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</si>
  <si>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</si>
  <si>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</si>
  <si>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</si>
  <si>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</si>
  <si>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</si>
  <si>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</si>
  <si>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</si>
  <si>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</si>
  <si>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</si>
  <si>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</si>
  <si>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</si>
  <si>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</si>
  <si>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</si>
  <si>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</si>
  <si>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</si>
  <si>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</si>
  <si>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</si>
  <si>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</si>
  <si>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</si>
  <si>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</si>
  <si>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</si>
  <si>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</si>
  <si>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</si>
  <si>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</si>
  <si>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</si>
  <si>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GRELHA E RALO METÁLICO</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</si>
  <si>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</si>
  <si>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</si>
  <si>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</si>
  <si>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</si>
  <si>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</si>
  <si>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</si>
  <si>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</si>
  <si>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</si>
  <si>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</si>
  <si>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</si>
  <si>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TERMINAL DE VENTILAÇÃO</t>
  </si>
  <si>
    <t>ED-49951</t>
  </si>
  <si>
    <t>MITRA PVC RÍGIDO (TERMINAL DE VENTILAÇÃO TIPO) 75 MM</t>
  </si>
  <si>
    <t>CAIXA DE GORDURA</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</si>
  <si>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</si>
  <si>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</si>
  <si>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</si>
  <si>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</si>
  <si>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CAIXA DE ALVENARIA PARA ESGOTO</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</si>
  <si>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</si>
  <si>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</si>
  <si>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</si>
  <si>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</si>
  <si>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</si>
  <si>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</si>
  <si>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</si>
  <si>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</si>
  <si>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</si>
  <si>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</si>
  <si>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</si>
  <si>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</si>
  <si>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</si>
  <si>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</si>
  <si>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</si>
  <si>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</si>
  <si>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</si>
  <si>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</si>
  <si>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</si>
  <si>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</si>
  <si>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</si>
  <si>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</si>
  <si>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</si>
  <si>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</si>
  <si>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</si>
  <si>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</si>
  <si>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</si>
  <si>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</si>
  <si>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</si>
  <si>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</si>
  <si>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</si>
  <si>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</si>
  <si>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</si>
  <si>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</si>
  <si>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</si>
  <si>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</si>
  <si>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</si>
  <si>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</si>
  <si>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</si>
  <si>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</si>
  <si>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</si>
  <si>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</si>
  <si>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</si>
  <si>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</si>
  <si>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</si>
  <si>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</si>
  <si>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</si>
  <si>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</si>
  <si>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</si>
  <si>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</si>
  <si>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</si>
  <si>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</si>
  <si>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</si>
  <si>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</si>
  <si>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</si>
  <si>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</si>
  <si>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</si>
  <si>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</si>
  <si>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</si>
  <si>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</si>
  <si>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</si>
  <si>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</si>
  <si>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</si>
  <si>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</si>
  <si>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</si>
  <si>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</si>
  <si>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</si>
  <si>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</si>
  <si>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</si>
  <si>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</si>
  <si>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CAIXA DE ALVENARIA PARA DRENAGEM</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</si>
  <si>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</si>
  <si>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</si>
  <si>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</si>
  <si>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</si>
  <si>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</si>
  <si>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</si>
  <si>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</si>
  <si>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</si>
  <si>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</si>
  <si>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</si>
  <si>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</si>
  <si>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</si>
  <si>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</si>
  <si>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</si>
  <si>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</si>
  <si>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</si>
  <si>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</si>
  <si>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</si>
  <si>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</si>
  <si>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</si>
  <si>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</si>
  <si>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</si>
  <si>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</si>
  <si>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</si>
  <si>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</si>
  <si>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</si>
  <si>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</si>
  <si>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</si>
  <si>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</si>
  <si>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</si>
  <si>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</si>
  <si>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</si>
  <si>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</si>
  <si>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</si>
  <si>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</si>
  <si>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</si>
  <si>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</si>
  <si>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</si>
  <si>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</si>
  <si>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</si>
  <si>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</si>
  <si>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</si>
  <si>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</si>
  <si>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</si>
  <si>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</si>
  <si>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</si>
  <si>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</si>
  <si>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</si>
  <si>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</si>
  <si>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</si>
  <si>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</si>
  <si>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</si>
  <si>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</si>
  <si>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</si>
  <si>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</si>
  <si>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</si>
  <si>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RESERVATÓRIO DE ÁGUA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</si>
  <si>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</si>
  <si>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</si>
  <si>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</si>
  <si>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</si>
  <si>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</si>
  <si>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</si>
  <si>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</si>
  <si>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</si>
  <si>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</si>
  <si>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</si>
  <si>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ELETROBOMBA DE RECALQUE</t>
  </si>
  <si>
    <t>ED-49858</t>
  </si>
  <si>
    <t>BOMBA CENTRÍFUGA DE SUCÇÃO E RECALQUE 1/2 HP D = 2"</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</si>
  <si>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</si>
  <si>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</si>
  <si>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</si>
  <si>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</si>
  <si>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</si>
  <si>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</si>
  <si>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</si>
  <si>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</si>
  <si>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</si>
  <si>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</si>
  <si>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</si>
  <si>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</si>
  <si>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</si>
  <si>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</si>
  <si>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</si>
  <si>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</si>
  <si>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ED-49861</t>
  </si>
  <si>
    <t>MOTO-BOMBA 1 CV SUCÇÃO = 1 1/2" R = 1 1/4", VM = 5M3/H, HM = 16 M</t>
  </si>
  <si>
    <t>TORNEIRA DE BOIA</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</si>
  <si>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</si>
  <si>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</si>
  <si>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</si>
  <si>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</si>
  <si>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</si>
  <si>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</si>
  <si>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</si>
  <si>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</si>
  <si>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</si>
  <si>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</si>
  <si>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</si>
  <si>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</si>
  <si>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</si>
  <si>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</si>
  <si>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ABERTURA DE POÇO</t>
  </si>
  <si>
    <t>ED-48151</t>
  </si>
  <si>
    <t>ABERTURA MANUAL DE POÇO COM PROFUNDIDADE &lt;= 2,00M, DIÂMETRO DE 1,20M, INCLUSIVE AFASTAMENTO DO MATERIAL ESCAVADO</t>
  </si>
  <si>
    <t>ED-48152</t>
  </si>
  <si>
    <t>ABERTURA MANUAL DE POÇO COM PROFUNDIDADE &gt; 2,00M, DIÂMETRO DE 1,20M, INCLUSIVE AFASTAMENTO DO MATERIAL ESCAVADO</t>
  </si>
  <si>
    <t>ED-48154</t>
  </si>
  <si>
    <t>REVESTIMENTO DE CISTERNA COM 1/2 TIJOLO MACIÇO REQUEIMADO</t>
  </si>
  <si>
    <t>ED-48153</t>
  </si>
  <si>
    <t>REVESTIMENTO DE POÇO COM ANÉIS DE CONCRETO, D = 1,20 M</t>
  </si>
  <si>
    <t>FOSSA SÉPTICA</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</si>
  <si>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</si>
  <si>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</si>
  <si>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</si>
  <si>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</si>
  <si>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</si>
  <si>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</si>
  <si>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</si>
  <si>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</si>
  <si>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</si>
  <si>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</si>
  <si>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DRENAGEM</t>
  </si>
  <si>
    <t>CANALETA PRÉ-MOLDADA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</si>
  <si>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</si>
  <si>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</si>
  <si>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</si>
  <si>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</si>
  <si>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</si>
  <si>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</si>
  <si>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</si>
  <si>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</si>
  <si>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</si>
  <si>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</si>
  <si>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CANALETA DE CONCRETO MOLDADA IN-LOCO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</si>
  <si>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</si>
  <si>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</si>
  <si>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</si>
  <si>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</si>
  <si>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</si>
  <si>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</si>
  <si>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</si>
  <si>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</si>
  <si>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</si>
  <si>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</si>
  <si>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</si>
  <si>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</si>
  <si>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</si>
  <si>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</si>
  <si>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</si>
  <si>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</si>
  <si>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</si>
  <si>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</si>
  <si>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</si>
  <si>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</si>
  <si>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</si>
  <si>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</si>
  <si>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</si>
  <si>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</si>
  <si>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</si>
  <si>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</si>
  <si>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</si>
  <si>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</si>
  <si>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</si>
  <si>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</si>
  <si>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</si>
  <si>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</si>
  <si>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</si>
  <si>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</si>
  <si>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</si>
  <si>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</si>
  <si>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</si>
  <si>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</si>
  <si>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</si>
  <si>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</si>
  <si>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</si>
  <si>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</si>
  <si>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</si>
  <si>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</si>
  <si>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TUBULAÇÃO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</si>
  <si>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</si>
  <si>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</si>
  <si>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</si>
  <si>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</si>
  <si>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</si>
  <si>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</si>
  <si>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</si>
  <si>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</si>
  <si>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</si>
  <si>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</si>
  <si>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TUBULAÇÃO PERFURADO EM PVC FLEXÍVEL CORRUGADO</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</si>
  <si>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</si>
  <si>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</si>
  <si>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</si>
  <si>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</si>
  <si>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</si>
  <si>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</si>
  <si>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TUBULAÇÃO DE CONCRETO SIMPLES</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</si>
  <si>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</si>
  <si>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</si>
  <si>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</si>
  <si>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</si>
  <si>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</si>
  <si>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</si>
  <si>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</si>
  <si>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</si>
  <si>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</si>
  <si>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</si>
  <si>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TUBULAÇÃO DE CONCRETO ARMADO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</si>
  <si>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</si>
  <si>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</si>
  <si>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</si>
  <si>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</si>
  <si>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</si>
  <si>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</si>
  <si>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</si>
  <si>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</si>
  <si>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</si>
  <si>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</si>
  <si>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</si>
  <si>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</si>
  <si>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</si>
  <si>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</si>
  <si>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GALERIA CELULAR</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</si>
  <si>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</si>
  <si>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</si>
  <si>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</si>
  <si>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</si>
  <si>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</si>
  <si>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</si>
  <si>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</si>
  <si>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</si>
  <si>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</si>
  <si>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</si>
  <si>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</si>
  <si>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</si>
  <si>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</si>
  <si>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</si>
  <si>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</si>
  <si>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</si>
  <si>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</si>
  <si>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</si>
  <si>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</si>
  <si>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</si>
  <si>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</si>
  <si>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</si>
  <si>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</si>
  <si>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</si>
  <si>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</si>
  <si>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</si>
  <si>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</si>
  <si>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</si>
  <si>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</si>
  <si>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</si>
  <si>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</si>
  <si>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</si>
  <si>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</si>
  <si>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</si>
  <si>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</si>
  <si>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</si>
  <si>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</si>
  <si>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</si>
  <si>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</si>
  <si>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</si>
  <si>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</si>
  <si>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</si>
  <si>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</si>
  <si>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</si>
  <si>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</si>
  <si>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</si>
  <si>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</si>
  <si>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</si>
  <si>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</si>
  <si>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</si>
  <si>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</si>
  <si>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</si>
  <si>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</si>
  <si>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</si>
  <si>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</si>
  <si>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</si>
  <si>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</si>
  <si>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</si>
  <si>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 xml:space="preserve">CHAMINÉ DE POÇO DE VISITA </t>
  </si>
  <si>
    <t>ED-48568</t>
  </si>
  <si>
    <t>CHAMINÉ DE POÇO DE VISITA TIPO "A", EM ALVENARIA COM DEGRAUS DE AÇO CA-50</t>
  </si>
  <si>
    <t>ED-48569</t>
  </si>
  <si>
    <t>CHAMINÉ DE POÇO DE VISITA TIPO "B", EM ANEL DE CONCRETO CA-1 COM DEGRAUS DE AÇO CA-50</t>
  </si>
  <si>
    <t>POÇO DE VISITA PARA REDE TUBULAR</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</si>
  <si>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</si>
  <si>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</si>
  <si>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</si>
  <si>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</si>
  <si>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</si>
  <si>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</si>
  <si>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</si>
  <si>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</si>
  <si>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</si>
  <si>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</si>
  <si>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</si>
  <si>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</si>
  <si>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</si>
  <si>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</si>
  <si>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</si>
  <si>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</si>
  <si>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</si>
  <si>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</si>
  <si>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</si>
  <si>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</si>
  <si>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</si>
  <si>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</si>
  <si>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</si>
  <si>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</si>
  <si>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</si>
  <si>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</si>
  <si>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</si>
  <si>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</si>
  <si>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</si>
  <si>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</si>
  <si>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</si>
  <si>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</si>
  <si>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</si>
  <si>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</si>
  <si>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</si>
  <si>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</si>
  <si>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</si>
  <si>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</si>
  <si>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</si>
  <si>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</si>
  <si>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</si>
  <si>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</si>
  <si>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</si>
  <si>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</si>
  <si>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</si>
  <si>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</si>
  <si>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</si>
  <si>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</si>
  <si>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</si>
  <si>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</si>
  <si>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</si>
  <si>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</si>
  <si>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</si>
  <si>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</si>
  <si>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</si>
  <si>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</si>
  <si>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</si>
  <si>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</si>
  <si>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</si>
  <si>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</si>
  <si>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TAMPÃO PARA POÇO DE VISITA</t>
  </si>
  <si>
    <t>ED-48666</t>
  </si>
  <si>
    <t>TAMPÃO CIRCULAR EM FERRO FUNDIDO PARA POÇO DE VISITA, ARTICULADO COM DIÂMETRO DE 60CM, CLASSE 400, INCLUSIVE ASSENTAMENTO, EXCLUSIVE POÇO DE VISITA</t>
  </si>
  <si>
    <t>BOCA DE LOBO</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</si>
  <si>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</si>
  <si>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</si>
  <si>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</si>
  <si>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</si>
  <si>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</si>
  <si>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</si>
  <si>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 xml:space="preserve">CAIXA DE CAPTAÇÃO E DRENAGEM </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</si>
  <si>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</si>
  <si>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</si>
  <si>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</si>
  <si>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</si>
  <si>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</si>
  <si>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</si>
  <si>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</si>
  <si>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</si>
  <si>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</si>
  <si>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</si>
  <si>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</si>
  <si>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</si>
  <si>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</si>
  <si>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</si>
  <si>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</si>
  <si>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</si>
  <si>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</si>
  <si>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</si>
  <si>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</si>
  <si>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</si>
  <si>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</si>
  <si>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</si>
  <si>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</si>
  <si>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</si>
  <si>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</si>
  <si>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</si>
  <si>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CAIXA DE AREIA</t>
  </si>
  <si>
    <t>ED-48587</t>
  </si>
  <si>
    <t>CAIXA DE AREIA 100 X 100 X 100 CM</t>
  </si>
  <si>
    <t>ED-48586</t>
  </si>
  <si>
    <t>CAIXA DE AREIA 50 X 60 X 70 CM</t>
  </si>
  <si>
    <t xml:space="preserve">DESCIDA D´ÁGUA TIPO CALHA </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</si>
  <si>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</si>
  <si>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</si>
  <si>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</si>
  <si>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</si>
  <si>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</si>
  <si>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</si>
  <si>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</si>
  <si>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</si>
  <si>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</si>
  <si>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</si>
  <si>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</si>
  <si>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</si>
  <si>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</si>
  <si>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</si>
  <si>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</si>
  <si>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</si>
  <si>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</si>
  <si>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</si>
  <si>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</si>
  <si>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</si>
  <si>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 xml:space="preserve">DESCIDA D´ÁGUA TIPO DEGRAU </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</si>
  <si>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</si>
  <si>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</si>
  <si>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</si>
  <si>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</si>
  <si>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</si>
  <si>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</si>
  <si>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</si>
  <si>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</si>
  <si>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</si>
  <si>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</si>
  <si>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</si>
  <si>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</si>
  <si>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</si>
  <si>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</si>
  <si>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</si>
  <si>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</si>
  <si>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</si>
  <si>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</si>
  <si>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</si>
  <si>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</si>
  <si>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VALA DE INFILTRAÇÃO</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</si>
  <si>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</si>
  <si>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</si>
  <si>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</si>
  <si>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</si>
  <si>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</si>
  <si>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</si>
  <si>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</si>
  <si>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</si>
  <si>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</si>
  <si>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</si>
  <si>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</si>
  <si>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</si>
  <si>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</si>
  <si>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</si>
  <si>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</si>
  <si>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</si>
  <si>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</si>
  <si>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</si>
  <si>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</si>
  <si>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</si>
  <si>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PREVENÇÃO E COMBATE A INCÊNDIO</t>
  </si>
  <si>
    <t>ELETROBOMBA E ACESSÓRIOS</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</si>
  <si>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</si>
  <si>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</si>
  <si>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</si>
  <si>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</si>
  <si>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</si>
  <si>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</si>
  <si>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</si>
  <si>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</si>
  <si>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</si>
  <si>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</si>
  <si>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</si>
  <si>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</si>
  <si>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</si>
  <si>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</si>
  <si>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</si>
  <si>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</si>
  <si>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</si>
  <si>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</si>
  <si>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</si>
  <si>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</si>
  <si>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ADAPTADOR EM LATÃO PARA INSTALAÇÃO PREDIAL DE COMBATE A INCÊNDIO ENGATE RÁPIDO 2.1/2" X ROSCA INTERNA 5 FIOS 2.1/2", FORNECIMENTO E INSTALAÇÃO</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</si>
  <si>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</si>
  <si>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</si>
  <si>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</si>
  <si>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</si>
  <si>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</si>
  <si>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</si>
  <si>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</si>
  <si>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</si>
  <si>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</si>
  <si>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</si>
  <si>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</si>
  <si>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</si>
  <si>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</si>
  <si>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</si>
  <si>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</si>
  <si>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</si>
  <si>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</si>
  <si>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</si>
  <si>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</si>
  <si>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</si>
  <si>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REGISTRO GLOBO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</si>
  <si>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</si>
  <si>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</si>
  <si>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</si>
  <si>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</si>
  <si>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</si>
  <si>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</si>
  <si>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</si>
  <si>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</si>
  <si>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LUMINÁRIA DE EMERGÊNCIA</t>
  </si>
  <si>
    <t>ED-26993</t>
  </si>
  <si>
    <t>LUMINÁRIA DE EMERGÊNCIA AUTÔNOMA, TIPO LED COM DOIS FARÓIS, POTÊNCIA TOTAL DE 8W, FORNECIMENTO E INSTALAÇÃO</t>
  </si>
  <si>
    <t>ED-26989</t>
  </si>
  <si>
    <t>LUMINÁRIA DE EMERGÊNCIA AUTÔNOMA, TIPO LED POTÊNCIA TOTAL DE 2W, FORNECIMENTO E INSTALAÇÃO</t>
  </si>
  <si>
    <t>PLACA DE SINALIZAÇÃO</t>
  </si>
  <si>
    <t>ED-50206</t>
  </si>
  <si>
    <t>PLACA FOTOLUMINESCENTE "A2" - TRIÂNGULO 300 MM (RISCO INCÊNDIO)</t>
  </si>
  <si>
    <t>ED-50199</t>
  </si>
  <si>
    <t>PLACA FOTOLUMINESCENTE "E5" - 300 X 300 MM</t>
  </si>
  <si>
    <t>ED-50200</t>
  </si>
  <si>
    <t>PLACA FOTOLUMINESCENTE "E8" - 300 X 300 MM</t>
  </si>
  <si>
    <t>ED-50207</t>
  </si>
  <si>
    <t>PLACA FOTOLUMINESCENTE "P2" - D = 300 MM (PROIBIDO PRODUZIR CHAMA)</t>
  </si>
  <si>
    <t>ED-50201</t>
  </si>
  <si>
    <t>PLACA FOTOLUMINESCENTE "S1" OU "S2"- 380 X 190 MM (SAÍDA - DIREITA)</t>
  </si>
  <si>
    <t>ED-50202</t>
  </si>
  <si>
    <t>PLACA FOTOLUMINESCENTE "S1" OU "S2"- 380 X 190 MM (SAÍDA - ESQUERDA)</t>
  </si>
  <si>
    <t>ED-50204</t>
  </si>
  <si>
    <t>PLACA FOTOLUMINESCENTE "S10" - 380 X 190 MM (SAÍDA ESCADA SOBE)</t>
  </si>
  <si>
    <t>ED-50205</t>
  </si>
  <si>
    <t>PLACA FOTOLUMINESCENTE "S12" - 380 X 190 MM (SAÍDA)</t>
  </si>
  <si>
    <t>ED-50203</t>
  </si>
  <si>
    <t>PLACA FOTOLUMINESCENTE "S9" - 380 X 190 MM (SAÍDA ESCADA DESCE)</t>
  </si>
  <si>
    <t>SISTEMA DE DETECÇÃO E ALARME DE INCÊNDIO (SDAI)</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</si>
  <si>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</si>
  <si>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</si>
  <si>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</si>
  <si>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</si>
  <si>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</si>
  <si>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</si>
  <si>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</si>
  <si>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</si>
  <si>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</si>
  <si>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</si>
  <si>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</si>
  <si>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</si>
  <si>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INSTALAÇÕES DE GASES</t>
  </si>
  <si>
    <t>TUBULAÇÃO DE AÇO CARBONO</t>
  </si>
  <si>
    <t>ED-49832</t>
  </si>
  <si>
    <t>TUBO AÇO PRETO SCH-40, D = 1/2" SEM COSTURA</t>
  </si>
  <si>
    <t>ED-49833</t>
  </si>
  <si>
    <t>TUBO AÇO PRETO SCH-40, D = 3/4" SEM COSTURA</t>
  </si>
  <si>
    <t>ED-49831</t>
  </si>
  <si>
    <t>TUBO AÇO PRETO SCH-40, D = 3/8" SEM COSTURA</t>
  </si>
  <si>
    <t>REGISTRO</t>
  </si>
  <si>
    <t>ED-49827</t>
  </si>
  <si>
    <t>REGISTRO DE BLOQUEIO EM LATÃO, DIÂMETRO DE 1/2"X1/2", ROSCA NPT, BAIXA PRESSÃO, INCLUSIVE ACESSÓRIOS DE VEDAÇÃO</t>
  </si>
  <si>
    <t>ED-49826</t>
  </si>
  <si>
    <t>REGISTRO REGULADOR DE GÁS EM LATÃO, DIÂMETRO ENTRADA DE 1/4" COM ROSCA NPT, SAÍDA EM TERMINAL DE MANGUEIRA DE 3/8", INCLUSIVE ACESSÓRIOS DE VEDAÇÃO</t>
  </si>
  <si>
    <t>ED-49841</t>
  </si>
  <si>
    <t>VÁLVULA DE ESFERA TRIPARTIDA COM ROSCA NPT, CLASSE 300lbs - 1/2"</t>
  </si>
  <si>
    <t>ED-49842</t>
  </si>
  <si>
    <t>VÁLVULA DE ESFERA TRIPARTIDA COM ROSCA NPT, CLASSE 300lbs - 3/4"</t>
  </si>
  <si>
    <t>VÁLVULA DA ALÍVIO</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</si>
  <si>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</si>
  <si>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</si>
  <si>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</si>
  <si>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</si>
  <si>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</si>
  <si>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</si>
  <si>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</si>
  <si>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</si>
  <si>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</si>
  <si>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</si>
  <si>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</si>
  <si>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</si>
  <si>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</si>
  <si>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</si>
  <si>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VÁLVULA DE ESFERA</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</si>
  <si>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</si>
  <si>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</si>
  <si>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</si>
  <si>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</si>
  <si>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</si>
  <si>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</si>
  <si>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</si>
  <si>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</si>
  <si>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</si>
  <si>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</si>
  <si>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</si>
  <si>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</si>
  <si>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</si>
  <si>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</si>
  <si>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VÁLVULA DE RETENÇÃO</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</si>
  <si>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</si>
  <si>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</si>
  <si>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</si>
  <si>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</si>
  <si>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</si>
  <si>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</si>
  <si>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</si>
  <si>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</si>
  <si>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</si>
  <si>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</si>
  <si>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</si>
  <si>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</si>
  <si>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</si>
  <si>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</si>
  <si>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VÁLVULA SOLENÓIDE</t>
  </si>
  <si>
    <t>ED-48273</t>
  </si>
  <si>
    <t>VÁLVULA SOLENÓIDE 2/3 VIAS NF. AÇÃO DIRETA 1/2" BSP</t>
  </si>
  <si>
    <t>ED-48272</t>
  </si>
  <si>
    <t>VÁLVULA SOLENÓIDE 2/3 VIAS NF. AÇÃO DIRETA 3/8" BSP</t>
  </si>
  <si>
    <t>MANÔMETRO E PRESSOSTATO</t>
  </si>
  <si>
    <t>ED-48262</t>
  </si>
  <si>
    <t>MANÔMETRO DE PRESSÃO PARA AR COMPRIMIDO 15 A 600 mBAR, COM ROSCA, 1/2 NPT</t>
  </si>
  <si>
    <t>ED-48261</t>
  </si>
  <si>
    <t>MANÔMETRO DE PRESSÃO PARA AR COMPRIMIDO 15 A 600 mBAR, COM ROSCA, 1/4 NPT</t>
  </si>
  <si>
    <t>ED-48253</t>
  </si>
  <si>
    <t>PRESSOSTATO PARA COMPRESSOR DE 125 A 175 PSI</t>
  </si>
  <si>
    <t>ED-48252</t>
  </si>
  <si>
    <t>PRESSOSTATO PARA COMPRESSOR DE 80 A 125 PSI</t>
  </si>
  <si>
    <t>COMPRESSOR</t>
  </si>
  <si>
    <t>ED-48251</t>
  </si>
  <si>
    <t>COMPRESSOR SL/100 - 120PSI -8,3 BAR 100 LIBRAS</t>
  </si>
  <si>
    <t>CILINDRO</t>
  </si>
  <si>
    <t>ED-49817</t>
  </si>
  <si>
    <t>CILINDRO DE AÇO COM GÁS GLP CAPACIDADE 45 KG</t>
  </si>
  <si>
    <t>ED-48250</t>
  </si>
  <si>
    <t>CILINDRO DE PRESSÃO MÁXI,A 140 BAR, 3/4" NPT</t>
  </si>
  <si>
    <t>CENTRAL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</si>
  <si>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</si>
  <si>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</si>
  <si>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ACESSÓRIOS E COMPLEMENTOS PARA GÁS</t>
  </si>
  <si>
    <t>ED-49818</t>
  </si>
  <si>
    <t xml:space="preserve">COLETOR DE GÁS COM DUAS (2) SAÍDAS, EM AÇO PRETO, SCHEDULE 40, DIÂMETRO SAÍDA 1/2" (21,34MM), COM ACABAMENTO EM PINTURA ELETROSTÁTICA, INCLUSIVE ACESSÓRIOS DE VEDAÇÃO
</t>
  </si>
  <si>
    <t>ED-49819</t>
  </si>
  <si>
    <t>COLETOR DE GÁS COM TRÊS (3) SAÍDAS, EM AÇO PRETO, SCHEDULE 40, DIÂMETRO SAÍDA 1/2" (21,34MM), COM ACABAMENTO EM PINTURA ELETROSTÁTICA, INCLUSIVE ACESSÓRIOS DE VEDAÇÃO</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</si>
  <si>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</si>
  <si>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</si>
  <si>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</si>
  <si>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</si>
  <si>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</si>
  <si>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</si>
  <si>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</si>
  <si>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</si>
  <si>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</si>
  <si>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</si>
  <si>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</si>
  <si>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</si>
  <si>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</si>
  <si>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</si>
  <si>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</si>
  <si>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NIPLE DE REDUÇÃO 1/2"X1/8" EM LATÃO, ROSCA NPT, INCLUSIVE ACESSÓRIOS DE VEDAÇÃO</t>
  </si>
  <si>
    <t>ED-49823</t>
  </si>
  <si>
    <t>NIPLE DE REDUÇÃO 1/2"X3/8" EM LATÃO, ROSCA NPT, INCLUSIVE ACESSÓRIOS DE VEDAÇÃO</t>
  </si>
  <si>
    <t>ED-49824</t>
  </si>
  <si>
    <t>NIPLE DUPLO EM FERRO MALEÁVEL, DIÂMETRO 1/2"(15MM), COM ACABAMENTO GALVANIZADO, CLASSE DE PRESSÃO 300LBS, ROSCA NPT, INCLUSIVE ACESSÓRIOS DE VEDAÇÃO</t>
  </si>
  <si>
    <t>ED-49830</t>
  </si>
  <si>
    <t>TAMPÃO EM FERRO MALEÁVEL, DIÂMETRO 1/2"(15MM), COM ACABAMENTO GALVANIZADO, CLASSE DE PRESSÃO 300LBS, ROSCA NPT, INCLUSIVE ACESSÓRIOS DE VEDAÇÃO</t>
  </si>
  <si>
    <t>VIDROS E ESPELHOS</t>
  </si>
  <si>
    <t>ESPELHO</t>
  </si>
  <si>
    <t>ED-51151</t>
  </si>
  <si>
    <t>ESPELHO CRISTAL COM MOLDURA EM ALUMÍNIO, DIMENSÃO (60X90)CM, COM ESP. 4MM, INCLUSIVE FIXAÇÃO COM ADESIVO/SELANTE A BASE DE POLIURETANO, FORNECIMENTO E INSTALAÇÃO</t>
  </si>
  <si>
    <t>ED-51152</t>
  </si>
  <si>
    <t>ESPELHO CRISTAL, DIMENSÃO (40X60)CM, COM ESP. 4MM, EM ACABAMENTO LAPIDADO, INCLUSIVE FIXAÇÃO COM PARAFUSO TIPO FINESSON, FORNECIMENTO E INSTALAÇÃO</t>
  </si>
  <si>
    <t>ED-51150</t>
  </si>
  <si>
    <t>ESPELHO CRISTAL, DIMENSÃO (60X90)CM, COM ESP. 4MM, EM ACABAMENTO LAPIDADO, INCLUSIVE FIXAÇÃO COM PARAFUSO TIPO FINESSON, FORNECIMENTO E INSTALAÇÃO</t>
  </si>
  <si>
    <t>VIDRO ARAMADO</t>
  </si>
  <si>
    <t>ED-51149</t>
  </si>
  <si>
    <t>VIDRO ARAMADO E = 7 MM, COLOCADO</t>
  </si>
  <si>
    <t>VIDRO LISOS TRANSPARENTES</t>
  </si>
  <si>
    <t>ED-51155</t>
  </si>
  <si>
    <t>VIDRO COMUM LISO INCOLOR, ESP. 3MM, INCLUSIVE FIXAÇÃO E VEDAÇÃO COM GUARNIÇÃO/GAXETA DE BORRACHA NEOPRENE, FORNECIMENTO E INSTALAÇÃO, EXCLUSIVE CAIXILHO/PERFIL</t>
  </si>
  <si>
    <t>ED-51156</t>
  </si>
  <si>
    <t>VIDRO COMUM LISO INCOLOR, ESP. 4MM, INCLUSIVE FIXAÇÃO E VEDAÇÃO COM GUARNIÇÃO/GAXETA DE BORRACHA NEOPRENE, FORNECIMENTO E INSTALAÇÃO, EXCLUSIVE CAIXILHO/PERFIL</t>
  </si>
  <si>
    <t>ED-51157</t>
  </si>
  <si>
    <t>VIDRO COMUM LISO INCOLOR, ESP. 6MM, INCLUSIVE FIXAÇÃO E VEDAÇÃO COM GUARNIÇÃO/GAXETA DE BORRACHA NEOPRENE, FORNECIMENTO E INSTALAÇÃO, EXCLUSIVE CAIXILHO/PERFIL</t>
  </si>
  <si>
    <t>VIDRO FANTASIA</t>
  </si>
  <si>
    <t>ED-51154</t>
  </si>
  <si>
    <t>VIDRO IMPRESSO (FANTASIA) TIPO CANELADO OU MARTELADO INCOLOR, ESP. 3MM OU 4MM, INCLUSIVE FIXAÇÃO E VEDAÇÃO COM GUARNIÇÃO/GAXETA DE BORRACHA NEOPRENE, FORNECIMENTO E INSTALAÇÃO, EXCLUSIVE CAIXILHO/PERFIL</t>
  </si>
  <si>
    <t>ED-51153</t>
  </si>
  <si>
    <t>VIDRO IMPRESSO (FANTASIA) TIPO MINI-BOREAL, ESP. 3MM, INCLUSIVE FIXAÇÃO E VEDAÇÃO COM GUARNIÇÃO/GAXETA DE BORRACHA NEOPRENE, FORNECIMENTO E INSTALAÇÃO, EXCLUSIVE CAIXILHO/PERFIL</t>
  </si>
  <si>
    <t>VIDRO TEMPERADOS</t>
  </si>
  <si>
    <t>ED-51160</t>
  </si>
  <si>
    <t>VIDRO TEMPERADO INCOLOR, ESP. 10MM, INCLUSIVE FIXAÇÃO E VEDAÇÃO COM GUARNIÇÃO/GAXETA DE BORRACHA NEOPRENE, FORNECIMENTO E INSTALAÇÃO, EXCLUSIVE CAIXILHO/PERFIL</t>
  </si>
  <si>
    <t>ED-51158</t>
  </si>
  <si>
    <t>VIDRO TEMPERADO INCOLOR, ESP. 6MM, INCLUSIVE FIXAÇÃO E VEDAÇÃO COM GUARNIÇÃO/GAXETA DE BORRACHA NEOPRENE, FORNECIMENTO E INSTALAÇÃO, EXCLUSIVE CAIXILHO/PERFIL</t>
  </si>
  <si>
    <t>ED-51159</t>
  </si>
  <si>
    <t>VIDRO TEMPERADO INCOLOR, ESP. 8MM, INCLUSIVE FIXAÇÃO E VEDAÇÃO COM GUARNIÇÃO/GAXETA DE BORRACHA NEOPRENE, FORNECIMENTO E INSTALAÇÃO, EXCLUSIVE CAIXILHO/PERFIL</t>
  </si>
  <si>
    <t>PLACAS E SINALIZAÇÕES VISUAIS</t>
  </si>
  <si>
    <t>PLACA DE INAUGURAÇÃO</t>
  </si>
  <si>
    <t>ED-50634</t>
  </si>
  <si>
    <t>PLACA DE INAUGURAÇÃO EM ALUMÍNIO FUNDIDO, 60 X 40 CM</t>
  </si>
  <si>
    <t>ED-50635</t>
  </si>
  <si>
    <t>PLACA DE INAUGURAÇÃO EM ALUMÍNIO FUNDIDO 85 X 50 CM</t>
  </si>
  <si>
    <t>PLACA EM ALUMÍNIO</t>
  </si>
  <si>
    <t>ED-50642</t>
  </si>
  <si>
    <t>PLACA DE ALUMÍNIO ANODIZADO 25 X 25 CM PARA IDENTIFICAÇÃO</t>
  </si>
  <si>
    <t>ED-50636</t>
  </si>
  <si>
    <t>PLACA DE ALUMÍNIO FUNDIDO COM DENOMINAÇÃO DE CÔMODOS, 20 X 5 CM</t>
  </si>
  <si>
    <t>ED-50637</t>
  </si>
  <si>
    <t>PLACA DE ALUMÍNIO FUNDIDO COM DENOMINAÇÃO DE CÔMODOS, 21 X 4 CM</t>
  </si>
  <si>
    <t>ED-50638</t>
  </si>
  <si>
    <t>PLACA DE ALUMÍNIO FUNDIDO COM NOME DO PRÉDIO, AFIXADA EM PAREDE (0,39 M2)</t>
  </si>
  <si>
    <t>ED-50639</t>
  </si>
  <si>
    <t>PLACA DE ALUMÍNIO FUNDIDO DE NUMERAÇÃO DE PORTAS, 3 X 3 CM</t>
  </si>
  <si>
    <t>ED-50640</t>
  </si>
  <si>
    <t>PLACA DE ALUMÍNIO FUNDIDO DE NUMERAÇÃO DE PORTAS, 5 X 5 CM</t>
  </si>
  <si>
    <t>ED-50643</t>
  </si>
  <si>
    <t>PLACA EM ALUMÍNIO ANODIZADO 70 X 61 CM, FIXADA TUBO DE METALON</t>
  </si>
  <si>
    <t>ED-50644</t>
  </si>
  <si>
    <t>PLACA EM ALUMÍNIO 15 X 15 CM, COM PICTOGRAMA EM PELÍCULA ADESIVA</t>
  </si>
  <si>
    <t>PLACA EM AÇO ESCOVADO</t>
  </si>
  <si>
    <t>ED-50633</t>
  </si>
  <si>
    <t>PLACA EM CHAPA DE AÇO ESCOVADO 25 X 12 CM, E = 1 MM</t>
  </si>
  <si>
    <t>PONTOS DE INSTALAÇÕES</t>
  </si>
  <si>
    <t>PONTO DE ESGOTO</t>
  </si>
  <si>
    <t>ED-50223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</si>
  <si>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</si>
  <si>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</si>
  <si>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DA RAMAL DE ESGOTO, INCLUSIVE CONEXÕES E FIXAÇÃO DO TUBO COM ENCHIMENTO DO RASGO NO CONCRETO COM ARGAMASSA</t>
  </si>
  <si>
    <t>ED-50224</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</si>
  <si>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</si>
  <si>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ÁGUA FRIA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</si>
  <si>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</si>
  <si>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</si>
  <si>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</si>
  <si>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</si>
  <si>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</si>
  <si>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</si>
  <si>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</si>
  <si>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</si>
  <si>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</si>
  <si>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</si>
  <si>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</si>
  <si>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</si>
  <si>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</si>
  <si>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</si>
  <si>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</si>
  <si>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</si>
  <si>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</si>
  <si>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</si>
  <si>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</si>
  <si>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PONTO DE REDE (LÓGICA/SOM/CFT)</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</si>
  <si>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</si>
  <si>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</si>
  <si>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</si>
  <si>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</si>
  <si>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TELEFONIA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</si>
  <si>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</si>
  <si>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</si>
  <si>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PONTO DE GÁS (GLP)</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</si>
  <si>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</si>
  <si>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</si>
  <si>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</si>
  <si>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</si>
  <si>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SERVIÇOS DE PAISAGISMO</t>
  </si>
  <si>
    <t>PLANTIO DE GRAMA</t>
  </si>
  <si>
    <t>ED-50435</t>
  </si>
  <si>
    <t>PLANTIO DE GRAMA BATATAIS EM PLACAS, INCLUSIVE TERRA VEGETAL E CONSERVAÇÃO POR TRINTA (30) DIAS</t>
  </si>
  <si>
    <t>ED-50437</t>
  </si>
  <si>
    <t>PLANTIO DE GRAMA ESMERALDA EM PLACAS, INCLUSIVE TERRA VEGETAL E CONSERVAÇÃO POR TRINTA (30) DIAS</t>
  </si>
  <si>
    <t>ED-50436</t>
  </si>
  <si>
    <t>PLANTIO DE GRAMA SÃO CARLOS EM PLACAS, INCLUSIVE TERRA VEGETAL E CONSERVAÇÃO POR TRINTA (30) DIAS</t>
  </si>
  <si>
    <t>PLANTIO E PREPARO DE COVA PARA ÁRVORE</t>
  </si>
  <si>
    <t>ED-50433</t>
  </si>
  <si>
    <t>PLANTIO E PREPARO DE COVAS DE ARBUSTOS ORNAMENTAIS EM GERAL, EXCETO FORNECIMENTO DAS MUDAS</t>
  </si>
  <si>
    <t>ED-50434</t>
  </si>
  <si>
    <t>PLANTIO E PREPARO DE COVAS DE FORRAÇÃO, EXCETO FORNECIMENTO DAS MUDAS</t>
  </si>
  <si>
    <t>ED-50432</t>
  </si>
  <si>
    <t>PLANTIO E PREPARO DE COVAS PARA ÁRVORES COM ALTURA MÉDIA DE 2,00M, DIMENSÕES (60X60X60)CM , EXCLUSIVE FORNECIMENTO DAS MUDAS</t>
  </si>
  <si>
    <t>FORNECIMENTO DE MUDA</t>
  </si>
  <si>
    <t>ED-50446</t>
  </si>
  <si>
    <t>FORNECIMENTO DE ARBUSTO BELA EMÍLIA COM ALTURA MÍNIMA DE 15CM, EXCLUSIVE PLANTIO</t>
  </si>
  <si>
    <t>ED-50447</t>
  </si>
  <si>
    <t>FORNECIMENTO DE ARBUSTO CAMARÁ COM ALTURA MÍNIMA DE 15CM, EXCLUSIVE PLANTIO</t>
  </si>
  <si>
    <t>ED-50441</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</si>
  <si>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</si>
  <si>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</si>
  <si>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</si>
  <si>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</si>
  <si>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</si>
  <si>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</si>
  <si>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</si>
  <si>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</si>
  <si>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</si>
  <si>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ED-50439</t>
  </si>
  <si>
    <t>FORNECIMENTO DE ÁRVORE IPÊ-ROSA COM ALTURA MÉDIA DE 2,00M, EXCLUSIVE PLANTIO</t>
  </si>
  <si>
    <t>ED-25244</t>
  </si>
  <si>
    <t>FORNECIMENTO DE ÁRVORE IPÊ-ROXO COM ALTURA MÉDIA DE 2,00M, EXCLUSIVE PLANTIO</t>
  </si>
  <si>
    <t>ED-50442</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</si>
  <si>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</si>
  <si>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</si>
  <si>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</si>
  <si>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</si>
  <si>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</si>
  <si>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</si>
  <si>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</si>
  <si>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</si>
  <si>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</si>
  <si>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</si>
  <si>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</si>
  <si>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ED-50440</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</si>
  <si>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</si>
  <si>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</si>
  <si>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</si>
  <si>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</si>
  <si>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</si>
  <si>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</si>
  <si>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</si>
  <si>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ED-50438</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</si>
  <si>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</si>
  <si>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</si>
  <si>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</si>
  <si>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</si>
  <si>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</si>
  <si>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</si>
  <si>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</si>
  <si>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</si>
  <si>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</si>
  <si>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</si>
  <si>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</si>
  <si>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ED-50449</t>
  </si>
  <si>
    <t>FORNECIMENTO DE PALMEIRA ARECA-BAMBU COM ALTURA MÍNIMA DE 50CM, EXCLUSIVE PLANTIO</t>
  </si>
  <si>
    <t>ED-25243</t>
  </si>
  <si>
    <t>FORNECIMENTO DE PALMEIRA JERIVÁ COM ALTURA MÉDIA DE 2,00M, EXCLUSIVE PLANTIO</t>
  </si>
  <si>
    <t>ED-50448</t>
  </si>
  <si>
    <t>FORNECIMENTO DE PALMEIRA LICURI COM ALTURA MÉDIA DE 2,00M, EXCLUSIVE PLANTIO</t>
  </si>
  <si>
    <t>CERCA EM FERRO</t>
  </si>
  <si>
    <t>ED-50431</t>
  </si>
  <si>
    <t>CERCA EM FERRO, TRIANGULAR, PADRÃO PREFEITURA</t>
  </si>
  <si>
    <t>SERVIÇOS COMPLEMENTARES</t>
  </si>
  <si>
    <t>RASGO E ENCHIMENTO EM PAREDE</t>
  </si>
  <si>
    <t>ED-50704</t>
  </si>
  <si>
    <t>ENCHIMENTO DE RASGO EM ALVENARIA/CONCRETO COM ARGAMASSA, DIÂMETROS DE 15MM A 25MM (1/2" A 1"), INCLUSIVE ARGAMASSA, TRAÇO 1:2:8 (CIMENTO, CAL E AREIA), PREPARO MECÂNICO</t>
  </si>
  <si>
    <t>ED-50705</t>
  </si>
  <si>
    <t>ENCHIMENTO DE RASGO EM ALVENARIA/CONCRETO COM ARGAMASSA, DIÂMETROS DE 32MM A 50MM (1.1/4" A 2"), INCLUSIVE ARGAMASSA, TRAÇO 1:2:8 (CIMENTO, CAL E AREIA), PREPARO MECÂNICO</t>
  </si>
  <si>
    <t>ED-50706</t>
  </si>
  <si>
    <t>ENCHIMENTO DE RASGO EM ALVENARIA/CONCRETO COM ARGAMASSA, DIÂMETROS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</si>
  <si>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</si>
  <si>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</si>
  <si>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</si>
  <si>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</si>
  <si>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</si>
  <si>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</si>
  <si>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</si>
  <si>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</si>
  <si>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</si>
  <si>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</si>
  <si>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</si>
  <si>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</si>
  <si>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JUNTA DE DILATAÇÃO E TRINCA</t>
  </si>
  <si>
    <t>ED-8005</t>
  </si>
  <si>
    <t>COSTURA DE TRINCA COM GRAMPO, BARRA DE AÇO CA-60 Ø4,2MM, COMPRIMENTO TOTAL 40CM, ESPAÇAMENTO DE 10CM, INCLUSIVE CORTE, DOBRA E ARGAMASSA, TRAÇO 1:4 (CIMENTO E AREIA), PREPARO MECÂNICO</t>
  </si>
  <si>
    <t>ED-8004</t>
  </si>
  <si>
    <t>COSTURA DE TRINCA COM GRAMPO, BARRA DE AÇO CA-60 Ø4,2MM, COMPRIMENTO TOTAL 40CM, ESPAÇAMENTO DE 15CM, INCLUSIVE CORTE, DOBRA E ARGAMASSA, TRAÇO 1:4 (CIMENTO E AREIA), PREPARO MECÂNICO</t>
  </si>
  <si>
    <t>ED-8003</t>
  </si>
  <si>
    <t>COSTURA DE TRINCA COM GRAMPO, BARRA DE AÇO CA-60 Ø4,2MM, COMPRIMENTO TOTAL 40CM, ESPAÇAMENTO DE 20CM, INCLUSIVE CORTE, DOBRA E ARGAMASSA, TRAÇO 1:4 (CIMENTO E AREIA), PREPARO MECÂNICO</t>
  </si>
  <si>
    <t>ED-50234</t>
  </si>
  <si>
    <t>COSTURA DE TRINCA COM GRAMPO, BARRA DE AÇO CA-60 Ø4,2MM, COMPRIMENTO TOTAL 40CM, ESPAÇAMENTO DE 30CM, INCLUSIVE CORTE, DOBRA E ARGAMASSA, TRAÇO 1:4 (CIMENTO E AREIA), PREPARO MECÂNICO</t>
  </si>
  <si>
    <t>ED-50236</t>
  </si>
  <si>
    <t>ENTELAMENTO CORRETIVO DE SUPERFÍCIE COM TRINCA POR RETRAÇÃO OU DILATAÇÃO, REVESTIDA COM ARGAMASSA DE CAL HIDRATADA, TRAÇO 1:3 (CAL E AREIA), PREPARO MANUAL, INCLUSIVE TELA DE POLIÉSTER ADESIVA COM REFORÇO CENTRAL, LARGURA DE 15CM</t>
  </si>
  <si>
    <t>ED-50237</t>
  </si>
  <si>
    <t>ENTELAMENTO PREVENTIVO DE SUPERFÍCIE SUJEITA A TRINCA, INCLUSIVE TELA DE POLIÉSTER ADESIVA SEM REFORÇO, LARGURA DE 25CM,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</si>
  <si>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</si>
  <si>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</si>
  <si>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</si>
  <si>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</si>
  <si>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</si>
  <si>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</si>
  <si>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</si>
  <si>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</si>
  <si>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</si>
  <si>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</si>
  <si>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</si>
  <si>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</si>
  <si>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</si>
  <si>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</si>
  <si>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ENSAIO DE SOLO E AGREGADO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</si>
  <si>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</si>
  <si>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</si>
  <si>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</si>
  <si>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</si>
  <si>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</si>
  <si>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</si>
  <si>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</si>
  <si>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</si>
  <si>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</si>
  <si>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</si>
  <si>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</si>
  <si>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</si>
  <si>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</si>
  <si>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</si>
  <si>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</si>
  <si>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</si>
  <si>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</si>
  <si>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</si>
  <si>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</si>
  <si>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</si>
  <si>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</si>
  <si>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</si>
  <si>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</si>
  <si>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</si>
  <si>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</si>
  <si>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</si>
  <si>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</si>
  <si>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</si>
  <si>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</si>
  <si>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</si>
  <si>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</si>
  <si>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</si>
  <si>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</si>
  <si>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</si>
  <si>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</si>
  <si>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</si>
  <si>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</si>
  <si>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</si>
  <si>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</si>
  <si>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</si>
  <si>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ENSAIO DE CONCRETO E AÇO</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</si>
  <si>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</si>
  <si>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</si>
  <si>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</si>
  <si>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</si>
  <si>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</si>
  <si>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</si>
  <si>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</si>
  <si>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</si>
  <si>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</si>
  <si>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</si>
  <si>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ED-49543</t>
  </si>
  <si>
    <t>ENSAIO DE TRAÇÃO, DOBRAMENTO E VERIFICAÇÃO DE BITOLAS EM BARRAS DE AÇO ACIMA DE 1"</t>
  </si>
  <si>
    <t>ED-49542</t>
  </si>
  <si>
    <t>ENSAIO DE TRAÇÃO, DOBRAMENTO E VERIFICAÇÃO DE BITOLAS EM BARRAS DE AÇO ATÉ 1"</t>
  </si>
  <si>
    <t>URBANIZAÇÃO E OBRAS COMPLEMENTARES</t>
  </si>
  <si>
    <t>CALÇADA E PASSEIO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</si>
  <si>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</si>
  <si>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</si>
  <si>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</si>
  <si>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</si>
  <si>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</si>
  <si>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</si>
  <si>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ED-50539</t>
  </si>
  <si>
    <t>PISO EM PEDRA PORTUGUESA, INCLUSIVE FORNECIMENTO, ARGAMASSA SECA, TIPO FAROFA COM PREPARO MECÂNICO, COM ASSENTAMENTO EM COLCHÃO DE AREIA E CIMENTO, ESPESSURA DE 6CM, REJUNTAMENTO E ACABAMENTO</t>
  </si>
  <si>
    <t>RAMPA DE ACESSO</t>
  </si>
  <si>
    <t>ED-51148</t>
  </si>
  <si>
    <t>RAMPA PARA ACESSO DE DEFICIENTE, EM CONCRETO SIMPLES FCK = 25 MPA, DESEMPENADA, COM PINTURA INDICATIVA, 02 DEMÃOS</t>
  </si>
  <si>
    <t>MURO DIVISÓRIO</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</si>
  <si>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</si>
  <si>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</si>
  <si>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</si>
  <si>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</si>
  <si>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</si>
  <si>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</si>
  <si>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</si>
  <si>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</si>
  <si>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</si>
  <si>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</si>
  <si>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</si>
  <si>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</si>
  <si>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</si>
  <si>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</si>
  <si>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</si>
  <si>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</si>
  <si>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</si>
  <si>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</si>
  <si>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</si>
  <si>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</si>
  <si>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CONCERTINA</t>
  </si>
  <si>
    <t>ED-50401</t>
  </si>
  <si>
    <t>CONCERTINA CLIPADA MODELO ESPIRAL HELICOIDAL DUPLA D = 450 MM</t>
  </si>
  <si>
    <t>ED-50402</t>
  </si>
  <si>
    <t>CONCERTINA CLIPADA MODELO ESPIRAL HELICOIDAL DUPLA D = 610 MM</t>
  </si>
  <si>
    <t>ED-50403</t>
  </si>
  <si>
    <t>CONCERTINA CLIPADA MODELO ESPIRAL HELICOIDAL DUPLA D = 730 MM</t>
  </si>
  <si>
    <t>DEFENSA</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</si>
  <si>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</si>
  <si>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</si>
  <si>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</si>
  <si>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</si>
  <si>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MEIO-FIO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</si>
  <si>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</si>
  <si>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</si>
  <si>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</si>
  <si>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</si>
  <si>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</si>
  <si>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</si>
  <si>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</si>
  <si>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</si>
  <si>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ED-48665</t>
  </si>
  <si>
    <t>MEIO-FIO COM SARJETA, EXECUTADO C/EXTRUSORA (SARJETA 30X8CM MEIO-FIO 15X10CM X H=23CM), INCLUI ESCAVAÇÃO E ACERTO FAIXA 0,45M</t>
  </si>
  <si>
    <t>ED-51143</t>
  </si>
  <si>
    <t>REMOÇÃO E REASSENTAMENTO DE MEIO-FIO DE GNAISSE COM REAPROVEITAMENTO</t>
  </si>
  <si>
    <t>ED-51142</t>
  </si>
  <si>
    <t>REMOÇÃO E REASSENTAMENTO DE MEIO-FIO PRÉ-MOLDADO DE CONCRETO COM REAPROVEITAMENTO</t>
  </si>
  <si>
    <t>ED-50540</t>
  </si>
  <si>
    <t>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t>
  </si>
  <si>
    <t>CORDÃO DE CONCRETO</t>
  </si>
  <si>
    <t>ED-51135</t>
  </si>
  <si>
    <t>GUIA DE CORDÃO BOLEADO, EM CONCRETO COM FCK 20MPA, PRÉ-MOLDADA, 10X10CM (ALTURA X LARGURA), INCLUSIVE UMA (1) FIADA DE BLOCO DE CONCRETO, ESP. 9CM, ESCAVAÇÃO, APILOAMENTO E TRANSPORTE COM RETIRADA DO MATERIAL ESCAVADO (EM CAÇAMBA)</t>
  </si>
  <si>
    <t>CERCA DE MOURÃO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</si>
  <si>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</si>
  <si>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</si>
  <si>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</si>
  <si>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</si>
  <si>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</si>
  <si>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</si>
  <si>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BANCO E MESA EM CONCRETO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</si>
  <si>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</si>
  <si>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</si>
  <si>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</si>
  <si>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</si>
  <si>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</si>
  <si>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</si>
  <si>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</si>
  <si>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</si>
  <si>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</si>
  <si>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</si>
  <si>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</si>
  <si>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</si>
  <si>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</si>
  <si>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</si>
  <si>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</si>
  <si>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</si>
  <si>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</si>
  <si>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</si>
  <si>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</si>
  <si>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</si>
  <si>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</si>
  <si>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</si>
  <si>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EQUIPAMENTO ESPORTIVO</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</si>
  <si>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</si>
  <si>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</si>
  <si>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</si>
  <si>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</si>
  <si>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</si>
  <si>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</si>
  <si>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</si>
  <si>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</si>
  <si>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</si>
  <si>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</si>
  <si>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</si>
  <si>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</si>
  <si>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EQUIPAMENTO PARA PARQUE INFANTIL</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</si>
  <si>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</si>
  <si>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</si>
  <si>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</si>
  <si>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</si>
  <si>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</si>
  <si>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</si>
  <si>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</si>
  <si>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</si>
  <si>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</si>
  <si>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</si>
  <si>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</si>
  <si>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</si>
  <si>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</si>
  <si>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</si>
  <si>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LIMPEZA DE OBRA</t>
  </si>
  <si>
    <t>LIMPEZA GERAL</t>
  </si>
  <si>
    <t>ED-50265</t>
  </si>
  <si>
    <t>LAVAGEM DE FACHADA COM HIDROJATEAMENTO, EXCLUSIVE ANDAIME METÁLICO, TIPO FIXO/TORRE/SUSPENSO, PARA FACHADA</t>
  </si>
  <si>
    <t>ED-50263</t>
  </si>
  <si>
    <t>LIMPEZA DE CALHA EM CHAPA GALVANIZADA OU EM PVC, INCLUSIVE DESOBSTRUÇÃO</t>
  </si>
  <si>
    <t>ED-50264</t>
  </si>
  <si>
    <t>LIMPEZA DE MATERIAL CERÂMICO</t>
  </si>
  <si>
    <t>ED-50271</t>
  </si>
  <si>
    <t>LIMPEZA DE RODAPÉ</t>
  </si>
  <si>
    <t>ED-50272</t>
  </si>
  <si>
    <t>LIMPEZA DE VIDROS E ESPELHOS</t>
  </si>
  <si>
    <t>ED-50270</t>
  </si>
  <si>
    <t>LIMPEZA PERMANENTE DA OBRA - 01 SERVENTE X 4 HORAS DIÁRIAS</t>
  </si>
  <si>
    <t>ED-50269</t>
  </si>
  <si>
    <t>LIMPEZA PERMANENTE DA OBRA - 01 SERVENTE X 8 HORAS DIÁRIAS</t>
  </si>
  <si>
    <t>LIMPEZA FINAL PARA ENTREGA DA OBRA</t>
  </si>
  <si>
    <t>ED-50266</t>
  </si>
  <si>
    <t>OBRAS VIÁRIAS</t>
  </si>
  <si>
    <t>ESTABILIZAÇÃO DE SOLO</t>
  </si>
  <si>
    <t>ED-50411</t>
  </si>
  <si>
    <t>GEOTÊXTIL NÃO TECIDO PARA ESTABILIZAÇÃO DE SOLOS</t>
  </si>
  <si>
    <t>PAVIMENTO INTERTRAVADO</t>
  </si>
  <si>
    <t>ED-9837</t>
  </si>
  <si>
    <t xml:space="preserve">APLICAÇÃO E REGULARIZAÇÃO DE COLCHÃO DE AREIA </t>
  </si>
  <si>
    <t>ED-51146</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</si>
  <si>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</si>
  <si>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</si>
  <si>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</si>
  <si>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</si>
  <si>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</si>
  <si>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ED-50420</t>
  </si>
  <si>
    <t>EXECUÇÃO DE PAVIMENTO INTERTRAVADO, ESPESSURA 10CM, FCK 40MPA, INCLUINDO FORNECIMENTO E TRANSPORTE DE TODOS OS MATERIAIS E COLCHÃO DE ASSENTAMENTO COM ESPESSURA 6CM</t>
  </si>
  <si>
    <t>ED-50417</t>
  </si>
  <si>
    <t>EXECUÇÃO DE PAVIMENTO INTERTRAVADO, ESPESSURA 6CM, FCK 35MPA, INCLUINDO FORNECIMENTO E TRANSPORTE DE TODOS OS MATERIAIS E COLCHÃO DE ASSENTAMENTO COM ESPESSURA 6CM</t>
  </si>
  <si>
    <t>ED-50418</t>
  </si>
  <si>
    <t>EXECUÇÃO DE PAVIMENTO INTERTRAVADO, ESPESSURA 8CM, FCK 35MPA, INCLUINDO FORNECIMENTO E TRANSPORTE DE TODOS OS MATERIAIS E COLCHÃO DE ASSENTAMENTO COM ESPESSURA 6CM</t>
  </si>
  <si>
    <t>ED-24056</t>
  </si>
  <si>
    <t>REMOÇÃO DE PAVIMENTO EM BLOCO DE CONCRETO INTERTRAVADO OU SEXTAVADO, COM REAPROVEITAMENTO DOS BLOCOS INCLUSIVE AFASTAMENTO</t>
  </si>
  <si>
    <t>PAVIMENTAÇÃO</t>
  </si>
  <si>
    <t>ED-50413</t>
  </si>
  <si>
    <t>ALVENARIA POLIÉDRICA, RETIRADA E REASSENTAMENTO SOBRE COXIM DE AREIA</t>
  </si>
  <si>
    <t>ED-50421</t>
  </si>
  <si>
    <t>ASSENTAMENTO DE MATA-BURRO DE CONCRETO</t>
  </si>
  <si>
    <t>ED-50416</t>
  </si>
  <si>
    <t>EXECUÇÃO DE PAVIMENTO INTERTRAVADO EM BLOCO SEXTAVADO, ESPESSURA 8CM, FCK 35MPA, INCLUINDO FORNECIMENTO E TRANSPORTE DE TODOS OS MATERIAIS E COLCHÃO DE ASSENTAMENTO COM ESPESSURA 6CM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</si>
  <si>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</si>
  <si>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</si>
  <si>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</si>
  <si>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</si>
  <si>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</si>
  <si>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</si>
  <si>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ED-50414</t>
  </si>
  <si>
    <t>REMOÇÃO E REASSENTAMENTO DE CALÇAMENTO EM BLOCO DE CONCRETO INTERTRAVADO OU SEXTAVADO, COM REAPROVEITAMENTO DOS BLOCOS</t>
  </si>
  <si>
    <t>ENSECADEIRA</t>
  </si>
  <si>
    <t>ED-50423</t>
  </si>
  <si>
    <t>ENSECADEIRA INCLUSIVE RETIRADA DO MADEIRAMENTO , PAREDE DUPLA</t>
  </si>
  <si>
    <t>ED-50422</t>
  </si>
  <si>
    <t>ENSECADEIRA INCLUSIVE RETIRADA DO MADEIRAMENTO , PAREDE SIMPLES</t>
  </si>
  <si>
    <t>PONTE E TRAVESSIA</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</si>
  <si>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</si>
  <si>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</si>
  <si>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</si>
  <si>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</si>
  <si>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ED-50428</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</si>
  <si>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</si>
  <si>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</si>
  <si>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</si>
  <si>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</si>
  <si>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</si>
  <si>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TxKM</t>
  </si>
  <si>
    <t>TRANSPORTES</t>
  </si>
  <si>
    <t>CARGA E DESCARGA DE MATERIAL</t>
  </si>
  <si>
    <t>ED-51131</t>
  </si>
  <si>
    <t>CARGA DE MATERIAL DE QUALQUER NATUREZA SOBRE CAMINHÃO - MANUAL</t>
  </si>
  <si>
    <t>ED-51132</t>
  </si>
  <si>
    <t>CARGA DE MATERIAL DE QUALQUER NATUREZA SOBRE CAMINHÃO - MECÂNICA</t>
  </si>
  <si>
    <t>TRANSPORTE DE MATERIAL</t>
  </si>
  <si>
    <t>ED-51134</t>
  </si>
  <si>
    <t>TRANSPORTE DE MATERIAL DE QUALQUER NATUREZA COM CARRINHO DE MÃO, COM DISTÂNCIAS MAIORES QUE 50M E MENORES OU IGUAIS A 100M, INCLUSIVE CARGA/DESGARGA</t>
  </si>
  <si>
    <t>ED-51133</t>
  </si>
  <si>
    <t>TRANSPORTE DE MATERIAL DE QUALQUER NATUREZA COM CARRINHO DE MÃO, COM DISTÂNCIAS MENORES OU IGUAIS A 50M, INCLUSIVE CARGA/DESCARGA</t>
  </si>
  <si>
    <t>ED-51127</t>
  </si>
  <si>
    <t>TRANSPORTE DE MATERIAL DE QUALQUER NATUREZA EM CAMINHÃO DMT &lt;= 1 KM (DENTRO DO PERÍMETRO URBANO)</t>
  </si>
  <si>
    <t>ED-51130</t>
  </si>
  <si>
    <t>TRANSPORTE DE MATERIAL DE QUALQUER NATUREZA EM CAMINHÃO DMT &gt; 5 KM (DENTRO DO PERÍMETRO URBANO)</t>
  </si>
  <si>
    <t>M3xKM</t>
  </si>
  <si>
    <t>ED-51128</t>
  </si>
  <si>
    <t>TRANSPORTE DE MATERIAL DE QUALQUER NATUREZA EM CAMINHÃO 1 KM &lt; DMT &lt;= 2 KM (DENTRO DO PERÍMETRO URBANO)</t>
  </si>
  <si>
    <t>ED-51129</t>
  </si>
  <si>
    <t>TRANSPORTE DE MATERIAL DE QUALQUER NATUREZA EM CAMINHÃO 2 KM &lt; DMT &lt;= 5 KM (DENTRO DO PERÍMETRO URBANO)</t>
  </si>
  <si>
    <t>ED-51125</t>
  </si>
  <si>
    <t>TRANSPORTE DE MATERIAL DEMOLIDO EM CAÇAMBA, EXCLUSIVE CARGA MANUAL OU MECÂNICA</t>
  </si>
  <si>
    <t>ED-51126</t>
  </si>
  <si>
    <t>TRANSPORTE DE MATERIAL DEMOLIDO EM CAÇAMBA (MUNICÍPIO: BELO HORIZONTE), EXCLUSIVE CARGA MANUAL OU MECÂNICA</t>
  </si>
  <si>
    <t>PROJETO PADRÃO ESCOLAR</t>
  </si>
  <si>
    <t>ESQUADRIA</t>
  </si>
  <si>
    <t>ED-50831</t>
  </si>
  <si>
    <t>ALÇAPÃO - EMPENA (60 cm x 100 cm) ESTRUTURA EM CHAPA METÁLICA, ASSENTADA. CONFORME PROJETO AMPLIAÇÃO ESQUADRIAS PADRÃO 5/2000</t>
  </si>
  <si>
    <t>ED-50830</t>
  </si>
  <si>
    <t>ALÇAPÃO (85,50 cm x 65,70 cm) ESTRUTURA EM CHAPA METÁLICA, ASSENTADA. CONFORME PROJETO AMPLIAÇÃO ESQUADRIAS PADRÃO 5/2000</t>
  </si>
  <si>
    <t>ED-50840</t>
  </si>
  <si>
    <t>COMPENSADO PINTADO PARA FECHAMENTO BALCÃO SECRETARIA, INCLUSO CANTONEIRAS PARA FIXAÇÃO NA ALVENARIA E TAMPO. CONFORME DETALHE 33-D AGOSTO 2001 PROJETO PADRÃO DER-MG</t>
  </si>
  <si>
    <t>ED-50950</t>
  </si>
  <si>
    <t>FECHAMENTO DE EMPENA COM QUADRO EM PERFIL, CANTONEIRA 2" X 2", SOLDADO, E TELA FIO 12 MALHA 1/2" (CONFORME DETALHE DE PRÉDIO ESCOLAR, INCLUSIVE PINTURA ESMALTE)</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</si>
  <si>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</si>
  <si>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</si>
  <si>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</si>
  <si>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</si>
  <si>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</si>
  <si>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</si>
  <si>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</si>
  <si>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</si>
  <si>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</si>
  <si>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</si>
  <si>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</si>
  <si>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</si>
  <si>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</si>
  <si>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</si>
  <si>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</si>
  <si>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</si>
  <si>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</si>
  <si>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</si>
  <si>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</si>
  <si>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</si>
  <si>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</si>
  <si>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</si>
  <si>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</si>
  <si>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</si>
  <si>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</si>
  <si>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</si>
  <si>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</si>
  <si>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</si>
  <si>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</si>
  <si>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</si>
  <si>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</si>
  <si>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</si>
  <si>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</si>
  <si>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</si>
  <si>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</si>
  <si>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</si>
  <si>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</si>
  <si>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</si>
  <si>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</si>
  <si>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</si>
  <si>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</si>
  <si>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</si>
  <si>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</si>
  <si>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</si>
  <si>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</si>
  <si>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</si>
  <si>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</si>
  <si>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</si>
  <si>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</si>
  <si>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</si>
  <si>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</si>
  <si>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</si>
  <si>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</si>
  <si>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</si>
  <si>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</si>
  <si>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</si>
  <si>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</si>
  <si>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</si>
  <si>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</si>
  <si>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</si>
  <si>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</si>
  <si>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</si>
  <si>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</si>
  <si>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</si>
  <si>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</si>
  <si>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</si>
  <si>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</si>
  <si>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</si>
  <si>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</si>
  <si>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</si>
  <si>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</si>
  <si>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</si>
  <si>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</si>
  <si>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</si>
  <si>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</si>
  <si>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</si>
  <si>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</si>
  <si>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</si>
  <si>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</si>
  <si>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</si>
  <si>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</si>
  <si>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</si>
  <si>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</si>
  <si>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</si>
  <si>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ELEMENTO PRÉ-MOLDADO</t>
  </si>
  <si>
    <t>ED-50835</t>
  </si>
  <si>
    <t>ARMÁRIO PARA VASSOURAS - D.M.L.</t>
  </si>
  <si>
    <t>ED-50834</t>
  </si>
  <si>
    <t>ARMÁRIO SOB BANCADA LABORATÓRIO (0,52x0,71x7,05)+(0,52x0,71x3,05) EM ESTRUTURA DE MADEIRA E PORTAS EM COMPENSADO 20 MM, REVESTIDO EM LAMINADO MELAMÍNICO NAS DUAS FACES, CONFORME DETALHES PROJETO PADRÃO DER-MG</t>
  </si>
  <si>
    <t>ED-50859</t>
  </si>
  <si>
    <t>BLOCO ARMADO EM CONCRETO 20 MPa, INCLUSIVE LASTRO 5 CM EM CONCRETO MAGRO 9 MPa, FORMAS LATERAIS E DESFORMA</t>
  </si>
  <si>
    <t>ED-50860</t>
  </si>
  <si>
    <t>CINTA ARMADA EM CONCRETO 20 MPa, INCLUSIVE LASTRO 5 CM EM CONCRETO MAGRO 9 MPa, FORMAS LATERAIS E DESFORMA</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</si>
  <si>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</si>
  <si>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</si>
  <si>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</si>
  <si>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</si>
  <si>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</si>
  <si>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FORMA PLASTIFICADA, ESCORAMENTO E DESFORMA</t>
  </si>
  <si>
    <t>ED-50852</t>
  </si>
  <si>
    <t>ESCADA SOBRE O SOLO DEGRAUS APROXIMADAMENTE 50 X 16,5 CM</t>
  </si>
  <si>
    <t>ED-50847</t>
  </si>
  <si>
    <t>LAJE MACIÇA 15 CM DE CONCRETO 13,5 MPa COM ADITIVO IMPERMEABILIZANTE, ARMAÇÃO, FORMA , DESFORMA ( FUNDO CAIXA DÁGUA E COBERTURA)</t>
  </si>
  <si>
    <t>LAJE 10 CM MACIÇA DE CONCRETO 20 MPa, COM ARMAÇÃO, FORMA RESINADA, ESCORAMENTO E DESFORMA</t>
  </si>
  <si>
    <t>ED-50849</t>
  </si>
  <si>
    <t>LAJE 8 CM MACIÇA DE CONCRETO 20MPa, COM ARMAÇÃO, FORMA RESINADA. ESCORAMENTO E DESFORMA</t>
  </si>
  <si>
    <t>ED-50845</t>
  </si>
  <si>
    <t>PAREDE 15 CM CONCRETO 20 MPa COM ADITIVO IMPERMEABILIZANTE, ARMAÇÃO, FORMA, DESFORMA (PAREDE DA CAIXA DÁGUA)</t>
  </si>
  <si>
    <t>ED-50842</t>
  </si>
  <si>
    <t>PILAR EM CONCRETO APARENTE 20 MPa, INCLUSIVE ARMAÇÃO, FORMA PLASTIFICADA E DESFORMA</t>
  </si>
  <si>
    <t>ED-50843</t>
  </si>
  <si>
    <t>PILARETE DE CONCRETO 17 X 20 CM CONCRETO 20 Mpa, APARENTE NA FACE EXTERNA , INCLUSIVE FORMA E AÇO, EM GUARDA - CORPO NAS CIRCULAÇÕES</t>
  </si>
  <si>
    <t>ED-50850</t>
  </si>
  <si>
    <t>VIGA DE 0,21 A 0,35 M DE LARGURA EM CONCRETO 20MPa, APARENTE, ARMAÇÃO, FORMA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</si>
  <si>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</si>
  <si>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</si>
  <si>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</si>
  <si>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E CAIXA, INCLUSIVE BOTA FORA DE MATERIAL ESCAVADO</t>
  </si>
  <si>
    <t>ED-50855</t>
  </si>
  <si>
    <t>FOSSA SÉPTICA TIPO B EM CONCRETO E ALVENARIA, CONFORME DETALHE 31 (PADRÃO PRÉDIOS ESCOLARES), INCLUSIVE POÇO ABSORVENTE E CAIXA, INCLUSIVE BOTA FORA DE MATERIAL ESCAVADO</t>
  </si>
  <si>
    <t>ED-50856</t>
  </si>
  <si>
    <t>FOSSA SÉPTICA TIPO C EM CONCRETO E ALVENARIA, CONFORME DETALHE 31 (PADRÃO PRÉDIOS ESCOLARES), INCLUSIVE POÇO ABSORVENTE E CAIXA, INCLUSIVE BOTA FORA DE MATERIAL ESCAVADO</t>
  </si>
  <si>
    <t>ED-50857</t>
  </si>
  <si>
    <t>FOSSA SÉPTICA TIPO D EM CONCRETO E ALVENARIA, CONFORME DETALHE 31 (PADRÃO PRÉDIOS ESCOLARES), INCLUSIVE POÇO ABSORVENTE E CAIXA, INCLUSIVE BOTA FORA DE MATERIAL ESCAVADO</t>
  </si>
  <si>
    <t>ED-50858</t>
  </si>
  <si>
    <t>FOSSA SÉPTICA TIPO E EM CONCRETO E ALVENARIA, CONFORME DETALHE 31 (PADRÃO PRÉDIOS ESCOLARES), INCLUSIVE POÇO ABSORVENTE E CAIXA, INCLUSIVE BOTA FORA DE MATERIAL ESCAVADO</t>
  </si>
  <si>
    <t>ED-50864</t>
  </si>
  <si>
    <t>POÇO ABSORVENTE DE D = 150 CM x 3 M, REVESTIDO EM ALVENARIA DE TIJOLO REQUEIMADO, FUNDO DE AREIA E BRITA E TAMPA EM LAJE ESP. = 8 CM, INCLUSIVE BOTA FORA DE MATERIAL ESCAVADO</t>
  </si>
  <si>
    <t>LAVATÓRIO E BANCADA</t>
  </si>
  <si>
    <t>ED-50838</t>
  </si>
  <si>
    <t>BANCADA DE LABORATÓRIO COMPLETA, INCLUSIVE ARMÁRIO EM COMPENSADO 20 MM, COM PORTA REVESTIDA EM LAMINADO MELAMÍNICO BRANCO NAS DUAS FACES, H = 75 CM, PRATELEIRA REVESTIDA, BANCADA L = 60 CM E RODABANCADA DE GRANITO CINZA ANDORINHA,</t>
  </si>
  <si>
    <t>BEBEDOURO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</si>
  <si>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</si>
  <si>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</si>
  <si>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</si>
  <si>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</si>
  <si>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</si>
  <si>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</si>
  <si>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</si>
  <si>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</si>
  <si>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</si>
  <si>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</si>
  <si>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</si>
  <si>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</si>
  <si>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</si>
  <si>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QUADRO ESCOLAR</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</si>
  <si>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</si>
  <si>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</si>
  <si>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</si>
  <si>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</si>
  <si>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</si>
  <si>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</si>
  <si>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</si>
  <si>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</si>
  <si>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</si>
  <si>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</si>
  <si>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</si>
  <si>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</si>
  <si>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</si>
  <si>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</si>
  <si>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</si>
  <si>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</si>
  <si>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</si>
  <si>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</si>
  <si>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</si>
  <si>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</si>
  <si>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</si>
  <si>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</si>
  <si>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</si>
  <si>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</si>
  <si>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RÉGUA E BARRAMENTO DE MADEIRA</t>
  </si>
  <si>
    <t>ED-50839</t>
  </si>
  <si>
    <t>BARRAMENTO DE MADEIRA IPÊ PARA SALA DE AULA, L = 7 CM</t>
  </si>
  <si>
    <t>ED-50876</t>
  </si>
  <si>
    <t>RÉGUA PARA PROTEÇÃO DE PAREDE, LARGURA 10CM, EM MADEIRA, COM ACABAMENTO EM CANTO BOLEADO, EXCLUSIVE APLICAÇÃO DE VERNIZ, INCLUSIVE ACESSÓRIOS PARA FIXAÇÃO</t>
  </si>
  <si>
    <t>PROJETO PADRÃO PENITENCIÁRIA</t>
  </si>
  <si>
    <t>ALAMBRADO E MURO</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</si>
  <si>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</si>
  <si>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</si>
  <si>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</si>
  <si>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</si>
  <si>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</si>
  <si>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</si>
  <si>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</si>
  <si>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</si>
  <si>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</si>
  <si>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</si>
  <si>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ED-50798</t>
  </si>
  <si>
    <t>JANELA BASCULANTE METÁLICA EM QUADRO CANTONEIRA 3/4"x 3/4" x 1/8" COM TELA MOSQUITEIRO - PADRÃO SEDS</t>
  </si>
  <si>
    <t>ED-50799</t>
  </si>
  <si>
    <t>JANELA DE FERRO - PADRÃO SEDS</t>
  </si>
  <si>
    <t>ED-50797</t>
  </si>
  <si>
    <t>JANELA DE FERRO E METALON COM CHAPA E GRADE - PADRÃO SEDS</t>
  </si>
  <si>
    <t>ED-50805</t>
  </si>
  <si>
    <t>JANELA EM GRADE - PADRÃO SEDS</t>
  </si>
  <si>
    <t>ED-50806</t>
  </si>
  <si>
    <t>JANELA EM GRADE DE FERRO EM BARRAS TRANSVERSAIS DE FERRO CHATO SAE 1045 2" x 5/16" - PADRÃO SEDS</t>
  </si>
  <si>
    <t>ED-50795</t>
  </si>
  <si>
    <t>JANELA EM GRADE E TELA - PADRÃO SEDS</t>
  </si>
  <si>
    <t>ED-50801</t>
  </si>
  <si>
    <t>JANELA FIXA EM CHAPA - PADRÃO SEDS</t>
  </si>
  <si>
    <t>ED-50810</t>
  </si>
  <si>
    <t>JANELA TIPO VENEZIANA EM CHAPA 14 - PADRÃO SEDS</t>
  </si>
  <si>
    <t>ED-50800</t>
  </si>
  <si>
    <t>JANELA VENEZIANA FIXA EM CHAPA 14 - PADRÃO SEDS</t>
  </si>
  <si>
    <t>ED-50802</t>
  </si>
  <si>
    <t>PORTA DE ABRIR EM BARRAS TRANSVERSAIS DE FERRO CHATO SAE 1045 2" x 5/16" REVESTIDA EM CHAPA 14 SAE 1020 - PADRÃO SEDS</t>
  </si>
  <si>
    <t>ED-50803</t>
  </si>
  <si>
    <t>PORTA DE ABRIR EM FERRO E TELA FIO 6 - PADRÃO SEDS</t>
  </si>
  <si>
    <t>ED-50807</t>
  </si>
  <si>
    <t>PORTA DE ABRIR EM GRADE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</si>
  <si>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</si>
  <si>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</si>
  <si>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</si>
  <si>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</si>
  <si>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</si>
  <si>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</si>
  <si>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</si>
  <si>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</si>
  <si>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ED-50821</t>
  </si>
  <si>
    <t>S1- SETEIRA EM CHAPA 95 X 12 CM - PADRÃO SEDS</t>
  </si>
  <si>
    <t>ED-50822</t>
  </si>
  <si>
    <t>S2 - SETEIRA EM CHAPA 115 X 12 CM - PADRÀO SEDS</t>
  </si>
  <si>
    <t>ED-50823</t>
  </si>
  <si>
    <t>S3 - JANELA DE GRADE DE SETEIRA FIXA 80 X 12 CM - PADRÃO SEDS</t>
  </si>
  <si>
    <t>ED-50792</t>
  </si>
  <si>
    <t>GUARDA-CORPO - PADRÃO SEDS</t>
  </si>
  <si>
    <t>ED-50789</t>
  </si>
  <si>
    <t>BELICHE SIMPLES, EXCETO ESCADA - PADRÃO SEDS</t>
  </si>
  <si>
    <t>ED-50790</t>
  </si>
  <si>
    <t>CAMA INDIVIDUAL - D5-A - PADRÃO SEDS</t>
  </si>
  <si>
    <t>ED-50793</t>
  </si>
  <si>
    <t>ESCADA PARA BELICHE - PADRÃO SEDS</t>
  </si>
  <si>
    <t>ED-50817</t>
  </si>
  <si>
    <t>MESA DE CABECEIRA EM CONCRETO, EXCETO BANCO DE CONCRETO E PINTURA - D6-A - PADRÃO SEDS</t>
  </si>
  <si>
    <t>ED-50816</t>
  </si>
  <si>
    <t>MESA DE CABECEIRA EM CONCRETO, EXCETO PINTURA - D6 - PADRÃO SEDS</t>
  </si>
  <si>
    <t>ED-50819</t>
  </si>
  <si>
    <t>PRATELEIRA DE CONCRETO, ACABAMENTO NATADO VERDE L = 40 CM - PADRÃO SEDS</t>
  </si>
  <si>
    <t>ED-50820</t>
  </si>
  <si>
    <t>PRATELEIRA DE CONCRETO COM DRAMIX, L = 40 CM COM APOIO EM METALON</t>
  </si>
  <si>
    <t>ED-50815</t>
  </si>
  <si>
    <t>MARCO DE CONCRETO ARMADO JUNTO ÀS PORTAS DE CELA E/OU ALOJAMENTO - INCLUSO FORMA, DESFORMA, AÇO E CONCRETO FCK = 20 MPA</t>
  </si>
  <si>
    <t>ED-50824</t>
  </si>
  <si>
    <t>BANCADA COM TANQUE EM CONCRETO 140 X 55 CM, (D12), EXCETO ALVENARIA, BARRADO EM AZULEJO E PINTURA - PADRÃO SEDS</t>
  </si>
  <si>
    <t>ED-50814</t>
  </si>
  <si>
    <t>LAVATÓRIO DE ALVENARIA E CONCRETO 60 X 40 CM (D1) - PADRÃO SEDS</t>
  </si>
  <si>
    <t>LOUÇA SANITÁRIA</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</si>
  <si>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</si>
  <si>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</si>
  <si>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</si>
  <si>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</si>
  <si>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</si>
  <si>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</si>
  <si>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307 - AUX-001  - COMPOSIÇÕES AUXILIARES</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</si>
  <si>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</si>
  <si>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</si>
  <si>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</si>
  <si>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</si>
  <si>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</si>
  <si>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</si>
  <si>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</si>
  <si>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</si>
  <si>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</si>
  <si>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</si>
  <si>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</si>
  <si>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</si>
  <si>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</si>
  <si>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</si>
  <si>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</si>
  <si>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</si>
  <si>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</si>
  <si>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</si>
  <si>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</si>
  <si>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</si>
  <si>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</si>
  <si>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</si>
  <si>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</si>
  <si>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</si>
  <si>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</si>
  <si>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</si>
  <si>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</si>
  <si>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</si>
  <si>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</si>
  <si>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</si>
  <si>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</si>
  <si>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</si>
  <si>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</si>
  <si>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</si>
  <si>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</si>
  <si>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</si>
  <si>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</si>
  <si>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</si>
  <si>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</si>
  <si>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</si>
  <si>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</si>
  <si>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</si>
  <si>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</si>
  <si>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</si>
  <si>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</si>
  <si>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</si>
  <si>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</si>
  <si>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</si>
  <si>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</si>
  <si>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</si>
  <si>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</si>
  <si>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</si>
  <si>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</si>
  <si>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</si>
  <si>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</si>
  <si>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</si>
  <si>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</si>
  <si>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</si>
  <si>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</si>
  <si>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</si>
  <si>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</si>
  <si>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</si>
  <si>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</si>
  <si>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</si>
  <si>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</si>
  <si>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</si>
  <si>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</si>
  <si>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</si>
  <si>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</si>
  <si>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</si>
  <si>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</si>
  <si>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</si>
  <si>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</si>
  <si>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</si>
  <si>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</si>
  <si>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</si>
  <si>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</si>
  <si>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</si>
  <si>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</si>
  <si>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</si>
  <si>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</si>
  <si>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</si>
  <si>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</si>
  <si>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</si>
  <si>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</si>
  <si>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</si>
  <si>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</si>
  <si>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</si>
  <si>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</si>
  <si>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</si>
  <si>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</si>
  <si>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</si>
  <si>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</si>
  <si>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</si>
  <si>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</si>
  <si>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</si>
  <si>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</si>
  <si>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</si>
  <si>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</si>
  <si>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</si>
  <si>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</si>
  <si>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</si>
  <si>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</si>
  <si>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</si>
  <si>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</si>
  <si>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</si>
  <si>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</si>
  <si>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</si>
  <si>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</si>
  <si>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</si>
  <si>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</si>
  <si>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</si>
  <si>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</si>
  <si>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</si>
  <si>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MÃO DE OBRA COM ENCARGOS COMPLEMENTARES</t>
  </si>
  <si>
    <t>OFICIAL E AJUDANTE</t>
  </si>
  <si>
    <t>ED-50360</t>
  </si>
  <si>
    <t>AJUDANTE DE ARMADOR COM ENCARGOS COMPLEMENTARES</t>
  </si>
  <si>
    <t>hora</t>
  </si>
  <si>
    <t>ED-50363</t>
  </si>
  <si>
    <t>AJUDANTE DE BOMBEIRO/ENCANADOR COM ENCARGOS COMPLEMENTARES</t>
  </si>
  <si>
    <t>ED-50361</t>
  </si>
  <si>
    <t>AJUDANTE DE CARPINTEIRO COM ENCARGOS COMPLEMENTARES</t>
  </si>
  <si>
    <t>ED-50362</t>
  </si>
  <si>
    <t>AJUDANTE DE ELETRICISTA COM ENCARGOS COMPLEMENTARES</t>
  </si>
  <si>
    <t>ED-50365</t>
  </si>
  <si>
    <t>AJUDANTE DE PINTOR COM ENCARGOS COMPLEMENTARES</t>
  </si>
  <si>
    <t>ED-50364</t>
  </si>
  <si>
    <t>AJUDANTE DE TELHADISTA COM ENCARGOS COMPLEMENTARES</t>
  </si>
  <si>
    <t>ED-50366</t>
  </si>
  <si>
    <t>AJUDANTE ESPECIALIZADO COM ENCARGOS COMPLEMENTARES</t>
  </si>
  <si>
    <t>ED-52306</t>
  </si>
  <si>
    <t>AJUDANTE IMPERMEABILIZADOR COM ENCARGOS COMPLEMENTARES</t>
  </si>
  <si>
    <t>ED-21774</t>
  </si>
  <si>
    <t>ALMOXARIFE COM ENCARGOS COMPLEMENTARES</t>
  </si>
  <si>
    <t>ED-21779</t>
  </si>
  <si>
    <t>APONTADOR OU APROPRIADOR DE MAO DE OBRA COM ENCARGOS COMPLEMENTARES</t>
  </si>
  <si>
    <t>ED-50375</t>
  </si>
  <si>
    <t>ARMADOR COM ENCARGOS COMPLEMENTARES</t>
  </si>
  <si>
    <t>ED-21775</t>
  </si>
  <si>
    <t>AUXILIAR DE ALMOXARIFE COM ENCARGOS COMPLEMENTARES</t>
  </si>
  <si>
    <t>ED-28562</t>
  </si>
  <si>
    <t>AUXILIAR DE TOPÓGRAFO COM ENCARGOS COMPLEMENTARES</t>
  </si>
  <si>
    <t>ED-50369</t>
  </si>
  <si>
    <t>AZULEJISTA COM ENCARGOS COMPLEMENTARES</t>
  </si>
  <si>
    <t>ED-50374</t>
  </si>
  <si>
    <t>BOMBEIRO/ENCANADOR COM ENCARGOS COMPLEMENTARES</t>
  </si>
  <si>
    <t>ED-50370</t>
  </si>
  <si>
    <t>CALCETEIRO COM ENCARGOS COMPLEMENTARES</t>
  </si>
  <si>
    <t>ED-50371</t>
  </si>
  <si>
    <t>CARPINTEIRO DE ESQUADRIA COM ENCARGOS COMPLEMENTARES</t>
  </si>
  <si>
    <t>ED-50372</t>
  </si>
  <si>
    <t>CARPINTEIRO DE FORMA COM ENCARGOS COMPLEMENTARES</t>
  </si>
  <si>
    <t>ED-50373</t>
  </si>
  <si>
    <t>ELETRICISTA COM ENCARGOS COMPLEMENTARES</t>
  </si>
  <si>
    <t>ED-21776</t>
  </si>
  <si>
    <t>ENCARREGADO GERAL DE OBRAS COM ENCARGOS COMPLEMENTARES</t>
  </si>
  <si>
    <t>ED-21769</t>
  </si>
  <si>
    <t>ENGENHEIRO CIVIL DE OBRA JÚNIOR COM ENCARGOS COMPLEMENTARES</t>
  </si>
  <si>
    <t>ED-21770</t>
  </si>
  <si>
    <t>ENGENHEIRO CIVIL DE OBRA PLENO COM ENCARGOS COMPLEMENTARES</t>
  </si>
  <si>
    <t>ED-21771</t>
  </si>
  <si>
    <t>ENGENHEIRO CIVIL DE OBRA SÊNIOR COM ENCARGOS COMPLEMENTARES</t>
  </si>
  <si>
    <t>ED-21772</t>
  </si>
  <si>
    <t>ENGENHEIRO ELETRICISTA/MECÂNICO COM ENCARGOS COMPLEMENTARES</t>
  </si>
  <si>
    <t>ED-21773</t>
  </si>
  <si>
    <t>ENGENHEIRO SANITARISTA COM ENCARGOS COMPLEMENTARES</t>
  </si>
  <si>
    <t>ED-50387</t>
  </si>
  <si>
    <t>ESTUCADOR COM ENCARGOS COMPLEMENTARES</t>
  </si>
  <si>
    <t>ED-50376</t>
  </si>
  <si>
    <t>GESSEIRO COM ENCARGOS COMPLEMENTARES</t>
  </si>
  <si>
    <t>ED-50377</t>
  </si>
  <si>
    <t>GRANITEIRO/MARMORISTA COM ENCARGOS COMPLEMENTARES</t>
  </si>
  <si>
    <t>ED-52307</t>
  </si>
  <si>
    <t>IMPERMEABILIZADOR COM ENCARGOS COMPLEMENTARES</t>
  </si>
  <si>
    <t>ED-50378</t>
  </si>
  <si>
    <t>JARDINEIRO COM ENCARGOS COMPLEMENTARES</t>
  </si>
  <si>
    <t>ED-50379</t>
  </si>
  <si>
    <t>LADRILHISTA COM ENCARGOS COMPLEMENTARES</t>
  </si>
  <si>
    <t>ED-50388</t>
  </si>
  <si>
    <t>MARCENEIRO COM ENCARGOS COMPLEMENTARES</t>
  </si>
  <si>
    <t>ED-21778</t>
  </si>
  <si>
    <t>MESTRE DE OBRAS COM ENCARGOS COMPLEMENTARES</t>
  </si>
  <si>
    <t>ED-50380</t>
  </si>
  <si>
    <t>MONTADOR COM ENCARGOS COMPLEMENTARES</t>
  </si>
  <si>
    <t>ED-8501</t>
  </si>
  <si>
    <t>OPERADOR DE BETONEIRA ESTACIONÁRIA COM ENCARGOS COMPLEMENTARES</t>
  </si>
  <si>
    <t>ED-50381</t>
  </si>
  <si>
    <t>PEDREIRO COM ENCARGOS COMPLEMENTARES</t>
  </si>
  <si>
    <t>ED-50382</t>
  </si>
  <si>
    <t>PINTOR COM ENCARGOS COMPLEMENTARES</t>
  </si>
  <si>
    <t>ED-50383</t>
  </si>
  <si>
    <t>POCEIRO COM ENCARGOS COMPLEMENTARES</t>
  </si>
  <si>
    <t>ED-50384</t>
  </si>
  <si>
    <t>RASPADOR COM ENCARGOS COMPLEMENTARES</t>
  </si>
  <si>
    <t>ED-7607</t>
  </si>
  <si>
    <t>RASTELEIRO COM ENCARGOS COMPLEMENTARES</t>
  </si>
  <si>
    <t>ED-50368</t>
  </si>
  <si>
    <t>REJUNTADOR COM ENCARGOS COMPLEMENTARES</t>
  </si>
  <si>
    <t>ED-7830</t>
  </si>
  <si>
    <t>SERRALHEIRO COM ENCARGOS COMPLEMENTARES</t>
  </si>
  <si>
    <t>ED-50367</t>
  </si>
  <si>
    <t>SERVENTE COM ENCARGOS COMPLEMENTARES</t>
  </si>
  <si>
    <t>ED-50385</t>
  </si>
  <si>
    <t>TAQUEIRO COM ENCARGOS COMPLEMENTARES</t>
  </si>
  <si>
    <t>ED-21777</t>
  </si>
  <si>
    <t>TÉCNICO EM SEGURANÇA DO TRABALHO COM ENCARGOS COMPLEMENTARES</t>
  </si>
  <si>
    <t>ED-50386</t>
  </si>
  <si>
    <t>TELHADISTA COM ENCARGOS COMPLEMENTARES</t>
  </si>
  <si>
    <t>ED-28561</t>
  </si>
  <si>
    <t>TOPÓGRAFO COM ENCARGOS COMPLEMENTARES</t>
  </si>
  <si>
    <t>ED-9199</t>
  </si>
  <si>
    <t>VIDRACEIRO COM ENCARGOS COMPLEMENTARES</t>
  </si>
  <si>
    <t>ED-21780</t>
  </si>
  <si>
    <t>VIGIA NOTURNO COM ENCARGOS COMPLEMENTARES</t>
  </si>
  <si>
    <t xml:space="preserve">
TABELA REFERENCIAL DE PREÇOS UNITÁRIOS PARA OBRAS RODOVIÁRIAS
</t>
  </si>
  <si>
    <t>TABELA REFERENCIAL DE PREÇOS UNITÁRIOS PARA OBRAS RODOVIÁRIAS</t>
  </si>
  <si>
    <t>Consultoria</t>
  </si>
  <si>
    <t>RO-44617</t>
  </si>
  <si>
    <t>Apoio Logístico - Veículo 1.0 Turbo ou similar, com motorista</t>
  </si>
  <si>
    <t>km</t>
  </si>
  <si>
    <t>RO-44124</t>
  </si>
  <si>
    <t>Apoio Logístico - Veículo 1.0 Turbo ou similar, sem motorista</t>
  </si>
  <si>
    <t>Terraplenagem</t>
  </si>
  <si>
    <t>RO-40239</t>
  </si>
  <si>
    <t>Apiloamento de fundo de valas</t>
  </si>
  <si>
    <t>RO-40199</t>
  </si>
  <si>
    <t>Carga, transporte e descarga de material de 1ª categoria, com caminhão. Distância média de transporte  de 201 a 400 m</t>
  </si>
  <si>
    <t>RO-40201</t>
  </si>
  <si>
    <t>Carga, transporte e descarga de material de 1ª categoria, com caminhão. Distância média de transporte  de 601 a 800 m</t>
  </si>
  <si>
    <t>RO-40198</t>
  </si>
  <si>
    <t>Carga, transporte e descarga de material de 1ª categoria, com caminhão. Distância média de transporte &lt;= 200 m</t>
  </si>
  <si>
    <t>RO-43681</t>
  </si>
  <si>
    <t>Carga, transporte e descarga de material de 1ª categoria, com caminhão. Distância média de transporte de 2.001 a 2.500 m</t>
  </si>
  <si>
    <t>RO-40202</t>
  </si>
  <si>
    <t>Carga, transporte e descarga de material de 1ª categoria, com caminhão. Distância média de transporte de 801 a 1.000 m</t>
  </si>
  <si>
    <t>RO-40200</t>
  </si>
  <si>
    <t>Carga ,transporte e descarga de material de 1ª categoria, com caminhão. Distância média de transporte 401 a 600 m</t>
  </si>
  <si>
    <t>RO-42767</t>
  </si>
  <si>
    <t>Carga, transporte e descarga de material de 1ª categoria, com caminhão.Distância média de transporte de 1.201 a 1.400 m</t>
  </si>
  <si>
    <t>RO-43901</t>
  </si>
  <si>
    <t>Carga, transporte e descarga de material de 1ª categoria, com Caminhão.Distância média de transporte de 1.401 a 1.600 m</t>
  </si>
  <si>
    <t>RO-43902</t>
  </si>
  <si>
    <t>Carga, transporte e descarga de material de 1ª categoria, com caminhão.Distância média de transporte de 1.601 a 1.800 m</t>
  </si>
  <si>
    <t>RO-43398</t>
  </si>
  <si>
    <t>Carga, transporte e descarga de material de 1ª categoria, com caminhão.Distância média de transporte de 1.801 a 2.000 m</t>
  </si>
  <si>
    <t>RO-43886</t>
  </si>
  <si>
    <t>Carga, transporte e descarga de material de 1ª categoria, com caminhão.Distância média de transporte de 2.501 a 3.000  m</t>
  </si>
  <si>
    <t>RO-43394</t>
  </si>
  <si>
    <t>Carga, transporte e descarga de material de 1ª categoria, com caminhão.Distância média de transporte 1.001 a 1.200 m</t>
  </si>
  <si>
    <t>RO-40252</t>
  </si>
  <si>
    <t>Compactação de aterro a 100% do proctor intermediário</t>
  </si>
  <si>
    <t>RO-40253</t>
  </si>
  <si>
    <t>Compactação de aterro a 100% proctor internormal (150%proctor normal)</t>
  </si>
  <si>
    <t>RO-40251</t>
  </si>
  <si>
    <t>Compactação de aterro a 100% proctor normal</t>
  </si>
  <si>
    <t>RO-40254</t>
  </si>
  <si>
    <t>Compactação de aterro a 100% proctor normal com interferência de filtro vertical</t>
  </si>
  <si>
    <t>RO-40255</t>
  </si>
  <si>
    <t>Compactação de aterro a 100% proctor normal, com interferência de solo envelopado</t>
  </si>
  <si>
    <t>RO-40249</t>
  </si>
  <si>
    <t>Compactação de aterro a 95% proctor normal</t>
  </si>
  <si>
    <t>RO-40241</t>
  </si>
  <si>
    <t>Compactação de bota-fora a 80% proctor normal</t>
  </si>
  <si>
    <t>RO-40238</t>
  </si>
  <si>
    <t>Compactação manual de aterros</t>
  </si>
  <si>
    <t>RO-43420</t>
  </si>
  <si>
    <t>Corte de árvore nativa com moto-serra   Ø &gt;= 0,30m - acima de 1.000 unidades (incluindo, desgalhamento, corte em toras e empilhamento)</t>
  </si>
  <si>
    <t>RO-43419</t>
  </si>
  <si>
    <t>Corte de árvore nativa com moto-serra  0,15m =&lt; Ø &lt; 0,30m - acima de 1.000 unidades (incluindo, desgalhamento, corte em toras e empilhamento)</t>
  </si>
  <si>
    <t>RO-40108</t>
  </si>
  <si>
    <t>Corte de árvore nativa com moto-serra  0,15m =&lt; Ø &lt; 0,30m - até 1.000 unidades (incluindo, desgalhamento, corte em toras e empilhamento)</t>
  </si>
  <si>
    <t>RO-42488</t>
  </si>
  <si>
    <t>Corte de árvore nativa com moto-serra Ø &gt;= 0,30m - até 1.000 unidades (incluindo, desgalhamento, corte em toras e empilhamento)</t>
  </si>
  <si>
    <t>RO-40222</t>
  </si>
  <si>
    <t>Demolição de muro de arrimo em gabião</t>
  </si>
  <si>
    <t>RO-43333</t>
  </si>
  <si>
    <t>Desmatamento, destocamento e limpeza de árvores, arbustos e vegetação rasteira. (execução na espessura de até 30cm, incluindo remanejamento para fora da linha de offsets e acerto do material)</t>
  </si>
  <si>
    <t>RO-40229</t>
  </si>
  <si>
    <t>Enrocamento de pedra de mão jogada (Execução incluindo o fornecimento de todos os materiais)</t>
  </si>
  <si>
    <t>RO-40242</t>
  </si>
  <si>
    <t>Escalonamento de taludes de aterro</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</si>
  <si>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</si>
  <si>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</si>
  <si>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</si>
  <si>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</si>
  <si>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</si>
  <si>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</si>
  <si>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</si>
  <si>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</si>
  <si>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</si>
  <si>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</si>
  <si>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</si>
  <si>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</si>
  <si>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</si>
  <si>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</si>
  <si>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</si>
  <si>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</si>
  <si>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</si>
  <si>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</si>
  <si>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</si>
  <si>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</si>
  <si>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</si>
  <si>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</si>
  <si>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</si>
  <si>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</si>
  <si>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RO-40149</t>
  </si>
  <si>
    <t>Escavação, carga, descarga, espalhamento e transporte de material de 1ª categoria, com caminhão. Distância média de transporte  de 201 a 400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</si>
  <si>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</si>
  <si>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</si>
  <si>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</si>
  <si>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</si>
  <si>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</si>
  <si>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</si>
  <si>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</si>
  <si>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</si>
  <si>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</si>
  <si>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</si>
  <si>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</si>
  <si>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</si>
  <si>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</si>
  <si>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</si>
  <si>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</si>
  <si>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</si>
  <si>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</si>
  <si>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</si>
  <si>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</si>
  <si>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</si>
  <si>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RO-40162</t>
  </si>
  <si>
    <t>Escavação, carga, descarga, espalhamento e transporte de material de 2ª. categoria com caminhão. Distância média de transporte  &lt;= 200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</si>
  <si>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</si>
  <si>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</si>
  <si>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</si>
  <si>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</si>
  <si>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</si>
  <si>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</si>
  <si>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</si>
  <si>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</si>
  <si>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</si>
  <si>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</si>
  <si>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</si>
  <si>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</si>
  <si>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RO-40163</t>
  </si>
  <si>
    <t>Escavação, carga, descarga, espalhamento e transporte de material de 2ª. categoria com caminhão. Distância média de transporte  de 201 a 400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</si>
  <si>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</si>
  <si>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</si>
  <si>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</si>
  <si>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</si>
  <si>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</si>
  <si>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</si>
  <si>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</si>
  <si>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</si>
  <si>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</si>
  <si>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</si>
  <si>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RO-42329</t>
  </si>
  <si>
    <t>Escavação, carga, descarga, espalhamento e transporte de material de 3ª. categoria . Distância média de transporte  de 2.501 a 3.000 m</t>
  </si>
  <si>
    <t>RO-40182</t>
  </si>
  <si>
    <t>Escavação, carga, descarga, espalhamento e transporte de material de 3ª categoria. Distância média de transporte  &lt;= 200 m</t>
  </si>
  <si>
    <t>RO-41777</t>
  </si>
  <si>
    <t>Escavação, carga, descarga, espalhamento e transporte de material de 3ª categoria. Distância média de transporte  de 1.001 a 1.200 m</t>
  </si>
  <si>
    <t>RO-40183</t>
  </si>
  <si>
    <t>Escavação, carga, descarga, espalhamento e transporte de material de 3ª categoria. Distância média de transporte  de 201 a 400 m</t>
  </si>
  <si>
    <t>RO-42330</t>
  </si>
  <si>
    <t>Escavação, carga, descarga, espalhamento e transporte de material de 3ª. categoria. Distância média de transporte  de 3.001 a 4.000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</si>
  <si>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</si>
  <si>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</si>
  <si>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</si>
  <si>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</si>
  <si>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</si>
  <si>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</si>
  <si>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</si>
  <si>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</si>
  <si>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</si>
  <si>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</si>
  <si>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</si>
  <si>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</si>
  <si>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</si>
  <si>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</si>
  <si>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RO-41776</t>
  </si>
  <si>
    <t>Escavação, carga, descarga, espalhamento e transporte de material de 3ª categoria. Distância média de transporte de 801 a 1.000 m</t>
  </si>
  <si>
    <t>RO-40192</t>
  </si>
  <si>
    <t>Escavação e carga com trator e carregadeira (material de 1ª categoria)</t>
  </si>
  <si>
    <t>RO-40193</t>
  </si>
  <si>
    <t>Escavação e transporte com trator  de material de 2ª categoria.Distância média de transporte &lt;=50 m</t>
  </si>
  <si>
    <t>RO-40194</t>
  </si>
  <si>
    <t>Escavação e transporte com trator de material de 1ª categoria.Distância média de transporte &lt;= 50 m</t>
  </si>
  <si>
    <t>RO-40217</t>
  </si>
  <si>
    <t>Escavação em material de 3ª categoria com esgotamento de àgua</t>
  </si>
  <si>
    <t>RO-40211</t>
  </si>
  <si>
    <t>Escavação manual de valas em solo, com altura de 0 a 1,50 m</t>
  </si>
  <si>
    <t>RO-40213</t>
  </si>
  <si>
    <t>Escavação manual de valas em solo, com altura de 1,50 m a 3,00 m</t>
  </si>
  <si>
    <t>RO-40216</t>
  </si>
  <si>
    <t>Escavação manual em material de 1ª categoria com esgotamento de àgua</t>
  </si>
  <si>
    <t>RO-40218</t>
  </si>
  <si>
    <t>Escavação mecânica de valas em material de 1ª categoria (Execução, incluindo remoção para fora do leito estradal)</t>
  </si>
  <si>
    <t>RO-40215</t>
  </si>
  <si>
    <t>Escavação mecânica de valas em material de 1ª e 2ª categoria (Execução, incluindo remoção para fora do leito estradal)</t>
  </si>
  <si>
    <t>RO-40219</t>
  </si>
  <si>
    <t>Escavação mecânica de valas em material de 2ª categoria (Execução, incluindo remoção para fora do leito estradal)</t>
  </si>
  <si>
    <t>RO-40220</t>
  </si>
  <si>
    <t>Escavação mecânica de valas em rocha (Execução, incluindo remoção para fora do leito estradal)</t>
  </si>
  <si>
    <t>RO-42263</t>
  </si>
  <si>
    <t>Espalhamento de material em bota-fora</t>
  </si>
  <si>
    <t>RO-40231</t>
  </si>
  <si>
    <t>Gabião tipo colchão reno espessura = 0,30 m, tela  revestida com  PVC (Execução, incluindo fornecimento de todos os materiais)</t>
  </si>
  <si>
    <t>RO-40230</t>
  </si>
  <si>
    <t>Muro de arrimo em gabião caixa, tela galvanizada (Execução, incluindo fornecimento de todos os materiais)</t>
  </si>
  <si>
    <t>RO-40221</t>
  </si>
  <si>
    <t>Muro de arrimo em gabião caixa, tela revestida com PVC (Execução, incluindo fornecimento de todos os materiais)</t>
  </si>
  <si>
    <t>RO-40233</t>
  </si>
  <si>
    <t>Muro de arrimo em rip-rap, com enchimento de areia e cimento. Traço - 1:10 (execução, incluindo fornecimento e transporte de todos os materiais)</t>
  </si>
  <si>
    <t>RO-40232</t>
  </si>
  <si>
    <t>Muro de arrimo em rip-rap (vegetativo)</t>
  </si>
  <si>
    <t>RO-40240</t>
  </si>
  <si>
    <t>Patrolamento (Reconformação mecânica da plataforma)</t>
  </si>
  <si>
    <t>RO-40114</t>
  </si>
  <si>
    <t>Raspagem e limpeza de vegetação com regularização do terreno</t>
  </si>
  <si>
    <t>RO-40234</t>
  </si>
  <si>
    <t>Reaterro e compactação manual de vala</t>
  </si>
  <si>
    <t>RO-40118</t>
  </si>
  <si>
    <t>Remoção, transporte e espalhamento de solo mole. Distância média de transporte  &lt;= 200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</si>
  <si>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</si>
  <si>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</si>
  <si>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</si>
  <si>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</si>
  <si>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</si>
  <si>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</si>
  <si>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</si>
  <si>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</si>
  <si>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</si>
  <si>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</si>
  <si>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</si>
  <si>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</si>
  <si>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</si>
  <si>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</si>
  <si>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RO-43144</t>
  </si>
  <si>
    <t>Remoção, transporte e espalhamento de solo mole. Distância média de transporte de 3.001 a 4.000 m</t>
  </si>
  <si>
    <t>RO-40210</t>
  </si>
  <si>
    <t>Revestimento primário (Execução, incluindo escavação, carga, descarga, espalhamento e compactação do material)</t>
  </si>
  <si>
    <t>Drenagem</t>
  </si>
  <si>
    <t>RO-42910</t>
  </si>
  <si>
    <t>Bacia de acumulação tipo I - A (Jusante de saídas d'água e valetas de proteção)</t>
  </si>
  <si>
    <t>RO-42379</t>
  </si>
  <si>
    <t>Bacia de acumulação tipo I (Jusante de saídas d'água e valetas de proteção)</t>
  </si>
  <si>
    <t>RO-42911</t>
  </si>
  <si>
    <t>Bacia de acumulação tipo II - A (Jusante de bueiros de greide)</t>
  </si>
  <si>
    <t>RO-42380</t>
  </si>
  <si>
    <t>Bacia de acumulação tipo II (Jusante de bueiros de greide)</t>
  </si>
  <si>
    <t>RO-40472</t>
  </si>
  <si>
    <t>Bueiro duplo celular de concreto Padrão DER/MG.  Para altura de aterro de 5,10 a 10,00 m. BDCC (2,50 x 2,00)m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</si>
  <si>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</si>
  <si>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</si>
  <si>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</si>
  <si>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</si>
  <si>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</si>
  <si>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</si>
  <si>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</si>
  <si>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</si>
  <si>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</si>
  <si>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</si>
  <si>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</si>
  <si>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</si>
  <si>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</si>
  <si>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</si>
  <si>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</si>
  <si>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</si>
  <si>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</si>
  <si>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</si>
  <si>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</si>
  <si>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</si>
  <si>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</si>
  <si>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</si>
  <si>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</si>
  <si>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</si>
  <si>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</si>
  <si>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</si>
  <si>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</si>
  <si>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</si>
  <si>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</si>
  <si>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</si>
  <si>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</si>
  <si>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</si>
  <si>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</si>
  <si>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</si>
  <si>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</si>
  <si>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</si>
  <si>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</si>
  <si>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</si>
  <si>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</si>
  <si>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</si>
  <si>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</si>
  <si>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</si>
  <si>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</si>
  <si>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</si>
  <si>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</si>
  <si>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</si>
  <si>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</si>
  <si>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</si>
  <si>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</si>
  <si>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</si>
  <si>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</si>
  <si>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</si>
  <si>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</si>
  <si>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</si>
  <si>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</si>
  <si>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</si>
  <si>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</si>
  <si>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</si>
  <si>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</si>
  <si>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</si>
  <si>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</si>
  <si>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</si>
  <si>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</si>
  <si>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</si>
  <si>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</si>
  <si>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</si>
  <si>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</si>
  <si>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</si>
  <si>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</si>
  <si>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</si>
  <si>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</si>
  <si>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</si>
  <si>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</si>
  <si>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</si>
  <si>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</si>
  <si>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</si>
  <si>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</si>
  <si>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</si>
  <si>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</si>
  <si>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</si>
  <si>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</si>
  <si>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</si>
  <si>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</si>
  <si>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</si>
  <si>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</si>
  <si>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</si>
  <si>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</si>
  <si>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</si>
  <si>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</si>
  <si>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</si>
  <si>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</si>
  <si>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</si>
  <si>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</si>
  <si>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</si>
  <si>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</si>
  <si>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</si>
  <si>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</si>
  <si>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</si>
  <si>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</si>
  <si>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</si>
  <si>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</si>
  <si>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</si>
  <si>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</si>
  <si>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</si>
  <si>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</si>
  <si>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</si>
  <si>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</si>
  <si>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</si>
  <si>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</si>
  <si>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</si>
  <si>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</si>
  <si>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</si>
  <si>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</si>
  <si>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</si>
  <si>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</si>
  <si>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</si>
  <si>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</si>
  <si>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</si>
  <si>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</si>
  <si>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</si>
  <si>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</si>
  <si>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</si>
  <si>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</si>
  <si>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</si>
  <si>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</si>
  <si>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</si>
  <si>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</si>
  <si>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</si>
  <si>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</si>
  <si>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</si>
  <si>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</si>
  <si>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</si>
  <si>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</si>
  <si>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</si>
  <si>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</si>
  <si>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</si>
  <si>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</si>
  <si>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</si>
  <si>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</si>
  <si>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</si>
  <si>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</si>
  <si>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</si>
  <si>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</si>
  <si>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</si>
  <si>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</si>
  <si>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</si>
  <si>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</si>
  <si>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</si>
  <si>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</si>
  <si>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</si>
  <si>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</si>
  <si>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</si>
  <si>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</si>
  <si>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</si>
  <si>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</si>
  <si>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</si>
  <si>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</si>
  <si>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</si>
  <si>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RO-40354</t>
  </si>
  <si>
    <t>Bueiro simples celular de concreto Padrão DER/MG. Para altura de aterro de 0 a 5,00 m. BSCC (1,00 x 1,00)m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</si>
  <si>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</si>
  <si>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</si>
  <si>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</si>
  <si>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</si>
  <si>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</si>
  <si>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</si>
  <si>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</si>
  <si>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</si>
  <si>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</si>
  <si>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</si>
  <si>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</si>
  <si>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</si>
  <si>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</si>
  <si>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</si>
  <si>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</si>
  <si>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</si>
  <si>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</si>
  <si>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</si>
  <si>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</si>
  <si>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</si>
  <si>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</si>
  <si>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</si>
  <si>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</si>
  <si>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</si>
  <si>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</si>
  <si>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</si>
  <si>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</si>
  <si>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</si>
  <si>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</si>
  <si>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</si>
  <si>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</si>
  <si>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</si>
  <si>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</si>
  <si>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</si>
  <si>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</si>
  <si>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</si>
  <si>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</si>
  <si>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</si>
  <si>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</si>
  <si>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</si>
  <si>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</si>
  <si>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</si>
  <si>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</si>
  <si>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</si>
  <si>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</si>
  <si>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</si>
  <si>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</si>
  <si>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</si>
  <si>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</si>
  <si>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</si>
  <si>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</si>
  <si>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</si>
  <si>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</si>
  <si>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</si>
  <si>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</si>
  <si>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</si>
  <si>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</si>
  <si>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</si>
  <si>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</si>
  <si>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</si>
  <si>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</si>
  <si>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</si>
  <si>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</si>
  <si>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</si>
  <si>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</si>
  <si>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</si>
  <si>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</si>
  <si>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</si>
  <si>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</si>
  <si>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</si>
  <si>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</si>
  <si>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</si>
  <si>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</si>
  <si>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</si>
  <si>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</si>
  <si>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</si>
  <si>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</si>
  <si>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</si>
  <si>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</si>
  <si>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</si>
  <si>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</si>
  <si>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</si>
  <si>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</si>
  <si>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</si>
  <si>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</si>
  <si>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</si>
  <si>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</si>
  <si>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</si>
  <si>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</si>
  <si>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</si>
  <si>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</si>
  <si>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</si>
  <si>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</si>
  <si>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</si>
  <si>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</si>
  <si>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</si>
  <si>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</si>
  <si>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</si>
  <si>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</si>
  <si>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</si>
  <si>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</si>
  <si>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</si>
  <si>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</si>
  <si>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</si>
  <si>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</si>
  <si>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</si>
  <si>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</si>
  <si>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</si>
  <si>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</si>
  <si>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</si>
  <si>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</si>
  <si>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</si>
  <si>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</si>
  <si>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</si>
  <si>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</si>
  <si>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</si>
  <si>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</si>
  <si>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</si>
  <si>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</si>
  <si>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</si>
  <si>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</si>
  <si>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</si>
  <si>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</si>
  <si>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</si>
  <si>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</si>
  <si>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</si>
  <si>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</si>
  <si>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</si>
  <si>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</si>
  <si>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</si>
  <si>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</si>
  <si>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</si>
  <si>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</si>
  <si>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</si>
  <si>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</si>
  <si>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</si>
  <si>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</si>
  <si>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</si>
  <si>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</si>
  <si>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</si>
  <si>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</si>
  <si>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</si>
  <si>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</si>
  <si>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</si>
  <si>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</si>
  <si>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</si>
  <si>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</si>
  <si>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</si>
  <si>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</si>
  <si>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</si>
  <si>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</si>
  <si>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</si>
  <si>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</si>
  <si>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</si>
  <si>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</si>
  <si>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</si>
  <si>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</si>
  <si>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</si>
  <si>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</si>
  <si>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</si>
  <si>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</si>
  <si>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</si>
  <si>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</si>
  <si>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</si>
  <si>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</si>
  <si>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</si>
  <si>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</si>
  <si>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</si>
  <si>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</si>
  <si>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</si>
  <si>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</si>
  <si>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</si>
  <si>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</si>
  <si>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</si>
  <si>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</si>
  <si>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</si>
  <si>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</si>
  <si>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</si>
  <si>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</si>
  <si>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</si>
  <si>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</si>
  <si>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</si>
  <si>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</si>
  <si>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</si>
  <si>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</si>
  <si>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</si>
  <si>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</si>
  <si>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</si>
  <si>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</si>
  <si>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</si>
  <si>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</si>
  <si>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</si>
  <si>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</si>
  <si>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</si>
  <si>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</si>
  <si>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</si>
  <si>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</si>
  <si>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</si>
  <si>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</si>
  <si>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</si>
  <si>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</si>
  <si>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</si>
  <si>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</si>
  <si>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</si>
  <si>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</si>
  <si>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</si>
  <si>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</si>
  <si>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</si>
  <si>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</si>
  <si>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</si>
  <si>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</si>
  <si>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</si>
  <si>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</si>
  <si>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</si>
  <si>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</si>
  <si>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</si>
  <si>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</si>
  <si>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</si>
  <si>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</si>
  <si>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</si>
  <si>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</si>
  <si>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</si>
  <si>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RO-40988</t>
  </si>
  <si>
    <t>Colchão drenante de areia (Execução,  incluindo  espalhamento e fornecimento de todos os materiais, exceto transporte dos agregados)</t>
  </si>
  <si>
    <t>RO-43118</t>
  </si>
  <si>
    <t>Colchão drenante de brita com geotextil não tecido (Execução,  incluindo  espalhamento e fornecimento de todos os materiais, exceto transporte dos agregados)</t>
  </si>
  <si>
    <t>RO-40935</t>
  </si>
  <si>
    <t>Dreno de alivio de pavimento, tipo DR.DA-01 (Execução incluindo  escavação ,fornecimento de todos os materiais, exceto transporte dos agregados)</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</si>
  <si>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</si>
  <si>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</si>
  <si>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</si>
  <si>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</si>
  <si>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</si>
  <si>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</si>
  <si>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</si>
  <si>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</si>
  <si>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</si>
  <si>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</si>
  <si>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</si>
  <si>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</si>
  <si>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</si>
  <si>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</si>
  <si>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</si>
  <si>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</si>
  <si>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</si>
  <si>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</si>
  <si>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</si>
  <si>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</si>
  <si>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RO-40956</t>
  </si>
  <si>
    <t>Dreno vertical de areia (Execução incluindo  escavação ,fornecimento de todos os materiais, exceto transporte dos agregados)</t>
  </si>
  <si>
    <t>RO-40955</t>
  </si>
  <si>
    <t>Dreno vertical de brita (Execução incluindo  escavação ,fornecimento de todos os materiais, exceto transporte dos agregados)</t>
  </si>
  <si>
    <t>RO-41037</t>
  </si>
  <si>
    <t>Enrocamento de talude, tipo OC.ET-01 (Execução, incluindo  fornecimento de todos os materiais, exclui transporte do agregado)</t>
  </si>
  <si>
    <t>RO-40345</t>
  </si>
  <si>
    <t>Gigante de sustentação para bueiro duplo tubular de concreto - BDTC Ø 0,80 m (Execução, incluindo fornecimento e transporte de todos os materiais,exclusive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</si>
  <si>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</si>
  <si>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</si>
  <si>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</si>
  <si>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</si>
  <si>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</si>
  <si>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</si>
  <si>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</si>
  <si>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</si>
  <si>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RO-41034</t>
  </si>
  <si>
    <t>Guarda-corpo, tipo OC.NJ-S1 (Execução incluindo  fornecimento e transporte de todos os materiais)</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</si>
  <si>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</si>
  <si>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</si>
  <si>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</si>
  <si>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</si>
  <si>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</si>
  <si>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</si>
  <si>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RO-40982</t>
  </si>
  <si>
    <t>Manta geotêxtil não tecida, A/500, OP/60 ou similar, resistência à tração de 39 KN/m2 (Execução, incluindo fornecimento, transporte e colocação)</t>
  </si>
  <si>
    <t>RO-43147</t>
  </si>
  <si>
    <t>Manta geotêxtil não tecida, OP/40 ou similar, resistência à tração de 27 KN/m2 (Execução, incluindo fornecimento, transporte e colocação)</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</si>
  <si>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</si>
  <si>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</si>
  <si>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</si>
  <si>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</si>
  <si>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</si>
  <si>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</si>
  <si>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RO-40638</t>
  </si>
  <si>
    <t>Meio-fio de concreto, tipo DR.MF-01 (Execução, incluindo escavação, fornecimento e transporte de todos os materiais)</t>
  </si>
  <si>
    <t>RO-40553</t>
  </si>
  <si>
    <t>Mureta de proteção,  tipo DR.MP-01 (Execução,  fornecimento e transporte de todos os materiais)</t>
  </si>
  <si>
    <t>RO-41031</t>
  </si>
  <si>
    <t>Passagem de gado, tipo OC.PG-01 - boca (Execução, incluindo guardad-corpo, fornecimento e transporte de todos os materiais, exclusive escavação, compactação e fundação para a passagem de gado)</t>
  </si>
  <si>
    <t>RO-41030</t>
  </si>
  <si>
    <t>Passagem de gado, tipo OC.PG-01 -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</si>
  <si>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</si>
  <si>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</si>
  <si>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</si>
  <si>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</si>
  <si>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</si>
  <si>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</si>
  <si>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</si>
  <si>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</si>
  <si>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RO-41057</t>
  </si>
  <si>
    <t>Remoção de bueiro duplo tubular de concreto. BDTC Ø 0,60 m - boca</t>
  </si>
  <si>
    <t>RO-41052</t>
  </si>
  <si>
    <t>Remoção de bueiro duplo tubular de concreto. BDTC Ø 0,60 m - corpo</t>
  </si>
  <si>
    <t>RO-41058</t>
  </si>
  <si>
    <t>Remoção de bueiro duplo tubular de concreto. BDTC Ø 0,80 m - boca</t>
  </si>
  <si>
    <t>RO-41053</t>
  </si>
  <si>
    <t>Remoção de bueiro duplo tubular de concreto. BDTC Ø 0,80 m - corpo</t>
  </si>
  <si>
    <t>RO-41059</t>
  </si>
  <si>
    <t>Remoção de bueiro duplo tubular de concreto. BDTC Ø 1.00 m - boca</t>
  </si>
  <si>
    <t>RO-41054</t>
  </si>
  <si>
    <t>Remoção de bueiro duplo tubular de concreto. BDTC Ø 1,00 m - corpo</t>
  </si>
  <si>
    <t>RO-41060</t>
  </si>
  <si>
    <t>Remoção de bueiro duplo tubular de concreto. BDTC Ø 1,20 m - boca</t>
  </si>
  <si>
    <t>RO-41055</t>
  </si>
  <si>
    <t>Remoção de bueiro duplo tubular de concreto. BDTC Ø 1,20 m - corpo</t>
  </si>
  <si>
    <t>RO-41061</t>
  </si>
  <si>
    <t>Remoção de bueiro duplo tubular de concreto. BDTC Ø 1,50 m - boca</t>
  </si>
  <si>
    <t>RO-41056</t>
  </si>
  <si>
    <t>Remoção de bueiro duplo tubular de concreto. BDTC Ø 1,50 m - corpo</t>
  </si>
  <si>
    <t>RO-41046</t>
  </si>
  <si>
    <t>Remoção de bueiro simples tubular de concreto. BSTC Ø 0,40 m - boca</t>
  </si>
  <si>
    <t>RO-41040</t>
  </si>
  <si>
    <t>Remoção de bueiro simples tubular de concreto. BSTC Ø 0,40 m - corpo</t>
  </si>
  <si>
    <t>RO-41047</t>
  </si>
  <si>
    <t>Remoção de bueiro simples tubular de concreto. BSTC Ø 0,60 m - boca</t>
  </si>
  <si>
    <t>RO-41041</t>
  </si>
  <si>
    <t>Remoção de bueiro simples tubular de concreto. BSTC Ø 0,60 m - corpo</t>
  </si>
  <si>
    <t>RO-41048</t>
  </si>
  <si>
    <t>Remoção de bueiro simples tubular de concreto. BSTC Ø 0,80 m - boca</t>
  </si>
  <si>
    <t>RO-41042</t>
  </si>
  <si>
    <t>Remoção de bueiro simples tubular de concreto. BSTC Ø 0,80 m - corpo</t>
  </si>
  <si>
    <t>RO-41049</t>
  </si>
  <si>
    <t>Remoção de bueiro simples tubular de concreto. BSTC Ø 1,00 m - boca</t>
  </si>
  <si>
    <t>RO-41043</t>
  </si>
  <si>
    <t>Remoção de bueiro simples tubular de concreto. BSTC Ø 1,00 m - corpo</t>
  </si>
  <si>
    <t>RO-41050</t>
  </si>
  <si>
    <t>Remoção de bueiro simples tubular de concreto. BSTC Ø 1,20 m - boca</t>
  </si>
  <si>
    <t>RO-41044</t>
  </si>
  <si>
    <t>Remoção de bueiro simples tubular de concreto. BSTC Ø 1,20 m - corpo</t>
  </si>
  <si>
    <t>RO-41051</t>
  </si>
  <si>
    <t>Remoção de bueiro simples tubular de concreto. BSTC Ø 1,50 m - boca</t>
  </si>
  <si>
    <t>RO-41045</t>
  </si>
  <si>
    <t>Remoção de bueiro simples tubular de concreto. BSTC Ø 1,50 m - corpo</t>
  </si>
  <si>
    <t>RO-41067</t>
  </si>
  <si>
    <t>Remoção de bueiro triplo tubular de concreto. BTTC Ø 0,60 m - boca</t>
  </si>
  <si>
    <t>RO-41062</t>
  </si>
  <si>
    <t>Remoção de bueiro triplo tubular de concreto. BTTC Ø 0,60 m - corpo</t>
  </si>
  <si>
    <t>RO-41068</t>
  </si>
  <si>
    <t>Remoção de bueiro triplo tubular de concreto. BTTC Ø 0,80 m - boca</t>
  </si>
  <si>
    <t>RO-41063</t>
  </si>
  <si>
    <t>Remoção de bueiro triplo tubular de concreto. BTTC Ø 0,80 m - corpo</t>
  </si>
  <si>
    <t>RO-41069</t>
  </si>
  <si>
    <t>Remoção de bueiro triplo tubular de concreto. BTTC Ø 1,00 m - boca</t>
  </si>
  <si>
    <t>RO-41064</t>
  </si>
  <si>
    <t>Remoção de bueiro triplo tubular de concreto. BTTC Ø 1,00 m - corpo</t>
  </si>
  <si>
    <t>RO-41070</t>
  </si>
  <si>
    <t>Remoção de bueiro triplo tubular de concreto. BTTC Ø 1.20 m - boca</t>
  </si>
  <si>
    <t>RO-41065</t>
  </si>
  <si>
    <t>Remoção de bueiro triplo tubular de concreto. BTTC Ø 1,20 m - corpo</t>
  </si>
  <si>
    <t>RO-41071</t>
  </si>
  <si>
    <t>Remoção de bueiro triplo tubular de concreto. BTTC Ø 1,50 m - boca</t>
  </si>
  <si>
    <t>RO-41066</t>
  </si>
  <si>
    <t>Remoção de bueiro triplo tubular de concreto. BTTC Ø 1,50 m - corpo</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</si>
  <si>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</si>
  <si>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</si>
  <si>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</si>
  <si>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</si>
  <si>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</si>
  <si>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</si>
  <si>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</si>
  <si>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</si>
  <si>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</si>
  <si>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</si>
  <si>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</si>
  <si>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</si>
  <si>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</si>
  <si>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</si>
  <si>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</si>
  <si>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</si>
  <si>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</si>
  <si>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</si>
  <si>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</si>
  <si>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</si>
  <si>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</si>
  <si>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</si>
  <si>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</si>
  <si>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</si>
  <si>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</si>
  <si>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</si>
  <si>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</si>
  <si>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</si>
  <si>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</si>
  <si>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</si>
  <si>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</si>
  <si>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</si>
  <si>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</si>
  <si>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</si>
  <si>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</si>
  <si>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</si>
  <si>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</si>
  <si>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</si>
  <si>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</si>
  <si>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</si>
  <si>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</si>
  <si>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</si>
  <si>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</si>
  <si>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</si>
  <si>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</si>
  <si>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</si>
  <si>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</si>
  <si>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</si>
  <si>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</si>
  <si>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</si>
  <si>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</si>
  <si>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</si>
  <si>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</si>
  <si>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</si>
  <si>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</si>
  <si>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</si>
  <si>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</si>
  <si>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</si>
  <si>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</si>
  <si>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</si>
  <si>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</si>
  <si>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</si>
  <si>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</si>
  <si>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</si>
  <si>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</si>
  <si>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</si>
  <si>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</si>
  <si>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</si>
  <si>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</si>
  <si>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</si>
  <si>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</si>
  <si>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</si>
  <si>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</si>
  <si>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</si>
  <si>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</si>
  <si>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</si>
  <si>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</si>
  <si>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</si>
  <si>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</si>
  <si>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</si>
  <si>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</si>
  <si>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</si>
  <si>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</si>
  <si>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</si>
  <si>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</si>
  <si>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</si>
  <si>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</si>
  <si>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</si>
  <si>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</si>
  <si>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</si>
  <si>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</si>
  <si>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</si>
  <si>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</si>
  <si>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</si>
  <si>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</si>
  <si>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</si>
  <si>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</si>
  <si>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</si>
  <si>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</si>
  <si>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</si>
  <si>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</si>
  <si>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</si>
  <si>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</si>
  <si>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</si>
  <si>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</si>
  <si>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</si>
  <si>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</si>
  <si>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</si>
  <si>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</si>
  <si>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</si>
  <si>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</si>
  <si>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</si>
  <si>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</si>
  <si>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</si>
  <si>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</si>
  <si>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</si>
  <si>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</si>
  <si>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</si>
  <si>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</si>
  <si>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</si>
  <si>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</si>
  <si>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</si>
  <si>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</si>
  <si>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</si>
  <si>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</si>
  <si>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</si>
  <si>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</si>
  <si>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</si>
  <si>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</si>
  <si>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</si>
  <si>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</si>
  <si>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</si>
  <si>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</si>
  <si>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</si>
  <si>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</si>
  <si>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</si>
  <si>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</si>
  <si>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</si>
  <si>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</si>
  <si>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</si>
  <si>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</si>
  <si>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</si>
  <si>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</si>
  <si>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</si>
  <si>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</si>
  <si>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</si>
  <si>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</si>
  <si>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</si>
  <si>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</si>
  <si>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</si>
  <si>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</si>
  <si>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</si>
  <si>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</si>
  <si>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</si>
  <si>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</si>
  <si>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</si>
  <si>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</si>
  <si>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</si>
  <si>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</si>
  <si>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</si>
  <si>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</si>
  <si>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</si>
  <si>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</si>
  <si>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</si>
  <si>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</si>
  <si>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</si>
  <si>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</si>
  <si>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</si>
  <si>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</si>
  <si>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</si>
  <si>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</si>
  <si>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</si>
  <si>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RO-40984</t>
  </si>
  <si>
    <t>Terminal de dreno de alivio, tipo DR.DA-01 (Execução,  incluindo  escavação,  fornecimento e transporte de todos os materiais)</t>
  </si>
  <si>
    <t>RO-40975</t>
  </si>
  <si>
    <t>Terminal de dreno profundo de corte em rocha para DR.DPR (Execução, incluindo  escavação, fornecimento e transporte  de todos os materiais)</t>
  </si>
  <si>
    <t>RO-40974</t>
  </si>
  <si>
    <t>Terminal de dreno profundo, tipo DR.TDP (Execução,  incluindo  escavação, fornecimento e transporte de todos os materiais)</t>
  </si>
  <si>
    <t>RO-40514</t>
  </si>
  <si>
    <t>Valeta de proteção de aterro tipo DR.VPA (Execução, incluindo escavação)</t>
  </si>
  <si>
    <t>RO-40528</t>
  </si>
  <si>
    <t>Valeta de proteção de corte, tipo DR.VP-01., tipo 105/100 (Execução, incluindo escavação)</t>
  </si>
  <si>
    <t>RO-40529</t>
  </si>
  <si>
    <t>Valeta de proteção de corte, tipo DR.VP-01., tipo 105/80 (Execução, incluindo escavação)</t>
  </si>
  <si>
    <t>RO-40530</t>
  </si>
  <si>
    <t>Valeta de proteção de corte, tipo DR.VP-01., tipo 105/90 (Execução, incluindo escavação)</t>
  </si>
  <si>
    <t>RO-40531</t>
  </si>
  <si>
    <t>Valeta de proteção de corte, tipo DR.VP-01., tipo 115/100 (Execução, incluindo escavação)</t>
  </si>
  <si>
    <t>RO-40532</t>
  </si>
  <si>
    <t>Valeta de proteção de corte, tipo DR.VP-01., tipo 115/80 (Execução, incluindo escavação)</t>
  </si>
  <si>
    <t>RO-40533</t>
  </si>
  <si>
    <t>Valeta de proteção de corte, tipo DR.VP-01., tipo 115/90 (Execução, incluindo escavação)</t>
  </si>
  <si>
    <t>RO-40534</t>
  </si>
  <si>
    <t>Valeta de proteção de corte, tipo DR.VP-01., tipo 125/100 (Execução, incluindo escavação)</t>
  </si>
  <si>
    <t>RO-40535</t>
  </si>
  <si>
    <t>Valeta de proteção de corte, tipo DR.VP-01., tipo 125/90 (Execução, incluindo escavação)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</si>
  <si>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</si>
  <si>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</si>
  <si>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</si>
  <si>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</si>
  <si>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</si>
  <si>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</si>
  <si>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</si>
  <si>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</si>
  <si>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</si>
  <si>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</si>
  <si>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</si>
  <si>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</si>
  <si>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</si>
  <si>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</si>
  <si>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</si>
  <si>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</si>
  <si>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</si>
  <si>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</si>
  <si>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RO-40545</t>
  </si>
  <si>
    <t>Valeta de proteção de corte, tipo DR.VP-02., tipo 105/100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</si>
  <si>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</si>
  <si>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</si>
  <si>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</si>
  <si>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</si>
  <si>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RO-40548</t>
  </si>
  <si>
    <t>Valeta de proteção de corte, tipo DR.VP-02., tipo 115/100 (Execução, incluindo escavação,fornecimento,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</si>
  <si>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</si>
  <si>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</si>
  <si>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</si>
  <si>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</si>
  <si>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RO-40551</t>
  </si>
  <si>
    <t>Valeta de proteção de corte, tipo DR.VP-02., tipo 125/100 (Execução, incluindo escavação,fornecimento, transporte e plantio da grama)</t>
  </si>
  <si>
    <t>RO-40552</t>
  </si>
  <si>
    <t>Valeta de proteção de corte, tipo DR.VP-02., tipo 125/90 (Execução, incluindo escavação,fornecimento, transporte e plantio da grama)</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</si>
  <si>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</si>
  <si>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</si>
  <si>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</si>
  <si>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</si>
  <si>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</si>
  <si>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</si>
  <si>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</si>
  <si>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</si>
  <si>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</si>
  <si>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</si>
  <si>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</si>
  <si>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</si>
  <si>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</si>
  <si>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</si>
  <si>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</si>
  <si>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</si>
  <si>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</si>
  <si>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</si>
  <si>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RO-40563</t>
  </si>
  <si>
    <t>Valeta de proteção de corte, tipo DR.VP-03., tipo 105/100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</si>
  <si>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</si>
  <si>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</si>
  <si>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</si>
  <si>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</si>
  <si>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RO-40566</t>
  </si>
  <si>
    <t>Valeta de proteção de corte, tipo DR.VP-03., tipo 115/100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</si>
  <si>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</si>
  <si>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</si>
  <si>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</si>
  <si>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</si>
  <si>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RO-40569</t>
  </si>
  <si>
    <t>Valeta de proteção de corte, tipo DR.VP-03., tipo 125/100 (Execução, incluindo escavação,fornecimento e transporte de todos os materiais)</t>
  </si>
  <si>
    <t>RO-40570</t>
  </si>
  <si>
    <t>Valeta de proteção de corte, tipo DR.VP-03., tipo 125/90 (Execução, incluindo escavação,fornecimento e transporte de todos os materiais)</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</si>
  <si>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</si>
  <si>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</si>
  <si>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</si>
  <si>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</si>
  <si>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</si>
  <si>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</si>
  <si>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</si>
  <si>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</si>
  <si>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</si>
  <si>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</si>
  <si>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</si>
  <si>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</si>
  <si>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</si>
  <si>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</si>
  <si>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</si>
  <si>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</si>
  <si>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</si>
  <si>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</si>
  <si>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Pavimentação</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</si>
  <si>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</si>
  <si>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</si>
  <si>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</si>
  <si>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</si>
  <si>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</si>
  <si>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</si>
  <si>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</si>
  <si>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</si>
  <si>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</si>
  <si>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</si>
  <si>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</si>
  <si>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</si>
  <si>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</si>
  <si>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</si>
  <si>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</si>
  <si>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</si>
  <si>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</si>
  <si>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</si>
  <si>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</si>
  <si>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</si>
  <si>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</si>
  <si>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</si>
  <si>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</si>
  <si>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</si>
  <si>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</si>
  <si>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</si>
  <si>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</si>
  <si>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</si>
  <si>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RO-43113</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</si>
  <si>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</si>
  <si>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</si>
  <si>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</si>
  <si>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</si>
  <si>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</si>
  <si>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</si>
  <si>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</si>
  <si>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</si>
  <si>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t</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</si>
  <si>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</si>
  <si>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</si>
  <si>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</si>
  <si>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</si>
  <si>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RO-41087</t>
  </si>
  <si>
    <t>Escavação e carga de material de jazida (inclusive expurgo e capeamento)</t>
  </si>
  <si>
    <t>RO-42650</t>
  </si>
  <si>
    <t>Fresagem contínua de pavimento asfáltico (3cm)</t>
  </si>
  <si>
    <t>RO-42643</t>
  </si>
  <si>
    <t>Fresagem descontínua de pavimento asfáltico (3cm)</t>
  </si>
  <si>
    <t>RO-51228</t>
  </si>
  <si>
    <t>Imprimação (Execução e fornecimento do material betuminoso, exclusive transporte do material betuminoso)</t>
  </si>
  <si>
    <t>RO-41164</t>
  </si>
  <si>
    <t>Imprimação sem fornecimento do material betuminoso (Execução, incluindo transporte do material betuminoso dentro do canteiro de obras)</t>
  </si>
  <si>
    <t>RO-41204</t>
  </si>
  <si>
    <t>Lama asfaltica com espessura de 12,0 mm com fornecimento do material betuminoso (Execução, incluindo fornecimento e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</si>
  <si>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</si>
  <si>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</si>
  <si>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</si>
  <si>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</si>
  <si>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</si>
  <si>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</si>
  <si>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</si>
  <si>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</si>
  <si>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</si>
  <si>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</si>
  <si>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RO-43971</t>
  </si>
  <si>
    <t>Pavimento de alvenaria poliédrica com 8,0 cm de espessura (Execução, incluindo o fornecimento do material do colchão de assentamento e das pedras; exclui os transportes dos materiais)</t>
  </si>
  <si>
    <t>RO-41208</t>
  </si>
  <si>
    <t>Pavimento de paralepípedo com 10,0 cm de espessura (Execução, incluindo o fornecimento do material do colchão de assentamento e das pedras; exclui os transportes dos materiais)</t>
  </si>
  <si>
    <t>RO-51229</t>
  </si>
  <si>
    <t>Pintura de ligação (Execução e fornecimento do material betuminoso, exclusive transporte do material betuminoso)</t>
  </si>
  <si>
    <t>RO-41166</t>
  </si>
  <si>
    <t>Pintura de ligação sem fornecimento do material betuminoso (Execução, incluindo o transporte do material betuminoso dentro do canteiro de obras)</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</si>
  <si>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</si>
  <si>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</si>
  <si>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</si>
  <si>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RO-43228</t>
  </si>
  <si>
    <t>Pré-misturado a frio (Execução, incluindo o fornecimento dos agregados, exclui o transporte dos materiais, o fornecimento e transporte do material betuminoso)</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</si>
  <si>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</si>
  <si>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</si>
  <si>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</si>
  <si>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</si>
  <si>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RO-41092</t>
  </si>
  <si>
    <t>Reforço do sub-leito com adição de 3% de cal e compactação à 100% (Execução, incluindo fornrcimento da cal, escavação, carga, descarga, homogenização, umidecimento, espalhamento e compactação do material)</t>
  </si>
  <si>
    <t>RO-41093</t>
  </si>
  <si>
    <t>Reforço do sub-leito (Execução, incluindo escavação, carga, descarga, homogenização, umidecimento, espalhamento e compactação do material)</t>
  </si>
  <si>
    <t>RO-41082</t>
  </si>
  <si>
    <t>Regularização do sub-leito (proctor intermediário)</t>
  </si>
  <si>
    <t>RO-41083</t>
  </si>
  <si>
    <t>Regularização do sub-leito (proctor internormal)</t>
  </si>
  <si>
    <t>RO-41081</t>
  </si>
  <si>
    <t>Regularização do sub-leito (proctor normal)</t>
  </si>
  <si>
    <t>RO-41773</t>
  </si>
  <si>
    <t>Remoção e carga da camada de material granular do pavimento (base e/ou sub-base)</t>
  </si>
  <si>
    <t>RO-41211</t>
  </si>
  <si>
    <t>Remoção e carga de todo pavimento existente</t>
  </si>
  <si>
    <t>RO-41212</t>
  </si>
  <si>
    <t>Remoção e carga do revestimento asfaltico em pré-misturado ou concreto betuminoso usinado a quente</t>
  </si>
  <si>
    <t>RO-41209</t>
  </si>
  <si>
    <t>Remoçao e carga do revestimento asfaltico em tratamento superficial</t>
  </si>
  <si>
    <t>RO-41207</t>
  </si>
  <si>
    <t>Reperfilamento de pavimento (para CBUQ e pré-misturado a frio) (Aplicação com motoniveladora, exclui o fornecimento da massa)</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</si>
  <si>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</si>
  <si>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</si>
  <si>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</si>
  <si>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</si>
  <si>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</si>
  <si>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</si>
  <si>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RO-43112</t>
  </si>
  <si>
    <t>Sub-base, sem mistura, compactada na energia do proctor intermediário (Execução, incluindo escavação, carga, descarga, espalhamento, umidecimento e compactação do material; exclui aquisição e transporte do material)</t>
  </si>
  <si>
    <t>RO-43195</t>
  </si>
  <si>
    <t>Sub-base, sem mistura, compactado na energia do proctor modificado (Execução, incluindo escavação, carga, descarga, espalhamento, umidecimento e compactação do material; exclui aquisição e transporte do material)</t>
  </si>
  <si>
    <t>RO-41171</t>
  </si>
  <si>
    <t>Tratamento anti-pó (Execução, incluindo o fornecimento da areia)</t>
  </si>
  <si>
    <t>RO-42664</t>
  </si>
  <si>
    <t>Tratamento superficial duplo com aplicação de emulsão asfáltica modificada por polímero (Execução, incluindo fornecimento e limpeza dos agregados)</t>
  </si>
  <si>
    <t>RO-13321</t>
  </si>
  <si>
    <t>Tratamento superficial duplo com banho diluído e fornecimento do material betuminoso (Execução, incluindo fornecimento e limpeza dos agregados e fornecimento do material betuminoso, exclusive transporte do material betuminoso)</t>
  </si>
  <si>
    <t>RO-43449</t>
  </si>
  <si>
    <t>Tratamento superficial duplo com banho diluído (Execução, incluindo fornecimento e limpeza dos agregados)</t>
  </si>
  <si>
    <t>RO-41168</t>
  </si>
  <si>
    <t>Tratamento superficial simples com banho diluído (Execução, incluindo fornecimento e limpeza dos agregados)</t>
  </si>
  <si>
    <t>RO-13320</t>
  </si>
  <si>
    <t>Tratamento superficial simples com banho diluído (Execução, incluindo fornecimento e limpeza dos agregados e fornecimento do material betuminoso, exclusive transporte do material betuminoso)</t>
  </si>
  <si>
    <t>RO-41170</t>
  </si>
  <si>
    <t>Tratamento superficial triplo com banho diluído (Execução, incluindo fornecimento e limpeza dos agregados e transporte do material betuminoso dentro do canteiro de obras)</t>
  </si>
  <si>
    <t>RO-41178</t>
  </si>
  <si>
    <t>Usinagem de concreto betuminoso usinado a quente (faixa C) (Execução, incluindo o fornecimento dos agregados; exclui o fornecimento e transporte do material betuminoso e o transporte dos agregados)</t>
  </si>
  <si>
    <t>RO-42208</t>
  </si>
  <si>
    <t>Usinagem de concreto betuminoso usinado a quente para reperfilamento  (faixa C) (Execução, incluindo o fornecimento dos agregados; exclui o fornecimento e transporte do material betuminoso e o transporte dos agregados)</t>
  </si>
  <si>
    <t>RO-43402</t>
  </si>
  <si>
    <t>Usinagem de pré-misturado a frio (Execução, incluindo o fornecimento dos agregados)</t>
  </si>
  <si>
    <t>Pavimento de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</si>
  <si>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</si>
  <si>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</si>
  <si>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</si>
  <si>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</si>
  <si>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</si>
  <si>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</si>
  <si>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Sinalização Horizontal</t>
  </si>
  <si>
    <t>RO-42887</t>
  </si>
  <si>
    <t>Balizador de lâmina flexivel de PVC, tipo SV-BLF (Execução, incluindo fornecimento e transporte de todos  materiais)</t>
  </si>
  <si>
    <t>RO-42399</t>
  </si>
  <si>
    <t>Banda rugosa em concreto betuminoso usinado a quente com  fornecimento do material betuminoso (Execução, incluindo o fornecimento e transporte dos agregados, material betuminoso e pintura  de ligação)</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</si>
  <si>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</si>
  <si>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</si>
  <si>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</si>
  <si>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</si>
  <si>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RO-42830</t>
  </si>
  <si>
    <t>Braço projetado com altura maior ou igual à 5,50 metros e vão de 3,80 metros (Execução, incluindo instalação, base de concreto, chumbadores, colocação da placa,fornecimento e transporte dos  materiais)</t>
  </si>
  <si>
    <t>RO-43226</t>
  </si>
  <si>
    <t>Colocação de placas</t>
  </si>
  <si>
    <t>RO-41237</t>
  </si>
  <si>
    <t>Linhas de resina acrilica de  0,6mm  de espessura e Largura  = 0,10m (Execução, incluindo pré-marcação, fornecimento e transporte de todos os materiais)</t>
  </si>
  <si>
    <t>RO-41243</t>
  </si>
  <si>
    <t>Linhas de resina acrilica 0,6mm com Largura &gt; 0,30m (execução, inclusive pré-marcação, fornecimento e transporte de todos os materiais)</t>
  </si>
  <si>
    <t>RO-41240</t>
  </si>
  <si>
    <t>Linhas de resina acrilica 0,6mm de espessura e  Largura = 0,30m (execução, inclusive pré-marcação, fornecimento e transporte de todos os materiais)</t>
  </si>
  <si>
    <t>RO-42198</t>
  </si>
  <si>
    <t>Linhas de resina acrilica 0,6mm de espessura e Largura  = 0,08m (Execução, inclusive pré-marcação, fornecimento e transporte de todos os materiais)</t>
  </si>
  <si>
    <t>RO-41239</t>
  </si>
  <si>
    <t>Linhas de resina acrilica 0,6mm de espessura e Largura  = 0,20m (execução, inclusive pré-marcação, fornecimento e transporte de todos os materiais)</t>
  </si>
  <si>
    <t>RO-42886</t>
  </si>
  <si>
    <t>Placa de aço carbono com película refletiva grau diamante tipo X da ABNT - Escudo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</si>
  <si>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</si>
  <si>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</si>
  <si>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RO-42885</t>
  </si>
  <si>
    <t>Placa de aço carbono com película refletiva grau diamante tipo X da ABNT - Marco Quilométrico (Execução, incluindo fornecimento transporte de todos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</si>
  <si>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</si>
  <si>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</si>
  <si>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</si>
  <si>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</si>
  <si>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RO-42881</t>
  </si>
  <si>
    <t>Placa de aço carbono com película refletiva grau diamante tipo X da ABNT - Placa quadrada (Execução, incluindo fornecimento e transporte de todos os materiais, inclusive poste de sustentação)</t>
  </si>
  <si>
    <t>RO-42882</t>
  </si>
  <si>
    <t>Placa de aço carbono com película refletiva grau diamante tipo X da ABNT - Placa Retangular (Execução, incluindo fornecimento e transporte de todos os materiais, inclusive poste de sustentação)</t>
  </si>
  <si>
    <t>RO-42880</t>
  </si>
  <si>
    <t>Placa de aço carbono com película refletiva grau diamante tipo X da ABNT - Placa triangular (Execução, incluindo fornecimento e transporte de todos 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</si>
  <si>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</si>
  <si>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</si>
  <si>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RO-41227</t>
  </si>
  <si>
    <t>Pré-marcação para linhas de sinalização horizontal por alinhamento (Execução, incluindo fornecimento e transporte de todos os materiais Eixo, bordo esquerdo e bordo direito)</t>
  </si>
  <si>
    <t>RO-41779</t>
  </si>
  <si>
    <t>Setas, simbolos e dizeres de resina acrílica 0,6mm de espessura (Execução, incluindo pré-marcação, fornecimento e transporte de todos os materiais)</t>
  </si>
  <si>
    <t>RO-41231</t>
  </si>
  <si>
    <t>Tacha refletiva tipo SHTRP, com catadióptrico em apenas uma face (Execução, incluindo fornecimento, colocação e transporte de todos os materiais)</t>
  </si>
  <si>
    <t>RO-41230</t>
  </si>
  <si>
    <t>Tacha refletiva tipo SHTRP, com catadióptrico nas duas faces (Execução, incluindo fornecimento, colocação e transporte de todos os materiais)</t>
  </si>
  <si>
    <t>RO-41228</t>
  </si>
  <si>
    <t>Tachão refletivo  tipo SHTRG, com catadióptrico nas duas faces (Execução, incluindo fornecimento, colocação e transporte de todos os materiais)</t>
  </si>
  <si>
    <t>RO-41229</t>
  </si>
  <si>
    <t>Tachão refletivo tipo SHTRG, com catadióptrico em apenas uma face (Execução, incluindo fornecimento, colocação e transporte de todos os materiais)</t>
  </si>
  <si>
    <t>Sinalização Vertical</t>
  </si>
  <si>
    <t>RO-42829</t>
  </si>
  <si>
    <t>Braço projetado com altura maior ou igual à 5,50 metros e vão de 4,80 metros (Execução, incluindo instalação, base de concreto, chumbadores, colocação da placa, fornecimento e transporte dos  materiais)</t>
  </si>
  <si>
    <t>RO-41763</t>
  </si>
  <si>
    <t>Defensa Singela semi-maleável SV-DSM-02 (Execução, incluindo fornecimento, colocação e transporte de todos os materiais)</t>
  </si>
  <si>
    <t>RO-44777</t>
  </si>
  <si>
    <t>Placa de aço carbono com película refletiva alta intensidade prismática tipo III da ABNT  - Marcador de Alinhamento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</si>
  <si>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</si>
  <si>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</si>
  <si>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</si>
  <si>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</si>
  <si>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RO-44586</t>
  </si>
  <si>
    <t>Placa de aço carbono com película refletiva alta intensidade prismática tipo III da ABNT - Marco quilométrico (Execução, incluindo fornecimento e transporte de todos os materiais, inclusive postes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</si>
  <si>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</si>
  <si>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</si>
  <si>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</si>
  <si>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</si>
  <si>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</si>
  <si>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</si>
  <si>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</si>
  <si>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</si>
  <si>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</si>
  <si>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</si>
  <si>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</si>
  <si>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</si>
  <si>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</si>
  <si>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</si>
  <si>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</si>
  <si>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</si>
  <si>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</si>
  <si>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</si>
  <si>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</si>
  <si>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</si>
  <si>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</si>
  <si>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</si>
  <si>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</si>
  <si>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</si>
  <si>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</si>
  <si>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</si>
  <si>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</si>
  <si>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</si>
  <si>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RO-43014</t>
  </si>
  <si>
    <t>Remoção de placas</t>
  </si>
  <si>
    <t>Conservação</t>
  </si>
  <si>
    <t>RO-41781</t>
  </si>
  <si>
    <t>Arborização com o fornecimento e transporte da muda ((Execução, incluindo escavação, fornecimento e transporte da muda)</t>
  </si>
  <si>
    <t>RO-41387</t>
  </si>
  <si>
    <t>Armação de aço tipo CA-50 (Execução, incluindo preparo, dobragem, colocação nas formas e transporte de todos os materiais)</t>
  </si>
  <si>
    <t>RO-41316</t>
  </si>
  <si>
    <t>Caiação a duas demãos (Execução, incluindo fornecimento e transporte de todos os materiais)</t>
  </si>
  <si>
    <t>RO-41296</t>
  </si>
  <si>
    <t>Capina (Execução, incluindo remoção do material até 5 km)</t>
  </si>
  <si>
    <t>ha</t>
  </si>
  <si>
    <t>RO-41278</t>
  </si>
  <si>
    <t>Cerca de arame farpado, tipo OC.CA-01 (com 4 fios e mourão de madeira com espaçamento de 2,5 metros) ((Execução, incluindo escavação , fornecimento, assentamento e transporte de todos os materiais)</t>
  </si>
  <si>
    <t>RO-41396</t>
  </si>
  <si>
    <t>Conformação das caixas de empréstimos e jazidas (Execução, incluindo regularização, fornecimento e transporte de todos os materiais)</t>
  </si>
  <si>
    <t>RO-43246</t>
  </si>
  <si>
    <t>Conformação do leito estradal, inclusive umidecimento</t>
  </si>
  <si>
    <t>RO-41399</t>
  </si>
  <si>
    <t>Conformação e proteção dos locais de bota fora (Execução, incluindo regularização, fornecimento e transporte de todos os materiais)</t>
  </si>
  <si>
    <t>RO-41388</t>
  </si>
  <si>
    <t>Encascalhamento (Execução, incluindo escavação, carga e descarga, umidecimento e espalhamento do material)</t>
  </si>
  <si>
    <t>RO-41400</t>
  </si>
  <si>
    <t>Estocagem da camada vegetal de caixas de emprestimo e jazidas</t>
  </si>
  <si>
    <t>RO-41336</t>
  </si>
  <si>
    <t>Horas de servente</t>
  </si>
  <si>
    <t>RO-41300</t>
  </si>
  <si>
    <t>Limpeza de bueiros (Execução, incluindo remoção do material para local adequado)</t>
  </si>
  <si>
    <t>hxh</t>
  </si>
  <si>
    <t>RO-41297</t>
  </si>
  <si>
    <t>Limpeza de dispositivo de drenagem superficial (Execução, incluindo capina lateral na largura de 0,20 m  e remoção de entulho)</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</si>
  <si>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</si>
  <si>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</si>
  <si>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</si>
  <si>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</si>
  <si>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</si>
  <si>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</si>
  <si>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</si>
  <si>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</si>
  <si>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RO-42216</t>
  </si>
  <si>
    <t>Mata-Burro em trilhos tipo OC.MB-01 (Execução, incluindo escavação, fornecimento e transporte de todos os materiais)</t>
  </si>
  <si>
    <t>RO-42283</t>
  </si>
  <si>
    <t>Passeio de concreto (FCK &gt;= 11 MPa - espessura de 6 cm) (Execução, incluindo fornecimento e transporte de todos os materiais)</t>
  </si>
  <si>
    <t>RO-41379</t>
  </si>
  <si>
    <t>Porteira tipo OC.PT (Execução, incluindo escavação , fornecimento, assentamento e transporte dos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</si>
  <si>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</si>
  <si>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</si>
  <si>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</si>
  <si>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</si>
  <si>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RO-41334</t>
  </si>
  <si>
    <t>Remendo profundo - recomposição da camada granular (Execução, incluindo remoção de camada granular e revestimento betuminoso, transporte para bota-fora, escavação e carga do material granular)</t>
  </si>
  <si>
    <t>RO-43439</t>
  </si>
  <si>
    <t>Remendo superficial (Execução, incluindo escavação e carga do material granular)</t>
  </si>
  <si>
    <t>RO-41291</t>
  </si>
  <si>
    <t>Remoção de cercas</t>
  </si>
  <si>
    <t>RO-42282</t>
  </si>
  <si>
    <t>Remoção de Mata-Burro</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</si>
  <si>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</si>
  <si>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</si>
  <si>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</si>
  <si>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</si>
  <si>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</si>
  <si>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</si>
  <si>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RO-41292</t>
  </si>
  <si>
    <t>Roçada manual leve (Execução, incluindo remoção do material até 5 km)</t>
  </si>
  <si>
    <t>RO-41293</t>
  </si>
  <si>
    <t>Roçada manual pesada (Execução, incluindo remoção do material até 5 km)</t>
  </si>
  <si>
    <t>RO-41295</t>
  </si>
  <si>
    <t>Roçada mecanizada (Execução, incluindo remoção do material até 5 km)</t>
  </si>
  <si>
    <t>RO-43273</t>
  </si>
  <si>
    <t>Tapa buraco - aplicação da massa (Execução, incluindo pintura de ligação)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</si>
  <si>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</si>
  <si>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</si>
  <si>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</si>
  <si>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</si>
  <si>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RO-41732</t>
  </si>
  <si>
    <t>Transporte da grama</t>
  </si>
  <si>
    <t>m2*Km</t>
  </si>
  <si>
    <t>RO-41345</t>
  </si>
  <si>
    <t>Transporte de agregados para conservação. Distância média de transporte &lt;= 10,00 km</t>
  </si>
  <si>
    <t>RO-41352</t>
  </si>
  <si>
    <t>Transporte de agregados para conservação. Distância média de transporte &gt; 50,10 km</t>
  </si>
  <si>
    <t>RO-41346</t>
  </si>
  <si>
    <t>Transporte de agregados para conservação. Distância média de transporte de 10,10 a 15,00 km</t>
  </si>
  <si>
    <t>RO-41347</t>
  </si>
  <si>
    <t>Transporte de agregados para conservação. Distância média de transporte de 15,10 a 20,00 km</t>
  </si>
  <si>
    <t>RO-41348</t>
  </si>
  <si>
    <t>Transporte de agregados para conservação. Distância média de transporte de 20,10 a 25,00 km</t>
  </si>
  <si>
    <t>RO-41349</t>
  </si>
  <si>
    <t>Transporte de agregados para conservação. Distância média de transporte de 25,10 a 30,00 km</t>
  </si>
  <si>
    <t>RO-41350</t>
  </si>
  <si>
    <t>Transporte de agregados para conservação. Distância média de transporte de 30,10 a 40,00 km</t>
  </si>
  <si>
    <t>RO-41351</t>
  </si>
  <si>
    <t>Transporte de agregados para conservação. Distância média de transporte de 40,10 a 50,00 km</t>
  </si>
  <si>
    <t>RO-14031</t>
  </si>
  <si>
    <t>Transporte de Concreto Betuminoso Usinado a Quente.  Distância média de transporte &lt;= 10,0 km (volume compactado)</t>
  </si>
  <si>
    <t>m3*km</t>
  </si>
  <si>
    <t>RO-14038</t>
  </si>
  <si>
    <t>Transporte de Concreto Betuminoso Usinado a Quente.  Distância média de transporte &gt; 50,00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</si>
  <si>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</si>
  <si>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</si>
  <si>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</si>
  <si>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</si>
  <si>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</si>
  <si>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</si>
  <si>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</si>
  <si>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</si>
  <si>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RO-41361</t>
  </si>
  <si>
    <t>Transporte de concreto betuminoso usinado a quente. Distância média de transporte &lt;= 10,00 km (Densidade de material solto)</t>
  </si>
  <si>
    <t>RO-41368</t>
  </si>
  <si>
    <t>Transporte de concreto betuminoso usinado a quente. Distância média de transporte &gt;= 50,10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</si>
  <si>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</si>
  <si>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</si>
  <si>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</si>
  <si>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</si>
  <si>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</si>
  <si>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</si>
  <si>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RO-14034</t>
  </si>
  <si>
    <t>Transporte de Concreto Betuminoso Usinado a Quente. Distância média de transporte de 20,10 a 25,00 km (volume compactado)</t>
  </si>
  <si>
    <t>RO-41365</t>
  </si>
  <si>
    <t>Transporte de concreto betuminoso usinado a quente. Distância média de transporte de 25,10 a 30,00 km (Densidade de material solto)</t>
  </si>
  <si>
    <t>RO-14035</t>
  </si>
  <si>
    <t>Transporte de Concreto Betuminoso Usinado a Quente. Distância média de transporte de 25,10 a 30,00 km (volume compactado)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</si>
  <si>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</si>
  <si>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</si>
  <si>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</si>
  <si>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</si>
  <si>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RO-41337</t>
  </si>
  <si>
    <t>Transporte de material de jazida para conservação. Distância média de transporte   &lt;= 10,00 km</t>
  </si>
  <si>
    <t>RO-41344</t>
  </si>
  <si>
    <t>Transporte de material de jazida para conservação. Distância média de transporte &gt; 50,10 km</t>
  </si>
  <si>
    <t>RO-41338</t>
  </si>
  <si>
    <t>Transporte de material de jazida para conservação. Distância média de transporte de 10,10 a 15,00 km</t>
  </si>
  <si>
    <t>RO-41339</t>
  </si>
  <si>
    <t>Transporte de material de jazida para conservação. Distância média de transporte de 15,10 a 20,00 km</t>
  </si>
  <si>
    <t>RO-41340</t>
  </si>
  <si>
    <t>Transporte de material de jazida para conservação. Distância média de transporte de 20,10 a 25,00 km</t>
  </si>
  <si>
    <t>RO-41341</t>
  </si>
  <si>
    <t>Transporte de material de jazida para conservação. Distância média de transporte de 25,10 a 30,00 km</t>
  </si>
  <si>
    <t>RO-41342</t>
  </si>
  <si>
    <t>Transporte de material de jazida para conservação. Distância média de transporte de 30,10 a 40,00 km</t>
  </si>
  <si>
    <t>RO-41343</t>
  </si>
  <si>
    <t>Transporte de material de jazida para conservação. Distância média de transporte de 40,10 a 50,00 km</t>
  </si>
  <si>
    <t>RO-41369</t>
  </si>
  <si>
    <t>Transporte de material de qualquer natureza. Distância média de transporte &lt;= 10,00 km</t>
  </si>
  <si>
    <t>RO-41376</t>
  </si>
  <si>
    <t>Transporte de material de qualquer natureza. Distância média de transporte &gt;= 50,10 km</t>
  </si>
  <si>
    <t>RO-41370</t>
  </si>
  <si>
    <t>Transporte de material de qualquer natureza. Distância média de transporte de 10,10 a 15,00 km</t>
  </si>
  <si>
    <t>RO-41371</t>
  </si>
  <si>
    <t>Transporte de material de qualquer natureza. Distância média de transporte de 15,10 a 20,00 km</t>
  </si>
  <si>
    <t>RO-41372</t>
  </si>
  <si>
    <t>Transporte de material de qualquer natureza. Distância média de transporte de 20,10 a 25,00 km</t>
  </si>
  <si>
    <t>RO-41373</t>
  </si>
  <si>
    <t>Transporte de material de qualquer natureza. Distância média de transporte de 25,10 a 30,00 km</t>
  </si>
  <si>
    <t>RO-41374</t>
  </si>
  <si>
    <t>Transporte de material de qualquer natureza. Distância média de transporte de 30,10 a 40,00 km</t>
  </si>
  <si>
    <t>RO-41375</t>
  </si>
  <si>
    <t>Transporte de material de qualquer natureza. Distância média de transporte de 40,10 a 50,00 km</t>
  </si>
  <si>
    <t>RO-41353</t>
  </si>
  <si>
    <t>Transporte de pré-misturado a frio. Distância média de transporte &lt;= 10,0 km (Densidade material solto)</t>
  </si>
  <si>
    <t>RO-14023</t>
  </si>
  <si>
    <t>Transporte de pré-misturado a frio. Distância média de transporte &lt;= 10,0 km (volume compactado)</t>
  </si>
  <si>
    <t>RO-14030</t>
  </si>
  <si>
    <t>Transporte de pré-misturado a frio. Distância média de transporte &gt; 50,00 km  (volume compactado)</t>
  </si>
  <si>
    <t>RO-41360</t>
  </si>
  <si>
    <t>Transporte de pré-misturado a frio. Distância média de transporte &gt; 50,00 km (Densidade de material solto)</t>
  </si>
  <si>
    <t>RO-14024</t>
  </si>
  <si>
    <t>Transporte de pré-misturado a frio. Distância média de transporte de 10,10 a 15,00 km  (volume compactado)</t>
  </si>
  <si>
    <t>RO-41354</t>
  </si>
  <si>
    <t>Transporte de pré-misturado a frio. Distância média de transporte de 10,10 a 15,00 km (Densidade de material solto)</t>
  </si>
  <si>
    <t>RO-14025</t>
  </si>
  <si>
    <t>Transporte de pré-misturado a frio. Distância média de transporte de 15,10 a 20,00 km  (volume compactado)</t>
  </si>
  <si>
    <t>RO-41355</t>
  </si>
  <si>
    <t>Transporte de pré-misturado a frio. Distância média de transporte de 15,10 a 20,00 km (Densidade de material solto)</t>
  </si>
  <si>
    <t>RO-14026</t>
  </si>
  <si>
    <t>Transporte de pré-misturado a frio. Distância média de transporte de 20,10 a 25.00 km  (volume compactado)</t>
  </si>
  <si>
    <t>RO-41356</t>
  </si>
  <si>
    <t>Transporte de pré-misturado a frio. Distância média de transporte de 20,10 a 25.00 km (Densidade de material solto)</t>
  </si>
  <si>
    <t>RO-14027</t>
  </si>
  <si>
    <t>Transporte de pré-misturado a frio. Distância média de transporte de 25,10 a 30,00 km  (volume compactado)</t>
  </si>
  <si>
    <t>RO-41357</t>
  </si>
  <si>
    <t>Transporte de pré-misturado a frio. Distância média de transporte de 25,10 a 30,00 km (Densidade de material solto)</t>
  </si>
  <si>
    <t>RO-14028</t>
  </si>
  <si>
    <t>Transporte de pré-misturado a frio. Distância média de transporte de 30,10 a 40,00 km  (volume compactado)</t>
  </si>
  <si>
    <t>RO-41358</t>
  </si>
  <si>
    <t>Transporte de pré-misturado a frio. Distância média de transporte de 30,10 a 40,00 km (Densidade de material solto)</t>
  </si>
  <si>
    <t>RO-14029</t>
  </si>
  <si>
    <t>Transporte de pré-misturado a frio. Distância média de transporte de 40,10 a 50,00 km  (volume compactado)</t>
  </si>
  <si>
    <t>RO-41359</t>
  </si>
  <si>
    <t>Transporte de pré-misturado a frio. Distância média de transporte de 40,10 a 50,00 km (Densidade de material solto)</t>
  </si>
  <si>
    <t>RO-44505</t>
  </si>
  <si>
    <t>Usinagem de CBUQ para tapa buraco (Execução, incluindo fornecimento e transporte dos agregados e do material betuminoso)</t>
  </si>
  <si>
    <t>RO-41329</t>
  </si>
  <si>
    <t>Usinagem de concreto betuminoso usinado a quente para tapa-buraco (Execução, incluindo fornecimento dos agregados, exclui fornecimento e transporte do material betuminoso)</t>
  </si>
  <si>
    <t>RO-41321</t>
  </si>
  <si>
    <t>Usinagem de pré-misturado a frio para tapa-buraco sem fornecimento do material betuminoso (Execução, incluindo fornecimento dos agregados, exclui fornecimento e transporte do material betuminoso)</t>
  </si>
  <si>
    <t>Obras de Arte Especiais</t>
  </si>
  <si>
    <t>RO-41443</t>
  </si>
  <si>
    <t>Andaime suspenso com piso em pranchas de madeira (Execução, incluindo o fornecimento e transporte dos materiais)</t>
  </si>
  <si>
    <t>RO-41582</t>
  </si>
  <si>
    <t>Aparelhos de apoio em neoprene fretado (Execução, incluindo a aplicação, fornecimento e transporte dos materiais)</t>
  </si>
  <si>
    <t>RO-41429</t>
  </si>
  <si>
    <t>Apicoamento manual em concreto</t>
  </si>
  <si>
    <t>RO-41762</t>
  </si>
  <si>
    <t>Argamassa de cimento e areia traço 1:3 (Execução, incluindo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</si>
  <si>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</si>
  <si>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</si>
  <si>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</si>
  <si>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</si>
  <si>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RO-40989</t>
  </si>
  <si>
    <t>Barreira simples de concreto armado tipo new jersey (Execução, incluindo  fornecimento e transporte de todos os materiais)</t>
  </si>
  <si>
    <t>RO-41593</t>
  </si>
  <si>
    <t>Caiação a três demãos (Execução, incluindo 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</si>
  <si>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</si>
  <si>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</si>
  <si>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</si>
  <si>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</si>
  <si>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RO-41571</t>
  </si>
  <si>
    <t>Cantoneira metálica de dimensões 4" x 4" x 1/2" (Execução, incluindo o fornecimento e transporte de todos os materiais)</t>
  </si>
  <si>
    <t>RO-41570</t>
  </si>
  <si>
    <t>Cantoneira metálica de dimensões 4" x 4" x 3/8" (Execução, incluindo o fornecimento e transporte de todos os materiais)</t>
  </si>
  <si>
    <t>RO-41544</t>
  </si>
  <si>
    <t>Cimbramento: escoramento em madeira (Execução, incluindo 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</si>
  <si>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</si>
  <si>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</si>
  <si>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</si>
  <si>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</si>
  <si>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</si>
  <si>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</si>
  <si>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RO-41502</t>
  </si>
  <si>
    <t>Concreto ciclópico Fck &gt; 13,5 MPa, com 30% pedra de mão (Execução, incluindo o fornecimento de todos os materiais, exclui o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</si>
  <si>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</si>
  <si>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</si>
  <si>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</si>
  <si>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</si>
  <si>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</si>
  <si>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</si>
  <si>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</si>
  <si>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</si>
  <si>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</si>
  <si>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</si>
  <si>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</si>
  <si>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</si>
  <si>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</si>
  <si>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</si>
  <si>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</si>
  <si>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</si>
  <si>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</si>
  <si>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</si>
  <si>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RO-42425</t>
  </si>
  <si>
    <t>Concreto de pavimentação com Fck &gt;= 25 Mpa (Execução, incluindo o fornecimento de todos os materiais, exclui o transporte dos agregados)</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</si>
  <si>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</si>
  <si>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</si>
  <si>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</si>
  <si>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</si>
  <si>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</si>
  <si>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</si>
  <si>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</si>
  <si>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</si>
  <si>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</si>
  <si>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</si>
  <si>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</si>
  <si>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</si>
  <si>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</si>
  <si>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</si>
  <si>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</si>
  <si>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</si>
  <si>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RO-42415</t>
  </si>
  <si>
    <t>Concreto magro de cimento portland Fck &gt;= 10,0 MPa (Execução, incluindo o fornecimento e transporte dos agregados)</t>
  </si>
  <si>
    <t>RO-42467</t>
  </si>
  <si>
    <t>Concreto magro Fck &gt;= 10,0 MPa (Execução, incluindo o fornecimento de todos os materiais, exclui o transporte dos agregados)</t>
  </si>
  <si>
    <t>RO-41599</t>
  </si>
  <si>
    <t>Demolição de concreto simples</t>
  </si>
  <si>
    <t>RO-42445</t>
  </si>
  <si>
    <t>Demolição de guarda-corpo, incluindo a remoção do material demolido (Execução, incluindo carga e transporte do material demolido)</t>
  </si>
  <si>
    <t>RO-41435</t>
  </si>
  <si>
    <t>Demolição de pavimento de concreto (Execução, incluindo a remoção do material demolido)</t>
  </si>
  <si>
    <t>RO-43107</t>
  </si>
  <si>
    <t>Demolição manual de concreto armado</t>
  </si>
  <si>
    <t>RO-41602</t>
  </si>
  <si>
    <t>Demolição mecânica de concreto armado</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</si>
  <si>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</si>
  <si>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</si>
  <si>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</si>
  <si>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</si>
  <si>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</si>
  <si>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</si>
  <si>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</si>
  <si>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</si>
  <si>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</si>
  <si>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</si>
  <si>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</si>
  <si>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</si>
  <si>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</si>
  <si>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</si>
  <si>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</si>
  <si>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</si>
  <si>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</si>
  <si>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</si>
  <si>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</si>
  <si>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</si>
  <si>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</si>
  <si>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</si>
  <si>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RO-44908</t>
  </si>
  <si>
    <t>Ensecadeira de estacas prancha (Execução, incluindo o fornecimento e transporte de todos os materiais)</t>
  </si>
  <si>
    <t>RO-43247</t>
  </si>
  <si>
    <t>Escoramento descontínuo de valas (Execução, incluindo fornecimento e transporte de todos os materiais)</t>
  </si>
  <si>
    <t>RO-41431</t>
  </si>
  <si>
    <t>Estrutura metálica para andaimes</t>
  </si>
  <si>
    <t>RO-41558</t>
  </si>
  <si>
    <t>Forma plana de MADEIRIT (Execução, incluindo desforma, fornecimento e transporte de todos os materiais)</t>
  </si>
  <si>
    <t>RO-41559</t>
  </si>
  <si>
    <t>Formas curvas de MADEIRIT (Execução, incluindo desforma, fornecimento e transporte de todos os materiais)</t>
  </si>
  <si>
    <t>RO-42418</t>
  </si>
  <si>
    <t>Formas planas de compensado com revestimento resinado (Execução, incluindo desforma,fornecimento e transporte de todos os materiais)</t>
  </si>
  <si>
    <t>RO-41614</t>
  </si>
  <si>
    <t>Formas planas de madeira de pinho de 3ª (Execução, incluindo desforma,fornecimento e transporte de todos os materiais)</t>
  </si>
  <si>
    <t>RO-41557</t>
  </si>
  <si>
    <t>Formas suspensas de compensado resinado (Execução, incluindo desforma, fornecimento e transporte de todos 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</si>
  <si>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</si>
  <si>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</si>
  <si>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</si>
  <si>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</si>
  <si>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</si>
  <si>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</si>
  <si>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</si>
  <si>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</si>
  <si>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</si>
  <si>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</si>
  <si>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</si>
  <si>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</si>
  <si>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</si>
  <si>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</si>
  <si>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</si>
  <si>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</si>
  <si>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</si>
  <si>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</si>
  <si>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</si>
  <si>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</si>
  <si>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</si>
  <si>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</si>
  <si>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</si>
  <si>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</si>
  <si>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</si>
  <si>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</si>
  <si>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</si>
  <si>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</si>
  <si>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</si>
  <si>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</si>
  <si>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</si>
  <si>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</si>
  <si>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</si>
  <si>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</si>
  <si>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</si>
  <si>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</si>
  <si>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</si>
  <si>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</si>
  <si>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</si>
  <si>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</si>
  <si>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</si>
  <si>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</si>
  <si>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</si>
  <si>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</si>
  <si>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</si>
  <si>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</si>
  <si>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</si>
  <si>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</si>
  <si>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</si>
  <si>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</si>
  <si>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</si>
  <si>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</si>
  <si>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RO-42424</t>
  </si>
  <si>
    <t>Gradil metálico padrão DER-MG (Execução, incluindo o fornecimento e transporte de todos os materiais)</t>
  </si>
  <si>
    <t>RO-41565</t>
  </si>
  <si>
    <t>Juntas de pavimentação longitudinal e transversal (Execução, incluindo o fornecimento e transporte de todos os materiais)</t>
  </si>
  <si>
    <t>RO-41581</t>
  </si>
  <si>
    <t>Limpeza de armadura com jato de areia e água</t>
  </si>
  <si>
    <t>RO-41578</t>
  </si>
  <si>
    <t>Limpeza de superfície com jato de areia e agua</t>
  </si>
  <si>
    <t>RO-42430</t>
  </si>
  <si>
    <t>Limpeza manual e tratamento de armadura oxidada</t>
  </si>
  <si>
    <t>RO-41575</t>
  </si>
  <si>
    <t>Mastique elástico(Tipo vedaflex ou similar) (Execução, incluindo o fornecimento e transporte de todos os materiais)</t>
  </si>
  <si>
    <t>RO-41596</t>
  </si>
  <si>
    <t>Muro de arrimo em concreto, tipo OC.MA-01 (Execução, incluindo fornecimento e transporte de todos os materiais)</t>
  </si>
  <si>
    <t>RO-41432</t>
  </si>
  <si>
    <t>Plataforma de madeira para  andaimes (Execução, incluindo fornecimento e transporte de todos os materiais)</t>
  </si>
  <si>
    <t>RO-41653</t>
  </si>
  <si>
    <t>Preenchimento de furos com injeção de Epoxi (Sikadur - 43) (Execução, incluindo o fornecimento de todos os materiais, exclui execução do furo)</t>
  </si>
  <si>
    <t>RO-41651</t>
  </si>
  <si>
    <t>Preenchimento de furos com Sikadur 32 ou similar (Execução, incluindo o fornecimento e transporte de todos os materiais, exclui execução do furo)</t>
  </si>
  <si>
    <t>RO-41652</t>
  </si>
  <si>
    <t>Tratamento de trincas finas (Execução, incluindo o fornecimento e transporte de todos os materiais)</t>
  </si>
  <si>
    <t>RO-42442</t>
  </si>
  <si>
    <t>Tubulão a céu aberto, com camisa de concreto pré-moldada com diametro de fuste Ø 1,20m, em rocha (Execução, incluindo escavação, exclusive concreto para camisa)</t>
  </si>
  <si>
    <t>RO-42412</t>
  </si>
  <si>
    <t>Tubulão a céu aberto, com camisa de concreto pré-moldada com diametro de fuste Ø 1,20m em solo (Execução, incluindo escavação, exclusive concreto para camisa)</t>
  </si>
  <si>
    <t>RO-42455</t>
  </si>
  <si>
    <t>Tubulão a céu aberto, com camisa de concreto pré-moldada com diâmetro de fuste Ø 1,40m em solo (Execução, incluindo escavação, exclusive concreto para camisa)</t>
  </si>
  <si>
    <t>RO-43462</t>
  </si>
  <si>
    <t>Tubulão com ar comprimido com camisa de concreto pré moldada com diametro de fuste Ø 1,20m, em rocha (Execução, incluindo escavação, exclusive concreto para camisa)</t>
  </si>
  <si>
    <t>RO-42413</t>
  </si>
  <si>
    <t>Tubulão com ar comprimido com camisa de concreto pré moldada com diametro de fuste Ø 1,20m, em solo (Execução, incluindo escavação, exclusive concreto para camisa)</t>
  </si>
  <si>
    <t>RO-43871</t>
  </si>
  <si>
    <t>Tubulão com ar comprimido com camisa de concreto pré moldada com diametro de fuste Ø 1,40m, em rocha (Execução, incluindo escavação, exclusive concreto para camisa)</t>
  </si>
  <si>
    <t>RO-42811</t>
  </si>
  <si>
    <t>Tubulão com ar comprimido com camisa de concreto pré moldada com diametro de fuste Ø 1,40m, em solo (Execução, incluindo escavação, exclusive concreto para camisa)</t>
  </si>
  <si>
    <t>RO-43568</t>
  </si>
  <si>
    <t>Tubulão com ar comprimido com camisa de concreto pré-moldada com diâmetro de fuste Ø 1,60m, em solo (Execução, incluindo escavação, exclusive concreto para camisa)</t>
  </si>
  <si>
    <t>Índice Nacional de Construção Civil</t>
  </si>
  <si>
    <t>RO-41665</t>
  </si>
  <si>
    <t>Abrigo duplo de passageiros pré-moldado (Execução, incluindo o fornecimento,  transporte e montagem)</t>
  </si>
  <si>
    <t>RO-41664</t>
  </si>
  <si>
    <t>Abrigo simples de passageiros pré-moldado (Execução, incluindo o fornecimento e transporte e montagem)</t>
  </si>
  <si>
    <t>RO-41661</t>
  </si>
  <si>
    <t>Chapisco de cimento e areia, traço 1:3 (Execução, incluindo o fornecimento e transporte de todos os materiais)</t>
  </si>
  <si>
    <t>RO-41662</t>
  </si>
  <si>
    <t>Reboco de argamassa de cimento e areia, traço 1:5 (Execução, incluindo o fornecimento e transporte de todos os materiais)</t>
  </si>
  <si>
    <t>RO-44166</t>
  </si>
  <si>
    <t>Veículo Tipo Van, 12 passageiros, com motorista</t>
  </si>
  <si>
    <t xml:space="preserve">
TABELA REFERENCIAL DE PREÇOS UNITÁRIOS PARA CONSULTORIA E PROJETOS
</t>
  </si>
  <si>
    <t>TABELA REFERENCIAL DE PREÇOS UNITÁRIOS PARA CONSULTORIA E PROJETOS</t>
  </si>
  <si>
    <t>CONSULTORIA</t>
  </si>
  <si>
    <t>PROFISSIONAIS/CONSULTORES</t>
  </si>
  <si>
    <t>CO-27339</t>
  </si>
  <si>
    <t>ENGENHEIRO/ARQUITETO CONSULTOR</t>
  </si>
  <si>
    <t>CO-27337</t>
  </si>
  <si>
    <t>ENGENHEIRO/ARQUITETO CONSULTOR ESPECIAL</t>
  </si>
  <si>
    <t>CO-27342</t>
  </si>
  <si>
    <t xml:space="preserve">ENGENHEIRO/ARQUITETO COORDENADOR </t>
  </si>
  <si>
    <t>CO-27347</t>
  </si>
  <si>
    <t>ENGENHEIRO/ARQUITETO INTERMEDIÁRIO</t>
  </si>
  <si>
    <t>CO-27348</t>
  </si>
  <si>
    <t>ENGENHEIRO/ARQUITETO JÚNIOR</t>
  </si>
  <si>
    <t>CO-27344</t>
  </si>
  <si>
    <t>ENGENHEIRO/ARQUITETO SENIOR</t>
  </si>
  <si>
    <t>DIÁRIA</t>
  </si>
  <si>
    <t>CO-24324</t>
  </si>
  <si>
    <t>DIÁRIA COM PERNOITE, EXCLUSIVE TRANSPORTE, INCLUSIVE ALIMENTAÇÃO</t>
  </si>
  <si>
    <t>VEÍCULOS PARA VISTÓRIA/SUPERVISÃO</t>
  </si>
  <si>
    <t>CO-27674</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</si>
  <si>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</si>
  <si>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</si>
  <si>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</si>
  <si>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</si>
  <si>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</si>
  <si>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</si>
  <si>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</si>
  <si>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</si>
  <si>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</si>
  <si>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</si>
  <si>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</si>
  <si>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PROJETO</t>
  </si>
  <si>
    <t>LEVANTAMENTO PLANIALTIMÉTRICO</t>
  </si>
  <si>
    <t>CO-27369</t>
  </si>
  <si>
    <t>LEVANTAMENTO PLANIALTIMÉTRICO E CADASTRAL - TERRENO MAIOR QUE 50.001 M2</t>
  </si>
  <si>
    <t>CO-27361</t>
  </si>
  <si>
    <t>LEVANTAMENTO PLANIALTIMÉTRICO E CADASTRAL -TERRENO ATÉ 2.000 M2</t>
  </si>
  <si>
    <t>CO-27367</t>
  </si>
  <si>
    <t>LEVANTAMENTO PLANIALTIMÉTRICO E CADASTRAL -TERRENO DE 10.001 A 50.000 M2</t>
  </si>
  <si>
    <t>CO-27363</t>
  </si>
  <si>
    <t>LEVANTAMENTO PLANIALTIMÉTRICO E CADASTRAL -TERRENO DE 2.001 A 10.000 M2</t>
  </si>
  <si>
    <t>PLANILHAS ORÇAMENTÁRIAS</t>
  </si>
  <si>
    <t>CO-27397</t>
  </si>
  <si>
    <t>PLANILHA ORÇAMENTÁRIA PARA CONSTRUÇÕES NOVAS - ÁREA ACIMA DE 10.000 M2</t>
  </si>
  <si>
    <t>CO-27390</t>
  </si>
  <si>
    <t>PLANILHA ORÇAMENTÁRIA PARA CONSTRUÇÕES NOVAS - ÁREA ATÉ 1.000 M2</t>
  </si>
  <si>
    <t>CO-27391</t>
  </si>
  <si>
    <t>PLANILHA ORÇAMENTÁRIA PARA CONSTRUÇÕES NOVAS - ÁREA DE 1.001 M2 A 2.000 M2</t>
  </si>
  <si>
    <t>CO-27392</t>
  </si>
  <si>
    <t>PLANILHA ORÇAMENTÁRIA PARA CONSTRUÇÕES NOVAS - ÁREA DE 2.001 M2 A 4.000 M2</t>
  </si>
  <si>
    <t>CO-27394</t>
  </si>
  <si>
    <t>PLANILHA ORÇAMENTÁRIA PARA CONSTRUÇÕES NOVAS - ÁREA DE 4.001 M2 A 6.000 M2</t>
  </si>
  <si>
    <t>CO-27395</t>
  </si>
  <si>
    <t>PLANILHA ORÇAMENTÁRIA PARA CONSTRUÇÕES NOVAS - ÁREA DE 6.001 M2 A 8.000 M2</t>
  </si>
  <si>
    <t>CO-27396</t>
  </si>
  <si>
    <t>PLANILHA ORÇAMENTÁRIA PARA CONSTRUÇÕES NOVAS - ÁREA DE 8.001 M2 A 10.000 M2</t>
  </si>
  <si>
    <t>CO-27413</t>
  </si>
  <si>
    <t>PLANILHA ORÇAMENTÁRIA PARA OBRAS DE INFRAESTRUTURA</t>
  </si>
  <si>
    <t>CO-27388</t>
  </si>
  <si>
    <t>PLANILHA ORÇAMENTÁRIA PARA PROJETOS DE IMPLANTAÇÃO DE EDIFICAÇÃO - ÁREA ACIMA DE 16.000 M2</t>
  </si>
  <si>
    <t>CO-27382</t>
  </si>
  <si>
    <t>PLANILHA ORÇAMENTÁRIA PARA PROJETOS DE IMPLANTAÇÃO DE EDIFICAÇÃO - ÁREA DE 11.001 M2 ATÉ 13.000 M2</t>
  </si>
  <si>
    <t>CO-27385</t>
  </si>
  <si>
    <t>PLANILHA ORÇAMENTÁRIA PARA PROJETOS DE IMPLANTAÇÃO DE EDIFICAÇÃO - ÁREA DE 13.001 M2 ATÉ 16.000 M2</t>
  </si>
  <si>
    <t>CO-27375</t>
  </si>
  <si>
    <t>PLANILHA ORÇAMENTÁRIA PARA PROJETOS DE IMPLANTAÇÃO DE EDIFICAÇÃO - ÁREA DE 6.001 M2 ATÉ 7.000 M2</t>
  </si>
  <si>
    <t>CO-27378</t>
  </si>
  <si>
    <t>PLANILHA ORÇAMENTÁRIA PARA PROJETOS DE IMPLANTAÇÃO DE EDIFICAÇÃO - ÁREA DE 7.001 M2 ATÉ 9.000 M2</t>
  </si>
  <si>
    <t>CO-27380</t>
  </si>
  <si>
    <t>PLANILHA ORÇAMENTÁRIA PARA PROJETOS DE IMPLANTAÇÃO DE EDIFICAÇÃO - ÁREA DE 9.001 M2 ATÉ 11.000 M2</t>
  </si>
  <si>
    <t>CO-27372</t>
  </si>
  <si>
    <t>PLANILHA ORÇAMENTÁRIA PARA PROJETOS DE IMPLANTAÇÃO DE EDIFICAÇÃO ÁREA ATÉ 6.000 M2</t>
  </si>
  <si>
    <t>CO-27405</t>
  </si>
  <si>
    <t>PLANILHA ORÇAMENTÁRIA PARA REFORMA E/OU AMPLIAÇÃO DE EDIFICAÇÕES EXISTENTES - ÁREA ACIMA DE 10.000 M2</t>
  </si>
  <si>
    <t>CO-27400</t>
  </si>
  <si>
    <t>PLANILHA ORÇAMENTÁRIA PARA REFORMA E/OU AMPLIAÇÃO DE EDIFICAÇÕES EXISTENTES - ÁREA DE 1.001 M2 A 2.000 M2</t>
  </si>
  <si>
    <t>CO-27401</t>
  </si>
  <si>
    <t>PLANILHA ORÇAMENTÁRIA PARA REFORMA E/OU AMPLIAÇÃO DE EDIFICAÇÕES EXISTENTES - ÁREA DE 2.001 M2 A 4.000 M2</t>
  </si>
  <si>
    <t>CO-27402</t>
  </si>
  <si>
    <t>PLANILHA ORÇAMENTÁRIA PARA REFORMA E/OU AMPLIAÇÃO DE EDIFICAÇÕES EXISTENTES - ÁREA DE 4.001 M2 A 6.000 M2</t>
  </si>
  <si>
    <t>CO-27403</t>
  </si>
  <si>
    <t>PLANILHA ORÇAMENTÁRIA PARA REFORMA E/OU AMPLIAÇÃO DE EDIFICAÇÕES EXISTENTES - ÁREA DE 6.001 M2 A 8.000 M2</t>
  </si>
  <si>
    <t>CO-27404</t>
  </si>
  <si>
    <t>PLANILHA ORÇAMENTÁRIA PARA REFORMA E/OU AMPLIAÇÃO DE EDIFICAÇÕES EXISTENTES - ÁREA DE 8.001 M2 A 10.000 M2</t>
  </si>
  <si>
    <t>CO-27399</t>
  </si>
  <si>
    <t>PLANILHA ORÇAMENTÁRIA PARA REFORMA E/OU AMPLIAÇÃO DE EDIFICAÇÕES EXISTENTES- ÁREA ATÉ 1.000 M2</t>
  </si>
  <si>
    <t>CO-27412</t>
  </si>
  <si>
    <t>PLANILHA ORÇAMENTÁRIA PARA REFORMA E/OU AMPLIAÇÃO DE PATRIMÔNIOS HISTÓRICOS - ÁREA ACIMA DE 10.000 M2</t>
  </si>
  <si>
    <t>CO-27406</t>
  </si>
  <si>
    <t>PLANILHA ORÇAMENTÁRIA PARA REFORMA E/OU AMPLIAÇÃO DE PATRIMÔNIOS HISTÓRICOS - ÁREA ATÉ 1.000 M2</t>
  </si>
  <si>
    <t>CO-27407</t>
  </si>
  <si>
    <t>PLANILHA ORÇAMENTÁRIA PARA REFORMA E/OU AMPLIAÇÃO DE PATRIMÔNIOS HISTÓRICOS - ÁREA DE 1.001 M2 A 2.000 M2</t>
  </si>
  <si>
    <t>CO-27408</t>
  </si>
  <si>
    <t>PLANILHA ORÇAMENTÁRIA PARA REFORMA E/OU AMPLIAÇÃO DE PATRIMÔNIOS HISTÓRICOS - ÁREA DE 2.001 M2 A 4.000 M2</t>
  </si>
  <si>
    <t>CO-27409</t>
  </si>
  <si>
    <t>PLANILHA ORÇAMENTÁRIA PARA REFORMA E/OU AMPLIAÇÃO DE PATRIMÔNIOS HISTÓRICOS - ÁREA DE 4.001 M2 A 6.000 M2</t>
  </si>
  <si>
    <t>CO-27410</t>
  </si>
  <si>
    <t>PLANILHA ORÇAMENTÁRIA PARA REFORMA E/OU AMPLIAÇÃO DE PATRIMÔNIOS HISTÓRICOS - ÁREA DE 6.001 M2 A 8.000 M2</t>
  </si>
  <si>
    <t>CO-27411</t>
  </si>
  <si>
    <t>PLANILHA ORÇAMENTÁRIA PARA REFORMA E/OU AMPLIAÇÃO DE PATRIMÔNIOS HISTÓRICOS - ÁREA DE 8.001 M2 A 10.000 M2</t>
  </si>
  <si>
    <t>PROJETOS DE EDIFICAÇÃO</t>
  </si>
  <si>
    <t>CO-27417</t>
  </si>
  <si>
    <t>ANTEPROJETO DE EDIFICAÇÃO - ÁREA &gt; 3.000 M2</t>
  </si>
  <si>
    <t>CO-27414</t>
  </si>
  <si>
    <t>ANTEPROJETO DE EDIFICAÇÃO - ÁREA &lt;= 600 M2</t>
  </si>
  <si>
    <t>CO-27416</t>
  </si>
  <si>
    <t>ANTEPROJETO DE EDIFICAÇÃO - 1.500 M2 &lt; ÁREA &lt;= 3.000 M2</t>
  </si>
  <si>
    <t>CO-27415</t>
  </si>
  <si>
    <t>ANTEPROJETO DE EDIFICAÇÃO - 600 M2 &lt; ÁREA &lt;= 1.500 M2</t>
  </si>
  <si>
    <t>CO-27418</t>
  </si>
  <si>
    <t>ANTEPROJETO DE IMPLANTAÇÃO DE EDIFICAÇÃO PADRÃO COM ÁREA DE PROJEÇÃO &lt; = 600 M2</t>
  </si>
  <si>
    <t>CO-27421</t>
  </si>
  <si>
    <t>ANTEPROJETO DE IMPLANTAÇÃO DE EDIFICAÇÃO PADRÃO COM ÁREA DE PROJEÇÃO &gt; 3.000 M2</t>
  </si>
  <si>
    <t>CO-27420</t>
  </si>
  <si>
    <t>ANTEPROJETO DE IMPLANTAÇÃO DE EDIFICAÇÃO PADRÃO COM 1.500 &lt; ÁREA DE PROJEÇÃO &lt;= 3.000 M2</t>
  </si>
  <si>
    <t>CO-27419</t>
  </si>
  <si>
    <t>ANTEPROJETO DE IMPLANTAÇÃO DE EDIFICAÇÃO PADRÃO COM 600 M2 &lt; ÁREA DE PROJEÇÃO = 1.500 M2</t>
  </si>
  <si>
    <t>CO-27493</t>
  </si>
  <si>
    <t>COMPATIBILIZAÇÃO DE PROJETOS COM ACIMA DE 1000.000 M2</t>
  </si>
  <si>
    <t>CO-27487</t>
  </si>
  <si>
    <t>COMPATIBILIZAÇÃO DE PROJETOS COM ÁREA ATÉ 10.000 M2</t>
  </si>
  <si>
    <t>CO-27488</t>
  </si>
  <si>
    <t>COMPATIBILIZAÇÃO DE PROJETOS COM ÁREA DE 10.001 M2 ATÉ 20.000 M2</t>
  </si>
  <si>
    <t>CO-27489</t>
  </si>
  <si>
    <t>COMPATIBILIZAÇÃO DE PROJETOS COM ÁREA DE 20.001 M2 ATÉ 40.000 M2</t>
  </si>
  <si>
    <t>CO-27490</t>
  </si>
  <si>
    <t>COMPATIBILIZAÇÃO DE PROJETOS COM ÁREA DE 40.001 M2 ATÉ 60.000 M2</t>
  </si>
  <si>
    <t>CO-27491</t>
  </si>
  <si>
    <t>COMPATIBILIZAÇÃO DE PROJETOS COM ÁREA DE 60.001 M2 ATÉ 80.000 M2</t>
  </si>
  <si>
    <t>CO-27492</t>
  </si>
  <si>
    <t>COMPATIBILIZAÇÃO DE PROJETOS COM ÁREA DE 80.001 M2 ATÉ 1000.000 M2</t>
  </si>
  <si>
    <t>CO-27494</t>
  </si>
  <si>
    <t>COORDENAÇÃO DE PROJETOS</t>
  </si>
  <si>
    <t>CO-27486</t>
  </si>
  <si>
    <t>DESENHO DE CADASTRO DE CONSTRUÇÕES EXISTENTES</t>
  </si>
  <si>
    <t>PR A1</t>
  </si>
  <si>
    <t>CO-27470</t>
  </si>
  <si>
    <t>DESENHO E CÓPIA DE PROJETOS</t>
  </si>
  <si>
    <t>CO-27423</t>
  </si>
  <si>
    <t>DESENVOLVIMENTO E DETALHAMENTO DE PROJETO ARQUITETÔNICO</t>
  </si>
  <si>
    <t>CO-27482</t>
  </si>
  <si>
    <t>DESENVOLVIMENTO E DETALHAMENTO DE PROJETOS COMPLEMENTARES</t>
  </si>
  <si>
    <t>CO-27483</t>
  </si>
  <si>
    <t>PERSPECTIVA COLORIDA (50X70)CM</t>
  </si>
  <si>
    <t>CO-27485</t>
  </si>
  <si>
    <t>PLANTA HUMANIZADA COLORIDA (50X70)CM</t>
  </si>
  <si>
    <t>CO-27471</t>
  </si>
  <si>
    <t>PROJETO DE LAYOUT</t>
  </si>
  <si>
    <t>CO-27477</t>
  </si>
  <si>
    <t>PROJETO EXECUTIVO DE ACÚSTICA</t>
  </si>
  <si>
    <t>CO-27478</t>
  </si>
  <si>
    <t>PROJETO EXECUTIVO DE AQUECIMENTO SOLAR E REDE DE ÁGUA QUENTE</t>
  </si>
  <si>
    <t>CO-27429</t>
  </si>
  <si>
    <t>PROJETO EXECUTIVO DE AR CONDICIONADO/VENTILAÇÃO/CLIMATIZAÇÃO</t>
  </si>
  <si>
    <t>CO-27422</t>
  </si>
  <si>
    <t>PROJETO EXECUTIVO DE ARQUITETURA</t>
  </si>
  <si>
    <t>CO-27432</t>
  </si>
  <si>
    <t>PROJETO EXECUTIVO DE CABEAMENTO ESTRUTURADO</t>
  </si>
  <si>
    <t>CO-27426</t>
  </si>
  <si>
    <t>PROJETO EXECUTIVO DE DRENAGEM PLUVIAL</t>
  </si>
  <si>
    <t>CO-27473</t>
  </si>
  <si>
    <t>PROJETO EXECUTIVO DE ENGRADAMENTO METÁLICO</t>
  </si>
  <si>
    <t>CO-27427</t>
  </si>
  <si>
    <t>PROJETO EXECUTIVO DE ESTRUTURA DE CONCRETO</t>
  </si>
  <si>
    <t>CO-27428</t>
  </si>
  <si>
    <t>PROJETO EXECUTIVO DE ESTRUTURA METÁLICA</t>
  </si>
  <si>
    <t>CO-27480</t>
  </si>
  <si>
    <t>PROJETO EXECUTIVO DE GASES MEDICINAIS</t>
  </si>
  <si>
    <t>CO-27481</t>
  </si>
  <si>
    <t>PROJETO EXECUTIVO DE GLP</t>
  </si>
  <si>
    <t>CO-27475</t>
  </si>
  <si>
    <t>PROJETO EXECUTIVO DE IMPERMEABILIZAÇÃO</t>
  </si>
  <si>
    <t>CO-27433</t>
  </si>
  <si>
    <t>PROJETO EXECUTIVO DE INFRAESTRUTURA DE CABEAMENTO ESTRUTURADO/CFTV/ALARME/SEGURANÇA/SONORIZAÇÃO</t>
  </si>
  <si>
    <t>CO-27431</t>
  </si>
  <si>
    <t>PROJETO EXECUTIVO DE INSTALAÇÕES ELÉTRICAS</t>
  </si>
  <si>
    <t>CO-27479</t>
  </si>
  <si>
    <t>PROJETO EXECUTIVO DE INSTALAÇÕES FLUIDO MECÂNICAS</t>
  </si>
  <si>
    <t>CO-27430</t>
  </si>
  <si>
    <t>PROJETO EXECUTIVO DE INSTALAÇÕES HIDRO SANITÁRIAS</t>
  </si>
  <si>
    <t>CO-27474</t>
  </si>
  <si>
    <t>PROJETO EXECUTIVO DE IRRIGAÇÃO</t>
  </si>
  <si>
    <t>CO-27476</t>
  </si>
  <si>
    <t>PROJETO EXECUTIVO DE PAISAGISMO</t>
  </si>
  <si>
    <t>CO-27468</t>
  </si>
  <si>
    <t>PROJETO EXECUTIVO DE PREVENÇÃO E COMBATE A INCÊNDIO</t>
  </si>
  <si>
    <t>CO-27469</t>
  </si>
  <si>
    <t>PROJETO EXECUTIVO DE PROGRAMAÇÃO VISUAL</t>
  </si>
  <si>
    <t>CO-27434</t>
  </si>
  <si>
    <t>PROJETO EXECUTIVO DE SPDA</t>
  </si>
  <si>
    <t>CO-27424</t>
  </si>
  <si>
    <t>PROJETO EXECUTIVO DE TERRAPLENAGEM - PLANTA</t>
  </si>
  <si>
    <t>CO-27425</t>
  </si>
  <si>
    <t>PROJETO EXECUTIVO DE TERRAPLENAGEM - SEÇÕES</t>
  </si>
  <si>
    <t>CO-27472</t>
  </si>
  <si>
    <t>PROJETO EXECUTIVO LUMINOTÉCNICO</t>
  </si>
  <si>
    <t>CO-27484</t>
  </si>
  <si>
    <t>VISTA TRATADA COLORIDA (50X70)CM</t>
  </si>
  <si>
    <t>VISTORIA E CADASTRO</t>
  </si>
  <si>
    <t>CO-27499</t>
  </si>
  <si>
    <t>DESLOCAMENTO INTERMUNICIPAL</t>
  </si>
  <si>
    <t>CO-27498</t>
  </si>
  <si>
    <t>TÉCNICO DE NÍVEL MÉDIO</t>
  </si>
  <si>
    <t>CO-27497</t>
  </si>
  <si>
    <t>TÉCNICO DE NÍVEL SUPERIOR</t>
  </si>
  <si>
    <t>RELATÓRIO TÉCNICO</t>
  </si>
  <si>
    <t>CO-27379</t>
  </si>
  <si>
    <t>COMO CONSTRUÍDO ("AS BUILT") DE PROJETOS COM  ACIMA DE 1000.000 M2</t>
  </si>
  <si>
    <t>CO-27389</t>
  </si>
  <si>
    <t>COMO CONSTRUÍDO ("AS BUILT") DE PROJETOS COM ÁREA ATÉ 10.000 M2</t>
  </si>
  <si>
    <t>CO-27387</t>
  </si>
  <si>
    <t>COMO CONSTRUÍDO ("AS BUILT") DE PROJETOS COM ÁREA DE 10.001 M2 ATÉ 20.000 M2</t>
  </si>
  <si>
    <t>CO-27386</t>
  </si>
  <si>
    <t>COMO CONSTRUÍDO ("AS BUILT") DE PROJETOS COM ÁREA DE 20.001 M2 ATÉ 40.000 M2</t>
  </si>
  <si>
    <t>CO-27384</t>
  </si>
  <si>
    <t>COMO CONSTRUÍDO ("AS BUILT") DE PROJETOS COM ÁREA DE 40.001 M2 ATÉ 60.000 M2</t>
  </si>
  <si>
    <t>CO-27383</t>
  </si>
  <si>
    <t>COMO CONSTRUÍDO ("AS BUILT") DE PROJETOS COM ÁREA DE 60.001 M2 ATÉ 80.000 M2</t>
  </si>
  <si>
    <t>CO-27381</t>
  </si>
  <si>
    <t>COMO CONSTRUÍDO ("AS BUILT") DE PROJETOS COM ÁREA DE 80.001 M2 ATÉ 1000.000 M2</t>
  </si>
  <si>
    <t>CO-27439</t>
  </si>
  <si>
    <t>ESPECIFICAÇÃO DOS MATERIAIS COM MEMORIAL DESCRITIVO  PARA OBRAS DE INFRAESTRUTURA</t>
  </si>
  <si>
    <t>CO-27454</t>
  </si>
  <si>
    <t>ESPECIFICAÇÃO DOS MATERIAIS COM MEMORIAL DESCRITIVO DE CADA AMBIENTE E EQUIPAMENTOS PARA CONSTRUÇÕES NOVAS - ÁREA ACIMA DE 10.000 M2</t>
  </si>
  <si>
    <t>CO-27460</t>
  </si>
  <si>
    <t>ESPECIFICAÇÃO DOS MATERIAIS COM MEMORIAL DESCRITIVO DE CADA AMBIENTE E EQUIPAMENTOS PARA CONSTRUÇÕES NOVAS - ÁREA ATÉ 1.000 M2</t>
  </si>
  <si>
    <t>CO-27459</t>
  </si>
  <si>
    <t>ESPECIFICAÇÃO DOS MATERIAIS COM MEMORIAL DESCRITIVO DE CADA AMBIENTE E EQUIPAMENTOS PARA CONSTRUÇÕES NOVAS - ÁREA DE 1.001 M2 A 2.000 M2</t>
  </si>
  <si>
    <t>CO-27458</t>
  </si>
  <si>
    <t>ESPECIFICAÇÃO DOS MATERIAIS COM MEMORIAL DESCRITIVO DE CADA AMBIENTE E EQUIPAMENTOS PARA CONSTRUÇÕES NOVAS - ÁREA DE 2.001 M2 A 4.000 M2</t>
  </si>
  <si>
    <t>CO-27457</t>
  </si>
  <si>
    <t>ESPECIFICAÇÃO DOS MATERIAIS COM MEMORIAL DESCRITIVO DE CADA AMBIENTE E EQUIPAMENTOS PARA CONSTRUÇÕES NOVAS - ÁREA DE 4.001 M2 A 6.000 M2</t>
  </si>
  <si>
    <t>CO-27456</t>
  </si>
  <si>
    <t>ESPECIFICAÇÃO DOS MATERIAIS COM MEMORIAL DESCRITIVO DE CADA AMBIENTE E EQUIPAMENTOS PARA CONSTRUÇÕES NOVAS - ÁREA DE 6.001 M2 A 8.000 M2</t>
  </si>
  <si>
    <t>CO-27455</t>
  </si>
  <si>
    <t>ESPECIFICAÇÃO DOS MATERIAIS COM MEMORIAL DESCRITIVO DE CADA AMBIENTE E EQUIPAMENTOS PARA CONSTRUÇÕES NOVAS - ÁREA DE 8.001 M2 A 10.000 M2</t>
  </si>
  <si>
    <t>CO-27461</t>
  </si>
  <si>
    <t>ESPECIFICAÇÃO DOS MATERIAIS COM MEMORIAL DESCRITIVO DE CADA AMBIENTE E EQUIPAMENTOS PARA PROJETOS DE IMPLANTAÇÃO DE EDIFICAÇÃO - ÁREA ACIMA DE 16.000 M2</t>
  </si>
  <si>
    <t>CO-27463</t>
  </si>
  <si>
    <t>ESPECIFICAÇÃO DOS MATERIAIS COM MEMORIAL DESCRITIVO DE CADA AMBIENTE E EQUIPAMENTOS PARA PROJETOS DE IMPLANTAÇÃO DE EDIFICAÇÃO - ÁREA DE 11.001 M2 ATÉ 13.000 M2</t>
  </si>
  <si>
    <t>CO-27462</t>
  </si>
  <si>
    <t>ESPECIFICAÇÃO DOS MATERIAIS COM MEMORIAL DESCRITIVO DE CADA AMBIENTE E EQUIPAMENTOS PARA PROJETOS DE IMPLANTAÇÃO DE EDIFICAÇÃO - ÁREA DE 13.001 M2 ATÉ 16.000 M2</t>
  </si>
  <si>
    <t>CO-27466</t>
  </si>
  <si>
    <t>ESPECIFICAÇÃO DOS MATERIAIS COM MEMORIAL DESCRITIVO DE CADA AMBIENTE E EQUIPAMENTOS PARA PROJETOS DE IMPLANTAÇÃO DE EDIFICAÇÃO - ÁREA DE 6.001 M2 ATÉ 7.000 M2</t>
  </si>
  <si>
    <t>CO-27465</t>
  </si>
  <si>
    <t>ESPECIFICAÇÃO DOS MATERIAIS COM MEMORIAL DESCRITIVO DE CADA AMBIENTE E EQUIPAMENTOS PARA PROJETOS DE IMPLANTAÇÃO DE EDIFICAÇÃO - ÁREA DE 7.001 M2 ATÉ 9.000 M2</t>
  </si>
  <si>
    <t>CO-27464</t>
  </si>
  <si>
    <t>ESPECIFICAÇÃO DOS MATERIAIS COM MEMORIAL DESCRITIVO DE CADA AMBIENTE E EQUIPAMENTOS PARA PROJETOS DE IMPLANTAÇÃO DE EDIFICAÇÃO - ÁREA DE 9.001 M2 ATÉ 11.000 M2</t>
  </si>
  <si>
    <t>CO-27467</t>
  </si>
  <si>
    <t>ESPECIFICAÇÃO DOS MATERIAIS COM MEMORIAL DESCRITIVO DE CADA AMBIENTE E EQUIPAMENTOS PARA PROJETOS DE IMPLANTAÇÃO DE EDIFICAÇÃO ÁREA ATÉ 6.000 M2</t>
  </si>
  <si>
    <t>CO-27447</t>
  </si>
  <si>
    <t>ESPECIFICAÇÃO DOS MATERIAIS COM MEMORIAL DESCRITIVO DE CADA AMBIENTE E EQUIPAMENTOS PARA REFORMA E/OU AMPLIAÇÃO DE EDIFICAÇÕES EXISTENTES - ÁREA ACIMA DE 10.000 M2</t>
  </si>
  <si>
    <t>CO-27452</t>
  </si>
  <si>
    <t>ESPECIFICAÇÃO DOS MATERIAIS COM MEMORIAL DESCRITIVO DE CADA AMBIENTE E EQUIPAMENTOS PARA REFORMA E/OU AMPLIAÇÃO DE EDIFICAÇÕES EXISTENTES - ÁREA DE 1.001 M2 A 2.000 M2</t>
  </si>
  <si>
    <t>CO-27451</t>
  </si>
  <si>
    <t>ESPECIFICAÇÃO DOS MATERIAIS COM MEMORIAL DESCRITIVO DE CADA AMBIENTE E EQUIPAMENTOS PARA REFORMA E/OU AMPLIAÇÃO DE EDIFICAÇÕES EXISTENTES - ÁREA DE 2.001 M2 A 4.000 M2</t>
  </si>
  <si>
    <t>CO-27450</t>
  </si>
  <si>
    <t>ESPECIFICAÇÃO DOS MATERIAIS COM MEMORIAL DESCRITIVO DE CADA AMBIENTE E EQUIPAMENTOS PARA REFORMA E/OU AMPLIAÇÃO DE EDIFICAÇÕES EXISTENTES - ÁREA DE 4.001 M2 A 6.000 M2</t>
  </si>
  <si>
    <t>CO-27449</t>
  </si>
  <si>
    <t>ESPECIFICAÇÃO DOS MATERIAIS COM MEMORIAL DESCRITIVO DE CADA AMBIENTE E EQUIPAMENTOS PARA REFORMA E/OU AMPLIAÇÃO DE EDIFICAÇÕES EXISTENTES - ÁREA DE 6.001 M2 A 8.000 M2</t>
  </si>
  <si>
    <t>CO-27448</t>
  </si>
  <si>
    <t>ESPECIFICAÇÃO DOS MATERIAIS COM MEMORIAL DESCRITIVO DE CADA AMBIENTE E EQUIPAMENTOS PARA REFORMA E/OU AMPLIAÇÃO DE EDIFICAÇÕES EXISTENTES - ÁREA DE 8.001 M2 A 10.000 M2</t>
  </si>
  <si>
    <t>CO-27453</t>
  </si>
  <si>
    <t>ESPECIFICAÇÃO DOS MATERIAIS COM MEMORIAL DESCRITIVO DE CADA AMBIENTE E EQUIPAMENTOS PARA REFORMA E/OU AMPLIAÇÃO DE EDIFICAÇÕES EXISTENTES- ÁREA ATÉ 1.000 M2</t>
  </si>
  <si>
    <t>CO-27440</t>
  </si>
  <si>
    <t>ESPECIFICAÇÃO DOS MATERIAIS COM MEMORIAL DESCRITIVO DE CADA AMBIENTE E EQUIPAMENTOS PARA REFORMA E/OU AMPLIAÇÃO DE PATRIMÔNIOS HISTÓRICOS - ÁREA ACIMA DE 10.000 M2</t>
  </si>
  <si>
    <t>CO-27446</t>
  </si>
  <si>
    <t>ESPECIFICAÇÃO DOS MATERIAIS COM MEMORIAL DESCRITIVO DE CADA AMBIENTE E EQUIPAMENTOS PARA REFORMA E/OU AMPLIAÇÃO DE PATRIMÔNIOS HISTÓRICOS - ÁREA ATÉ 1.000 M2</t>
  </si>
  <si>
    <t>CO-27445</t>
  </si>
  <si>
    <t>ESPECIFICAÇÃO DOS MATERIAIS COM MEMORIAL DESCRITIVO DE CADA AMBIENTE E EQUIPAMENTOS PARA REFORMA E/OU AMPLIAÇÃO DE PATRIMÔNIOS HISTÓRICOS - ÁREA DE 1.001 M2 A 2.000 M2</t>
  </si>
  <si>
    <t>CO-27444</t>
  </si>
  <si>
    <t>ESPECIFICAÇÃO DOS MATERIAIS COM MEMORIAL DESCRITIVO DE CADA AMBIENTE E EQUIPAMENTOS PARA REFORMA E/OU AMPLIAÇÃO DE PATRIMÔNIOS HISTÓRICOS - ÁREA DE 2.001 M2 A 4.000 M2</t>
  </si>
  <si>
    <t>CO-27443</t>
  </si>
  <si>
    <t>ESPECIFICAÇÃO DOS MATERIAIS COM MEMORIAL DESCRITIVO DE CADA AMBIENTE E EQUIPAMENTOS PARA REFORMA E/OU AMPLIAÇÃO DE PATRIMÔNIOS HISTÓRICOS - ÁREA DE 4.001 M2 A 6.000 M2</t>
  </si>
  <si>
    <t>CO-27442</t>
  </si>
  <si>
    <t>ESPECIFICAÇÃO DOS MATERIAIS COM MEMORIAL DESCRITIVO DE CADA AMBIENTE E EQUIPAMENTOS PARA REFORMA E/OU AMPLIAÇÃO DE PATRIMÔNIOS HISTÓRICOS - ÁREA DE 6.001 M2 A 8.000 M2</t>
  </si>
  <si>
    <t>CO-27441</t>
  </si>
  <si>
    <t>ESPECIFICAÇÃO DOS MATERIAIS COM MEMORIAL DESCRITIVO DE CADA AMBIENTE E EQUIPAMENTOS PARA REFORMA E/OU AMPLIAÇÃO DE PATRIMÔNIOS HISTÓRICOS - ÁREA DE 8.001 M2 A 10.000 M2</t>
  </si>
  <si>
    <t>CO-27368</t>
  </si>
  <si>
    <t>MANUAL DE USO, OPERAÇÃO E MANUTENÇÃO DAS EDIFICAÇÕES PARA CONSTRUÇÕES NOVAS - ÁREA ACIMA DE 10.000 M2</t>
  </si>
  <si>
    <t>CO-27377</t>
  </si>
  <si>
    <t>MANUAL DE USO, OPERAÇÃO E MANUTENÇÃO DAS EDIFICAÇÕES PARA CONSTRUÇÕES NOVAS - ÁREA ATÉ 1.000 M2</t>
  </si>
  <si>
    <t>CO-27376</t>
  </si>
  <si>
    <t>MANUAL DE USO, OPERAÇÃO E MANUTENÇÃO DAS EDIFICAÇÕES PARA CONSTRUÇÕES NOVAS - ÁREA DE 1.001 M2 A 2.000 M2</t>
  </si>
  <si>
    <t>CO-27374</t>
  </si>
  <si>
    <t>MANUAL DE USO, OPERAÇÃO E MANUTENÇÃO DAS EDIFICAÇÕES PARA CONSTRUÇÕES NOVAS - ÁREA DE 2.001 M2 A 4.000 M2</t>
  </si>
  <si>
    <t>CO-27373</t>
  </si>
  <si>
    <t>MANUAL DE USO, OPERAÇÃO E MANUTENÇÃO DAS EDIFICAÇÕES PARA CONSTRUÇÕES NOVAS - ÁREA DE 4.001 M2 A 6.000 M2</t>
  </si>
  <si>
    <t>CO-27371</t>
  </si>
  <si>
    <t>MANUAL DE USO, OPERAÇÃO E MANUTENÇÃO DAS EDIFICAÇÕES PARA CONSTRUÇÕES NOVAS - ÁREA DE 6.001 M2 A 8.000 M2</t>
  </si>
  <si>
    <t>CO-27370</t>
  </si>
  <si>
    <t>MANUAL DE USO, OPERAÇÃO E MANUTENÇÃO DAS EDIFICAÇÕES PARA CONSTRUÇÕES NOVAS - ÁREA DE 8.001 M2 A 10.000 M2</t>
  </si>
  <si>
    <t>CO-27349</t>
  </si>
  <si>
    <t>MANUAL DE USO, OPERAÇÃO E MANUTENÇÃO DAS EDIFICAÇÕES PARA PARA REFORMA E/OU AMPLIAÇÃO DE EDIFICAÇÕES EXISTENTES - ÁREA ACIMA DE 10.000 M2</t>
  </si>
  <si>
    <t>CO-27365</t>
  </si>
  <si>
    <t>MANUAL DE USO, OPERAÇÃO E MANUTENÇÃO DAS EDIFICAÇÕES PARA PARA REFORMA E/OU AMPLIAÇÃO DE EDIFICAÇÕES EXISTENTES - ÁREA DE 1.001 M2 A 2.000 M2</t>
  </si>
  <si>
    <t>CO-27364</t>
  </si>
  <si>
    <t>MANUAL DE USO, OPERAÇÃO E MANUTENÇÃO DAS EDIFICAÇÕES PARA PARA REFORMA E/OU AMPLIAÇÃO DE EDIFICAÇÕES EXISTENTES - ÁREA DE 2.001 M2 A 4.000 M2</t>
  </si>
  <si>
    <t>CO-27362</t>
  </si>
  <si>
    <t>MANUAL DE USO, OPERAÇÃO E MANUTENÇÃO DAS EDIFICAÇÕES PARA PARA REFORMA E/OU AMPLIAÇÃO DE EDIFICAÇÕES EXISTENTES - ÁREA DE 4.001 M2 A 6.000 M2</t>
  </si>
  <si>
    <t>CO-27359</t>
  </si>
  <si>
    <t>MANUAL DE USO, OPERAÇÃO E MANUTENÇÃO DAS EDIFICAÇÕES PARA PARA REFORMA E/OU AMPLIAÇÃO DE EDIFICAÇÕES EXISTENTES - ÁREA DE 6.001 M2 A 8.000 M2</t>
  </si>
  <si>
    <t>CO-27353</t>
  </si>
  <si>
    <t>MANUAL DE USO, OPERAÇÃO E MANUTENÇÃO DAS EDIFICAÇÕES PARA PARA REFORMA E/OU AMPLIAÇÃO DE EDIFICAÇÕES EXISTENTES - ÁREA DE 8.001 M2 A 10.000 M2</t>
  </si>
  <si>
    <t>CO-27366</t>
  </si>
  <si>
    <t>MANUAL DE USO, OPERAÇÃO E MANUTENÇÃO DAS EDIFICAÇÕES PARA PARA REFORMA E/OU AMPLIAÇÃO DE EDIFICAÇÕES EXISTENTES- ÁREA ATÉ 1.000 M2</t>
  </si>
  <si>
    <t>CO-27336</t>
  </si>
  <si>
    <t>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</si>
  <si>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</si>
  <si>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</si>
  <si>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</si>
  <si>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MANUAL DE USO, OPERAÇÃO E MANUTENÇÃO DAS EDIFICAÇÕES PARA REFORMA E/OU AMPLIAÇÃO DE PATRIMÔNIOS HISTÓRICOS - ÁREA DE 4.001 M2 A 6.000 M2</t>
  </si>
  <si>
    <t>CO-27340</t>
  </si>
  <si>
    <t>MANUAL DE USO, OPERAÇÃO E MANUTENÇÃO DAS EDIFICAÇÕES PARA REFORMA E/OU AMPLIAÇÃO DE PATRIMÔNIOS HISTÓRICOS - ÁREA DE 6.001 M2 A 8.000 M2</t>
  </si>
  <si>
    <t>CO-27338</t>
  </si>
  <si>
    <t>MANUAL DE USO, OPERAÇÃO E MANUTENÇÃO DAS EDIFICAÇÕES PARA REFORMA E/OU AMPLIAÇÃO DE PATRIMÔNIOS HISTÓRICOS - ÁREA DE 8.001 M2 A 10.000 M2</t>
  </si>
  <si>
    <t>CO-27346</t>
  </si>
  <si>
    <t>MANUAL DE USO, OPERAÇÃO E MANUTENÇÃO DAS EDIFICAÇÕES PARA REFORMA E/OU AMPLIAÇÃO DE PATRIMÔNIOS HISTÓRICOS- ÁREA ATÉ 1.000 M2</t>
  </si>
  <si>
    <t>CO-27343</t>
  </si>
  <si>
    <t>MANUAL DE USO, OPERAÇÃO E MANUTENÇÃO DAS EDIFICAÇÕES PARA REFORMA E/OU AMPLIAÇÃO DE PATRIMÔNIOS HISTÓRICOS- ÁREA DE 2.001 M2 A 4.000 M2</t>
  </si>
  <si>
    <t>CRITÉRIOS PARA PAGAMENTO DE PRANCHA</t>
  </si>
  <si>
    <t>CO-27352</t>
  </si>
  <si>
    <t>CRITÉRIOS P/ PAGAMENTO DE PRANCHAS - A0</t>
  </si>
  <si>
    <t>% A1</t>
  </si>
  <si>
    <t>CO-27355</t>
  </si>
  <si>
    <t>CRITÉRIOS P/ PAGAMENTO DE PRANCHAS - A1 ALONGADO</t>
  </si>
  <si>
    <t>CO-27356</t>
  </si>
  <si>
    <t>CRITÉRIOS P/ PAGAMENTO DE PRANCHAS - A2</t>
  </si>
  <si>
    <t>CO-27358</t>
  </si>
  <si>
    <t>CRITÉRIOS P/ PAGAMENTO DE PRANCHAS - A3</t>
  </si>
  <si>
    <t>SONDAGEM</t>
  </si>
  <si>
    <t>CO-28390</t>
  </si>
  <si>
    <t>MOBILIZAÇÃO E DESMOBILIZAÇÃO DE EQUIPAMENTO DE SONDAGEM A PERCUSSÃO SPT (CUSTO FIXO)</t>
  </si>
  <si>
    <t>CO-28389</t>
  </si>
  <si>
    <t>MOBILIZAÇÃO E DESMOBILIZAÇÃO DE EQUIPAMENTO DE SONDAGEM A PERCUSSÃO SPT (CUSTO VARIÁVEL, EXCLUSIVE CUSTO FIXO)</t>
  </si>
  <si>
    <t>CO-28388</t>
  </si>
  <si>
    <t>SONDAGEM A PERCUSSÃO SPT DIÂMETRO 2.1/2"</t>
  </si>
  <si>
    <t>SEINFRA</t>
  </si>
  <si>
    <t>DER-MG</t>
  </si>
  <si>
    <t>Rod. Papa João Paulo II, nº 4.143. Prédio Minas, 7º andar 
Serra Verde - CEP: 31630-901 - BH/MG 
Fone: (31) 3915-8309 | Fax: 3915-9352 
www.transportes.mg.gov.br</t>
  </si>
  <si>
    <t>Av. dos Andradas, 1.120 - Centro 
BH/MG - CEP: 30120-016 
Fone: (31) 3235-1272 
Email: custos@der.mg.gov.br</t>
  </si>
  <si>
    <t>PREFEITURA MUNICIPAL DE PERDIGÃO</t>
  </si>
  <si>
    <t xml:space="preserve">PLANILHA ORÇAMENTÁRIA </t>
  </si>
  <si>
    <t>BDI ADOTADO:</t>
  </si>
  <si>
    <t xml:space="preserve">ITENS </t>
  </si>
  <si>
    <t>PREÇO UNITÁRIO S/ BDI</t>
  </si>
  <si>
    <t>PREÇO UNITÁRIO C/ BDI</t>
  </si>
  <si>
    <t>VALOR TOTAL C/BDI</t>
  </si>
  <si>
    <t>ADMINISTRAÇÃO LOCAL DA OBRA</t>
  </si>
  <si>
    <t xml:space="preserve">PESSOAL PERMANENTE </t>
  </si>
  <si>
    <t xml:space="preserve">LOCAÇÃO DA OBRA </t>
  </si>
  <si>
    <t>LAJE MACIÇA</t>
  </si>
  <si>
    <t xml:space="preserve">ALVENARIA </t>
  </si>
  <si>
    <t xml:space="preserve">PISOS </t>
  </si>
  <si>
    <t>REVESTIMENTOS DE ALVENARIAS E TETOS</t>
  </si>
  <si>
    <t>lavavel, meia parede</t>
  </si>
  <si>
    <t>ESQUADRIAS</t>
  </si>
  <si>
    <t>JANELAS</t>
  </si>
  <si>
    <t>PORTAS</t>
  </si>
  <si>
    <t>INSTALAÇÕES ELÉTRICAS, TELEFONIA, E CABEAMENTO ESTRUTURADO</t>
  </si>
  <si>
    <t>ALIMENTAÇÃO</t>
  </si>
  <si>
    <t>ED-20586</t>
  </si>
  <si>
    <t xml:space="preserve">PONTOS ELÉTRICOS </t>
  </si>
  <si>
    <t>RACK FECHADO PARA SERVIDOR - FORNECIMENTO E INSTALAÇÃO. AF_11/2019</t>
  </si>
  <si>
    <t>QUADROS DE DISTRIBUIÇÕES</t>
  </si>
  <si>
    <t>DISJUNTORES</t>
  </si>
  <si>
    <t>SPDA</t>
  </si>
  <si>
    <t>M</t>
  </si>
  <si>
    <t>UN</t>
  </si>
  <si>
    <t>EXTINTORES</t>
  </si>
  <si>
    <t>HIDRANTES</t>
  </si>
  <si>
    <t>TUBOS</t>
  </si>
  <si>
    <t>SINALIZAÇÃO DE EMERGÊNCIA</t>
  </si>
  <si>
    <t>ELETROBOMBA</t>
  </si>
  <si>
    <t>HIDRANTE DE RECALQUE - HR</t>
  </si>
  <si>
    <t>ALARME DE INCÊNDIO</t>
  </si>
  <si>
    <t>ACIONADOR MANUAL DO SISTEMA DE ALARME-CONVENCIONAL</t>
  </si>
  <si>
    <t>CENTRAL DE ALARME CONVENCIONAL - COM BATERIA</t>
  </si>
  <si>
    <t>ILUMINAÇÃO</t>
  </si>
  <si>
    <t>LOUÇAS , METAIS E ACESSORIOS</t>
  </si>
  <si>
    <t>TANQUE DE LOUÇA BRANCA COM COLUNA, CAPACIDADE 22
LITROS, INCLUSIVE ACESSÓRIOS DE FIXAÇÃO, FORNECIMENTO,
INSTALAÇÃO E REJUNTAMENTO, EXCLUSIVE TORNEIRA, VÁLVULA
 DE ESCOAMENTO E SIFÃO</t>
  </si>
  <si>
    <t>TORNEIRA CROMADA TUBO MÓVEL, DE PAREDE, 1/2 OU 3/4, PARA PIA DE COZINHA, PADRÃO MÉDIO - FORNECIMENTO E INSTALAÇÃO. AF_01/2020</t>
  </si>
  <si>
    <t>PAPELEIRA DE PAREDE EM METAL CROMADO SEM TAMPA, INCLUSO FIXAÇÃO. AF_01 /2020</t>
  </si>
  <si>
    <t xml:space="preserve"> SABONETEIRA PLASTICA TIPO DISPENSER PARA SABONETE LIQUIDO COM RESERVATORIO 800 A 1500 ML, INCLUSO FIXAÇÃO. AF_01/2020</t>
  </si>
  <si>
    <t xml:space="preserve">ED-48164 </t>
  </si>
  <si>
    <t>BARRA DE APOIO RETA, EM ACO INOX POLIDO, COMPRIMENTO 80 CM, FIXADA NA PAREDE - FORNECIMENTO E INSTALAÇÃO. AF_01/2020</t>
  </si>
  <si>
    <t>BARRA DE APOIO RETA, EM ACO INOX POLIDO, COMPRIMENTO 60CM, FIXADA NA PAREDE - FORNECIMENTO E INSTALAÇÃO. AF_01/2020 (APOIO LATERAL)</t>
  </si>
  <si>
    <t>VASO SANITÁRIO INFANTIL LOUÇA BRANCA - FORNECIMENTO E INSTALACAO. AF_01/2020</t>
  </si>
  <si>
    <t>TUBULAÇÕES E CONEXÕES</t>
  </si>
  <si>
    <t xml:space="preserve">ED-50022 </t>
  </si>
  <si>
    <t>FORNECIMENTO E ASSENTAMENTO DE TUBO PVC RÍGIDO
SOLDÁVEL, ÁGUA FRIA, DN 50 MM (1.1/2"), INCLUSIVE CONEXÕES</t>
  </si>
  <si>
    <t>FORNECIMENTO E ASSENTAMENTO DE TUBO PVC RÍGIDO
SOLDÁVEL, ÁGUA FRIA, DN 60 MM (2"), INCLUSIVE CONEXÕES</t>
  </si>
  <si>
    <t xml:space="preserve">ED-50024 </t>
  </si>
  <si>
    <t>FORNECIMENTO E ASSENTAMENTO DE TUBO PVC RÍGIDO
SOLDÁVEL, ÁGUA FRIA, DN 75 MM (2.1/2"), INCLUSIVE CONEXÕES</t>
  </si>
  <si>
    <t>HIDRÔMETRO DN 25 (¾ ), 5,0 M³/H FORNECIMENTO E INSTALAÇÃO. AF_11/2016</t>
  </si>
  <si>
    <t>CASTELO D'ÁGUA</t>
  </si>
  <si>
    <t>ESTACA ESCAVADA MECANICAMENTE, SEM FLUIDO ESTABILIZANTE, COM 25CM DE D LÂMETRO, CONCRETO LANÇADO MANUALMENTE (EXCLUSIVE MOBILIZAÇÃO E DESMOBILIZAÇÃO). AF_01/2020</t>
  </si>
  <si>
    <t>ARMAÇÃO DE ESTRUTURAS DE CONCRETO ARMADO, EXCETO VIGAS, PILARES, LAJES E FUNDAÇÕES, UTILIZANDO AÇO CA-50 DE 10,0 MM - MONTAGEM. AF_12/2015</t>
  </si>
  <si>
    <t>ARMAÇÃO DE ESTRUTURAS DE CONCRETO ARMADO, EXCETO VIGAS, PILARES, LAJES E FUNDAÇÕES, UTILIZANDO AÇO CA-60 DE 5,0 MM - MONTAGEM. AF_12/2015</t>
  </si>
  <si>
    <t>PAVIMENTAÇÃO EXTERNA</t>
  </si>
  <si>
    <t>PLANTIO DE GRAMA EM PLACAS. AF_05/2018</t>
  </si>
  <si>
    <t>MEMÓRIA DE CÁLCULO</t>
  </si>
  <si>
    <t>DISCRIMINAÇÃO</t>
  </si>
  <si>
    <t>X</t>
  </si>
  <si>
    <t>DIMENSÕES</t>
  </si>
  <si>
    <t>QUANTIDADES</t>
  </si>
  <si>
    <t>UN.</t>
  </si>
  <si>
    <t>COMP.</t>
  </si>
  <si>
    <t>LARG.</t>
  </si>
  <si>
    <t>ALTURA</t>
  </si>
  <si>
    <t>AUXILIAR</t>
  </si>
  <si>
    <t>DEFINITIVA</t>
  </si>
  <si>
    <t/>
  </si>
  <si>
    <t>area não é igual a do gabarito</t>
  </si>
  <si>
    <t xml:space="preserve">Parede externa </t>
  </si>
  <si>
    <t>Parede externa</t>
  </si>
  <si>
    <t>CENTRO DE ESPECIALIDADES MEDICAS</t>
  </si>
  <si>
    <t>Espera/triagem</t>
  </si>
  <si>
    <t>I.S. Fem./Triagem</t>
  </si>
  <si>
    <t>I.S. Masc./I.S. Fem.</t>
  </si>
  <si>
    <t>I.S. Masc./Espera</t>
  </si>
  <si>
    <t>I.S. Fem./Espera</t>
  </si>
  <si>
    <t>Sala de imunização/Espera</t>
  </si>
  <si>
    <t>Sala de imunização/Higieniação e guarda de materiais</t>
  </si>
  <si>
    <t>Higieniação e guarda de materiais/Fisioterapia</t>
  </si>
  <si>
    <t>Fisioterapia/corredor</t>
  </si>
  <si>
    <t>Fisioterapia/Recebimento e separação de amostras - Laboratorio</t>
  </si>
  <si>
    <t>Recebimento e separação de amostras - Laboratorio/Laboratorio</t>
  </si>
  <si>
    <t>Laboratorio/Microbiologia - Laboratorio</t>
  </si>
  <si>
    <t>Laboratorio/Expurgo Lavagem - Laboratorio</t>
  </si>
  <si>
    <t>Laboratorio/Esterilização - Laboratorio</t>
  </si>
  <si>
    <t>Expurgo/Lavagem - Laboratorio/Esterilização - Laboratorio</t>
  </si>
  <si>
    <t>Esterilização - Laboratorio/Microbiologia - Laboratorio</t>
  </si>
  <si>
    <t>Esterilização - Laboratorio/ARS</t>
  </si>
  <si>
    <t>Microbiologia - Laboratorio/ARS</t>
  </si>
  <si>
    <t>Microbiologia - Laboratorio/Circulação</t>
  </si>
  <si>
    <t>ARS/Circulação</t>
  </si>
  <si>
    <t>Laboratorio/Circulação</t>
  </si>
  <si>
    <t>I.S. FUN. FEM./Circulação</t>
  </si>
  <si>
    <t>I.S. FUN. FEM./I.S. FUN. MAS.</t>
  </si>
  <si>
    <t>I.S. FUN.  MAS/Circulação</t>
  </si>
  <si>
    <t>I.S. FUN. MAS./Copa CEM</t>
  </si>
  <si>
    <t>Copa CEM/Circulação</t>
  </si>
  <si>
    <t>Copa CEM/Almoxarifado</t>
  </si>
  <si>
    <t>Almoxarifado/Corredor</t>
  </si>
  <si>
    <t>Almoxarifado/DML CEM</t>
  </si>
  <si>
    <t>DML CEM/Circulação</t>
  </si>
  <si>
    <t>DML CEM/Avaliação  fisioterapia</t>
  </si>
  <si>
    <t>Avaliação de fisioterapia/Circulação</t>
  </si>
  <si>
    <t>Box de coleta/Circulação</t>
  </si>
  <si>
    <t>Box de coleta/Coletas Especiais</t>
  </si>
  <si>
    <t>Coletas especiais/Corredor</t>
  </si>
  <si>
    <t>Coletas especiais/Registro</t>
  </si>
  <si>
    <t>Coletas especiais/I.S. de coleta</t>
  </si>
  <si>
    <t>I.S. de coleta/Box de coleta</t>
  </si>
  <si>
    <t>I.S. Coleta/Circulação</t>
  </si>
  <si>
    <t>I.S. Coleta/Registro</t>
  </si>
  <si>
    <t>Registro/Corredor</t>
  </si>
  <si>
    <t>Consultorio Pediatrico/Corredor</t>
  </si>
  <si>
    <t>Consultorio Pediatrico/Consultorio indiferenciado 01</t>
  </si>
  <si>
    <t>Consultorio indiferenciado 01/Corredor</t>
  </si>
  <si>
    <t>Consultorio indiferenciado 01/Consultorio indiferenciado 02</t>
  </si>
  <si>
    <t>Consultorio indiferenciado 02/Corredor</t>
  </si>
  <si>
    <t>Consultorio indiferenciado 02/Sala de reuniões</t>
  </si>
  <si>
    <t>Sala de reuniões/Corredor</t>
  </si>
  <si>
    <t>Sala de reuniões/Anti camera Lavanderia</t>
  </si>
  <si>
    <t>Sala de reuniões/Area suja - Lavanderia</t>
  </si>
  <si>
    <t>Sala de reuniões/DML Lavanderia</t>
  </si>
  <si>
    <t>DML - Lavanderia/Area suja - Lavanderia</t>
  </si>
  <si>
    <t>DML - Lavanderia/I.S. Lavanderia</t>
  </si>
  <si>
    <t>I.S. Lavanderia/Area suja - Lavanderia</t>
  </si>
  <si>
    <t>Area suja - Lavanderia/ Anti camera - Lavanderia</t>
  </si>
  <si>
    <t>Area suja Lavanderia/ Area Limpa - Lavanderia</t>
  </si>
  <si>
    <t>Area limpa Lavandeira/Anti camera - Lavanderia</t>
  </si>
  <si>
    <t>Area limpa Lavandeira/Corredor</t>
  </si>
  <si>
    <t>Area limpa Lavandeira/Consultorio ginicologia</t>
  </si>
  <si>
    <t>Anticamera - Lavanderia/Corredor</t>
  </si>
  <si>
    <t>Consultorio ginicologia/Corredor</t>
  </si>
  <si>
    <t>Consultorio ginicologia/Area de claridade</t>
  </si>
  <si>
    <t>Consultorio ginicologia/Banho - Observação infantil</t>
  </si>
  <si>
    <t>Consultorio ginicologia/I.S. Ginicologia</t>
  </si>
  <si>
    <t>I.S. Ginicologia/Corredor</t>
  </si>
  <si>
    <t>I.S. Ginicologia/Consultorio Ortopedia</t>
  </si>
  <si>
    <t>I.S. Ginicologia/Area de claridade</t>
  </si>
  <si>
    <t>Consultorio Ortopedia/Circulação</t>
  </si>
  <si>
    <t>Consultorio Ortopedia/Area de claridade</t>
  </si>
  <si>
    <t>Consultorio Ortopedia/Vestiario - Raio X</t>
  </si>
  <si>
    <t>Consultorio Ortopedia/Sala de comando e revelação - raio x</t>
  </si>
  <si>
    <t>Circulação/circulação</t>
  </si>
  <si>
    <t>PRONTO SOCORRO</t>
  </si>
  <si>
    <t>Triagem/Espera</t>
  </si>
  <si>
    <t>Triagem/Trocador</t>
  </si>
  <si>
    <t>Espera/Consultorio indiferenciado</t>
  </si>
  <si>
    <t>Espera/Corredor</t>
  </si>
  <si>
    <t>Registro/Consultorio Indiferenciado</t>
  </si>
  <si>
    <t>Registro/I.S. PN.E</t>
  </si>
  <si>
    <t>I.S. P.N.E./Espera</t>
  </si>
  <si>
    <t>I.S. P.N.E./Consultorio Indiferenciado</t>
  </si>
  <si>
    <t>I.S. P.N.E./Sala de curativos e sutura</t>
  </si>
  <si>
    <t>I.S. P.N.E./Trocador</t>
  </si>
  <si>
    <t>Trocador/Espera</t>
  </si>
  <si>
    <t>Trocador/Sala de curativos e sutura</t>
  </si>
  <si>
    <t>Consultorio Indiferenciado/Corredor</t>
  </si>
  <si>
    <t>Consultorio Indiferenciado/I.S. - Consultorio indiferenciado</t>
  </si>
  <si>
    <t>I.S. - Consultorio indiferenciado /Corredor</t>
  </si>
  <si>
    <t>I.S. - Consultorio indiferenciado/Sala de procedimentos e pequenas cirurgias</t>
  </si>
  <si>
    <t>Sala de procedimentos e pequenas cirurgias/Corredor</t>
  </si>
  <si>
    <t>Sala de procedimentos e pequenas cirurgias/Observação feminina</t>
  </si>
  <si>
    <t>Observação feminina/Corredor</t>
  </si>
  <si>
    <t>Observação feminina/Posto de enferemagem</t>
  </si>
  <si>
    <t>Observação feminina/Rouparia e enchovais</t>
  </si>
  <si>
    <t>Observação feminina/Banho - Observação feminina</t>
  </si>
  <si>
    <t>Banho - Observação feminina/Rouparia e enchovais</t>
  </si>
  <si>
    <t>Banho - Observação feminina/Banho - Observação masculina</t>
  </si>
  <si>
    <t>Rouparia e enchovais/Farmacia</t>
  </si>
  <si>
    <t>Rouparia e enchovais/Posto de enfermagem</t>
  </si>
  <si>
    <t>Farmacia/Posto de enfermagem</t>
  </si>
  <si>
    <t>Farmacia/Observação masculina</t>
  </si>
  <si>
    <t>Farmacia/Banho - Observação masculina</t>
  </si>
  <si>
    <t>Posto de enfermagem/Observação masculina</t>
  </si>
  <si>
    <t>Observação masculina/Corredor</t>
  </si>
  <si>
    <t>Observação masculina/Banho - Observação masculina</t>
  </si>
  <si>
    <t>Observação masculina/Sala de inalação</t>
  </si>
  <si>
    <t>Sala de inalação/Corredor</t>
  </si>
  <si>
    <t>Sala de inalação/Apoio almoxarifado</t>
  </si>
  <si>
    <t>Sala de inalação/Higienização</t>
  </si>
  <si>
    <t>Apoio almoxarifado/Corredor</t>
  </si>
  <si>
    <t>Apoio almoxarifado/Sala de estabilização</t>
  </si>
  <si>
    <t>Apoio almoxarifado/Higienização</t>
  </si>
  <si>
    <t>Higienização/Sala de estabilização</t>
  </si>
  <si>
    <t>Sala de estabilização/Corredor</t>
  </si>
  <si>
    <t>Sala de estabilização/Copa</t>
  </si>
  <si>
    <t>Copa/Corredor</t>
  </si>
  <si>
    <t>Copa/I.S.Masc.</t>
  </si>
  <si>
    <t>I.S. Fun. Masc./Corredor</t>
  </si>
  <si>
    <t>I.S. Fun. Masc./I.S. Fun. Fem.</t>
  </si>
  <si>
    <t>I.S. Fun. Fem./Corredor</t>
  </si>
  <si>
    <t>I.S. Fun. Fem./Guarda de cadaveres</t>
  </si>
  <si>
    <t>Guarda de cadaveres/Corredor</t>
  </si>
  <si>
    <t>Residuos solidos/Dormitorio enfermeiros</t>
  </si>
  <si>
    <t>Residuos solidos/Residuos solidos</t>
  </si>
  <si>
    <t>Dormitorio enfermeiros/Corredor</t>
  </si>
  <si>
    <t>Dormitorio enfermeiros/Dormitorio vigia</t>
  </si>
  <si>
    <t>Dormitorio vigia/Corredor</t>
  </si>
  <si>
    <t>Dormitorio vigia/Dormitorio Fem</t>
  </si>
  <si>
    <t>Dormitorio vigia/I.S.Dormitorio Fem</t>
  </si>
  <si>
    <t>I.S.Dormitorio Fem/Corredor</t>
  </si>
  <si>
    <t>I.S.Dormitorio Fem/Dormitorio Fem</t>
  </si>
  <si>
    <t>Dormitorio Fem/Corredor</t>
  </si>
  <si>
    <t>Dormitorio Fem/Dormitorio Masc</t>
  </si>
  <si>
    <t>Dormitorio Masc/Corredor</t>
  </si>
  <si>
    <t>Dormitorio Masc/I.S.Dormitorio Masc</t>
  </si>
  <si>
    <t>Dormitorio Masc/Administração</t>
  </si>
  <si>
    <t>I.S.Dormitorio Masc/Corredor</t>
  </si>
  <si>
    <t>I.S.Dormitorio Masc/Administração</t>
  </si>
  <si>
    <t>Administração/Corredor</t>
  </si>
  <si>
    <t>Esterilização/Circulação</t>
  </si>
  <si>
    <t>Esterilização/Sala de lavagem</t>
  </si>
  <si>
    <t>Esterilização/Assistencia social</t>
  </si>
  <si>
    <t>Sala de lavagem/Circulação</t>
  </si>
  <si>
    <t>Sala de lavagem/Assistencia social</t>
  </si>
  <si>
    <t>Assistencia Social/Corredor</t>
  </si>
  <si>
    <t>Assistencia Social/Isolamento</t>
  </si>
  <si>
    <t>Isolamento/Corredor</t>
  </si>
  <si>
    <t>Isolamento/Banho Isolamento</t>
  </si>
  <si>
    <t>Isolamento/Sala de medicação</t>
  </si>
  <si>
    <t>Banho Isolamento/Corredor</t>
  </si>
  <si>
    <t>Banho Isolamento/Sala de medicação</t>
  </si>
  <si>
    <t>Sala de medicação/Corredor</t>
  </si>
  <si>
    <t>Sala de medicação/Observação infantil</t>
  </si>
  <si>
    <t>Observação infantil/Corredor</t>
  </si>
  <si>
    <t>Observação infantil/Sala de raio - X</t>
  </si>
  <si>
    <t>Observação infantil/Banheiro  - Observação infantil</t>
  </si>
  <si>
    <t>Banheiro  - Observação infantil/Area de claridade</t>
  </si>
  <si>
    <t>Banheiro  - Observação infantil/Vestiario  - Raio X</t>
  </si>
  <si>
    <t>Vestiario - Raio X/ Sala de raio X</t>
  </si>
  <si>
    <t>Vestiario - Raio X/ Sala de comando</t>
  </si>
  <si>
    <t>Sala de comando/ Sala de Raio X</t>
  </si>
  <si>
    <t>Sala de comando/ Corredor</t>
  </si>
  <si>
    <t>Sala de raio - X/Corredor</t>
  </si>
  <si>
    <t>Sala de gesso/Corredor</t>
  </si>
  <si>
    <t>Sala de curativos e sutura/Corredor</t>
  </si>
  <si>
    <t>Sala de curativos e sutura/Consultorio indiferenciado</t>
  </si>
  <si>
    <t>Consultorio indiferenciado/Corredor</t>
  </si>
  <si>
    <t>Circulação/Circulação</t>
  </si>
  <si>
    <t>ALMOXARIFADO</t>
  </si>
  <si>
    <t>DESCONTOS DAS ABERTURAS</t>
  </si>
  <si>
    <t>Portas 1,10x2,10</t>
  </si>
  <si>
    <t>Portas 1,50x2,10</t>
  </si>
  <si>
    <t>Portas 1,60x2,10</t>
  </si>
  <si>
    <t>Portas 2,20x2,10</t>
  </si>
  <si>
    <t>considerando +20 de cada lado</t>
  </si>
  <si>
    <t>onde x = quantidade</t>
  </si>
  <si>
    <t>Referente a janelas do centro de especialidades medicas - 0,60x1,00</t>
  </si>
  <si>
    <t>Referente a janelas do pronto socorro - 0,60x1,00</t>
  </si>
  <si>
    <t>Referente a janelas do almoxarifado - 0,60x1,00</t>
  </si>
  <si>
    <t>Referente a janelas do centro de especialidades medicas - 0,60x0,60</t>
  </si>
  <si>
    <t>Referente a janelas do pronto socorro - 0,60x0,60</t>
  </si>
  <si>
    <t>Referente a janelas do almoxarifado - 0,60x0,60</t>
  </si>
  <si>
    <t>VERGA EM CONCRETO ESTRUTURAL PARA VÃOS DE ATÉ 150CM, PREPARADO EM OBRA COM BETONEIRA, CONTROLE "A", COM FCK 20 MPA, MOLDADA IN LOCO, INCLUSIVE ARMAÇÃO</t>
  </si>
  <si>
    <t>Janelas - Conforme item de contraverga</t>
  </si>
  <si>
    <t>Portas</t>
  </si>
  <si>
    <t>porta 0,80x2,10</t>
  </si>
  <si>
    <t>porta 0,90x2,10</t>
  </si>
  <si>
    <t>porta 1,10x2,10</t>
  </si>
  <si>
    <t>porta 1,50x2,10</t>
  </si>
  <si>
    <t>porta 1,60x2,10</t>
  </si>
  <si>
    <t>porta 2,20x2,10</t>
  </si>
  <si>
    <t>portão</t>
  </si>
  <si>
    <t>Porcelanato = corredores cobertos e areas exernas coberta</t>
  </si>
  <si>
    <t>corredor coberto</t>
  </si>
  <si>
    <t>Espera e corredores</t>
  </si>
  <si>
    <t>I.S. Masc.</t>
  </si>
  <si>
    <t>I.S. Fem.</t>
  </si>
  <si>
    <t>Sala de imunização</t>
  </si>
  <si>
    <t>Higieniação e guarda de materiais</t>
  </si>
  <si>
    <t>Fisioterapia</t>
  </si>
  <si>
    <t>Recebimento e separação de amostras - Laboratorio</t>
  </si>
  <si>
    <t>Laboratorio</t>
  </si>
  <si>
    <t>Expurgo/Lavagem - Laboratorio</t>
  </si>
  <si>
    <t>Esterilização - Laboratorio</t>
  </si>
  <si>
    <t>Microbiologia - Laboratorio</t>
  </si>
  <si>
    <t>ARS</t>
  </si>
  <si>
    <t>I.S. FUN. FEM.</t>
  </si>
  <si>
    <t>I.S. FUN. MAS.</t>
  </si>
  <si>
    <t>Copa CEM</t>
  </si>
  <si>
    <t>Almoxarifado</t>
  </si>
  <si>
    <t>DML CEM</t>
  </si>
  <si>
    <t>Avaliação de fisioterapia</t>
  </si>
  <si>
    <t>Box de coleta</t>
  </si>
  <si>
    <t>I.S. Coleta</t>
  </si>
  <si>
    <t>Coletas especiais</t>
  </si>
  <si>
    <t>Registro</t>
  </si>
  <si>
    <t>Consultorio Pediatrico</t>
  </si>
  <si>
    <t>Consultorio indiferenciado 01</t>
  </si>
  <si>
    <t>Consultorio indiferenciado 02</t>
  </si>
  <si>
    <t>Sala de reuniões</t>
  </si>
  <si>
    <t>DML Lavanderia</t>
  </si>
  <si>
    <t>I.S. Lavanderia</t>
  </si>
  <si>
    <t>Area suja Lavanderia</t>
  </si>
  <si>
    <t>Area limpa Lavandeira</t>
  </si>
  <si>
    <t>Anti camera Lavanderia</t>
  </si>
  <si>
    <t>Consultorio ginicologia</t>
  </si>
  <si>
    <t>I.S. Ginicologia</t>
  </si>
  <si>
    <t>Consultorio Ortopedia</t>
  </si>
  <si>
    <t>Espera</t>
  </si>
  <si>
    <t>Triagem</t>
  </si>
  <si>
    <t>Trocador</t>
  </si>
  <si>
    <t>I.S. P.N.E</t>
  </si>
  <si>
    <t>Consultorio Indiferenciado</t>
  </si>
  <si>
    <t>I.S.</t>
  </si>
  <si>
    <t>Sala de procedimentos e pequenas cirurgias</t>
  </si>
  <si>
    <t>Observação feminina</t>
  </si>
  <si>
    <t>Banho - Observação feminina</t>
  </si>
  <si>
    <t>Observação masculina</t>
  </si>
  <si>
    <t>Banho - Observação masculina</t>
  </si>
  <si>
    <t>Posto de enfermagem</t>
  </si>
  <si>
    <t>Rouparia/enxovais</t>
  </si>
  <si>
    <t>Farmacia</t>
  </si>
  <si>
    <t>Sala de inalação</t>
  </si>
  <si>
    <t>Apoio/almoxarifado</t>
  </si>
  <si>
    <t>Higienização</t>
  </si>
  <si>
    <t>Sala de estabilização</t>
  </si>
  <si>
    <t>Copa</t>
  </si>
  <si>
    <t>I.S. Fun. Fem.</t>
  </si>
  <si>
    <t>I.S. Fun. Masc.</t>
  </si>
  <si>
    <t>Guarda de cadaveres</t>
  </si>
  <si>
    <t>Residuos solidos</t>
  </si>
  <si>
    <t>Dormitorio enfermeiros</t>
  </si>
  <si>
    <t>Dormitorio vigia</t>
  </si>
  <si>
    <t>Dormitorio Fem</t>
  </si>
  <si>
    <t>I.S.Dormitorio Fem</t>
  </si>
  <si>
    <t>Dormitorio Masc</t>
  </si>
  <si>
    <t>I.S.Dormitorio Masc</t>
  </si>
  <si>
    <t>Administração</t>
  </si>
  <si>
    <t>Esterilização</t>
  </si>
  <si>
    <t>Sala de lavagem</t>
  </si>
  <si>
    <t>Assistencia Social</t>
  </si>
  <si>
    <t>Isolamento</t>
  </si>
  <si>
    <t>Banheiro Isolamento</t>
  </si>
  <si>
    <t>Sala de medicação</t>
  </si>
  <si>
    <t>Observação infantil</t>
  </si>
  <si>
    <t>Banheiro observação infantil</t>
  </si>
  <si>
    <t>Sala de raio X</t>
  </si>
  <si>
    <t>Vestiario raio X</t>
  </si>
  <si>
    <t>Sala de comando e revelação - raio x</t>
  </si>
  <si>
    <t>Circulação</t>
  </si>
  <si>
    <t>Sala de curativos e sutura</t>
  </si>
  <si>
    <t>Consultorio indiferenciado</t>
  </si>
  <si>
    <t>Sala de gesso</t>
  </si>
  <si>
    <t>I.S. PNE</t>
  </si>
  <si>
    <t>Soleiras aplicadas apenas a areas molhadas e entradas</t>
  </si>
  <si>
    <t>Referente a soleiras de 0,80x0,15</t>
  </si>
  <si>
    <t>Referente a soleiras de 0,90x0,15</t>
  </si>
  <si>
    <t>Referente a soleiras de 1,10x0,15</t>
  </si>
  <si>
    <t>Referente a soleiras de 1,50x0,15</t>
  </si>
  <si>
    <t>Referente a soleiras de 1,60x0,15</t>
  </si>
  <si>
    <t>Referente a soleiras de 2,20x0,15</t>
  </si>
  <si>
    <t>Conforme item de revestimento de parede</t>
  </si>
  <si>
    <t>onde LARG. = perimetro</t>
  </si>
  <si>
    <t>itens de amarelo não estavam considerando no projeto</t>
  </si>
  <si>
    <t>DESCONTO DE VÃOS MAIORES QUE 2m²</t>
  </si>
  <si>
    <t>Porta 1,5x210</t>
  </si>
  <si>
    <t>vai ser pintura comum mesmo?</t>
  </si>
  <si>
    <t>Higienização e guarda de materiais  - Fisioterapia</t>
  </si>
  <si>
    <t>Box de atendimeto - Fisioterapia</t>
  </si>
  <si>
    <t>Almoxaifado CEM</t>
  </si>
  <si>
    <t>DML</t>
  </si>
  <si>
    <t>Consultorio de pediatria</t>
  </si>
  <si>
    <t>Lavanderia</t>
  </si>
  <si>
    <t>Consultorio ultrassom/ginicologia</t>
  </si>
  <si>
    <t>Ortopedia</t>
  </si>
  <si>
    <t xml:space="preserve">Higienização </t>
  </si>
  <si>
    <t>Dormitorio motorista</t>
  </si>
  <si>
    <t>Dormitorio feminino medicos</t>
  </si>
  <si>
    <t>Dormitorio masculino medicos</t>
  </si>
  <si>
    <t>Assistencia social</t>
  </si>
  <si>
    <t>Sala de curativos</t>
  </si>
  <si>
    <t>I.S. Plub. Masc.</t>
  </si>
  <si>
    <t>I.S. Plub. Fem.</t>
  </si>
  <si>
    <t>Banho - Observação fem.</t>
  </si>
  <si>
    <t>Banho - Observação masc.</t>
  </si>
  <si>
    <t>Banho</t>
  </si>
  <si>
    <t>CENTRO DE ESPECIALIDADES MEDICAS - ABERTURAS DE 1,00X0,60</t>
  </si>
  <si>
    <t>PRONTO SOCORRO - ABERTURAS DE 1,00X0,60</t>
  </si>
  <si>
    <t>ALMOXARIFADO - ABERTURAS DE 1,00X0,60</t>
  </si>
  <si>
    <t>CENTRO DE ESPECIALIDADES MEDICAS - ABERTURAS DE 0,60X0,60</t>
  </si>
  <si>
    <t>PRONTO SOCORRO - ABERTURAS DE 0,60X0,60</t>
  </si>
  <si>
    <t>ALMOXARIFADO - ABERTURAS DE 0,60X0,60</t>
  </si>
  <si>
    <t>Acesso Centro de especialidades medicas</t>
  </si>
  <si>
    <t>Acesso Pronto socorro</t>
  </si>
  <si>
    <t>Acesso Sala de extabilização</t>
  </si>
  <si>
    <t>Acesso  guarda cadaveres</t>
  </si>
  <si>
    <t>Circuito MAGENTA</t>
  </si>
  <si>
    <t>Circuito AMARELO</t>
  </si>
  <si>
    <t>Circuito VERDE</t>
  </si>
  <si>
    <t>Circuito CIANO</t>
  </si>
  <si>
    <t xml:space="preserve"> </t>
  </si>
  <si>
    <t>Coforme projeto de cabeamento estruturado</t>
  </si>
  <si>
    <t xml:space="preserve">Tomada RJ45 a 0,30m do piso
</t>
  </si>
  <si>
    <t xml:space="preserve">Tomada RJ45 a 1,80m do piso
</t>
  </si>
  <si>
    <t>I.S. Vest. Fun. Masc.</t>
  </si>
  <si>
    <t>I.S. Vest. Fun. Fem.</t>
  </si>
  <si>
    <t>Banho - Observação infantil</t>
  </si>
  <si>
    <t xml:space="preserve">I.S. Isolamento </t>
  </si>
  <si>
    <t>I.S. Consultorio indiferenciado</t>
  </si>
  <si>
    <t>I.S.Dormitorio Medico Fem</t>
  </si>
  <si>
    <t>I.S.Dormitorio Medico Masc</t>
  </si>
  <si>
    <t>I.S. Pub. masc.</t>
  </si>
  <si>
    <t>I.S. Pub. fem.</t>
  </si>
  <si>
    <t>I.S. P.N.E.</t>
  </si>
  <si>
    <t>I.S. - Isolamento</t>
  </si>
  <si>
    <t>Recebimento e separação de amostras</t>
  </si>
  <si>
    <t>Consultorio ortopedia</t>
  </si>
  <si>
    <t>I.S. - Dormitorio feminino medicos</t>
  </si>
  <si>
    <t>I.S. - Dormitorio masculino medicos</t>
  </si>
  <si>
    <t>Conforme item de Lavatorio de louça branca sem coluna</t>
  </si>
  <si>
    <t>Conforme item de  Lavatorio de de canto de louça branca sem coluna</t>
  </si>
  <si>
    <t>Conforme item de Cuba em aço inoxidável de embutir</t>
  </si>
  <si>
    <t>Conforme item de tanque</t>
  </si>
  <si>
    <t>Conforme item de bacia sanitaria</t>
  </si>
  <si>
    <t>Conforme item de dispenser</t>
  </si>
  <si>
    <t>Referente a duas barras por chuveiro, onde x = quantidades de barras e largura = quantidade de chuveiros</t>
  </si>
  <si>
    <t>Referente a uma barra por sanitario, onde x = quantidades de barras e largura = quantidade de sanitarios</t>
  </si>
  <si>
    <t>Conforme item de lavatorio de canto</t>
  </si>
  <si>
    <t>Conforme item de chuveiro</t>
  </si>
  <si>
    <t>Conforme numero de banheiros infantis</t>
  </si>
  <si>
    <t>conforme projeto hidraulico</t>
  </si>
  <si>
    <t>Conforme projeto</t>
  </si>
  <si>
    <t>Fornecimento de bancada com pia de dejetos (expurgo hospitalar) em aço inox AISI 304, espessura mínima de 1mm, acabamento escovado. Bojo cônico com diâmetro de 28 a 35 cm; com tampa circular; e com válvula. O bojo deverá receber solda em todo o seu diâmetro; Conexão para sifão de 100mm. Para fixação em parede. A bancada deve possuir frontispício (rodobancada) em inox, com altura aproximada de 100mm.
Dimensões (+/- 2cm) - Comprimento (bancada): 500-600mm - Largura (bancada): 500 - 600mm - Altura total: 400 - 440mm</t>
  </si>
  <si>
    <t>CRONOGRAMA FÍSICO-FINANCEIRO</t>
  </si>
  <si>
    <t>TOTAL MENSAL</t>
  </si>
  <si>
    <t xml:space="preserve">DISCRIMINAÇÃO  </t>
  </si>
  <si>
    <t xml:space="preserve">VALOR DOS  </t>
  </si>
  <si>
    <t>PESO</t>
  </si>
  <si>
    <t>MÊS - 1</t>
  </si>
  <si>
    <t>MÊS - 2</t>
  </si>
  <si>
    <t>MÊS - 3</t>
  </si>
  <si>
    <t>MÊS - 4</t>
  </si>
  <si>
    <t xml:space="preserve"> R$</t>
  </si>
  <si>
    <t>DE SERVIÇOS</t>
  </si>
  <si>
    <t>SERVIÇOS (R$)</t>
  </si>
  <si>
    <t>R$</t>
  </si>
  <si>
    <t>2.</t>
  </si>
  <si>
    <t>3.</t>
  </si>
  <si>
    <t>4.</t>
  </si>
  <si>
    <t>5.</t>
  </si>
  <si>
    <t>6.</t>
  </si>
  <si>
    <t>7.</t>
  </si>
  <si>
    <t>8.</t>
  </si>
  <si>
    <t>9.</t>
  </si>
  <si>
    <t>10.</t>
  </si>
  <si>
    <t>11.</t>
  </si>
  <si>
    <t>12.</t>
  </si>
  <si>
    <t>TOTAL ACUMULADO</t>
  </si>
  <si>
    <t>COMPOSIÇÃO DE ITEM - PONTO DE ÁGUA</t>
  </si>
  <si>
    <t>COMPOSIÇÃO BASEADA NO ITEM SEINFRA ABRIL/2022 COM DESONERAÇÃO ITEM ED-50227</t>
  </si>
  <si>
    <t>COMPOSIÇÃO DE ITEM - 001</t>
  </si>
  <si>
    <t>PONTO DE EMBUTIR PARA ÁGUA FRIA EM TUBO DE PVC RÍGIDO SOLDÁVEL, DN 40MM (1.1/4"), EMBUTIDO NA ALVENARIA COM DISTÂNCIA DE ATÉ CINCO (5) METROS DA TOMADA DE ÁGUA, INCLUSIVE CONEXÕES E FIXAÇÃO DO TUBO COM ENCHIMENTO DO RASGO NA ALVENARIA/CONCRETO COM ARGAMASSA</t>
  </si>
  <si>
    <t>CODIGO</t>
  </si>
  <si>
    <t>CONSUMO</t>
  </si>
  <si>
    <t>PREÇO UNITÁRIO</t>
  </si>
  <si>
    <t>ENCHIMENTO DE RASGO EM ALVENARIA/ CONCRETO COM ARGAMASSA, DIÂMETROS DE 32MM A 50MM (1. 1/4" A 2"), INCLUSIVE ARGAMASSA, TRAÇO 1:2:8 (CIMENTO, CAL E
 AREIA), PREPARO MECÂNICO</t>
  </si>
  <si>
    <t xml:space="preserve">ED-50708 </t>
  </si>
  <si>
    <t>FORNECIMENTO E ASSENTAMENTO DE TUBO PVC RÍGIDO SOLDÁVEL, ÁGUA FRIA, DN 40 MM (1.1/ 4"), INCLUSIVE CONEXÕES</t>
  </si>
  <si>
    <t>MATERIAL</t>
  </si>
  <si>
    <t>TOTAL DA COMPOSIÇÃO</t>
  </si>
  <si>
    <t>QUANTITATIVOS Pavimentação Poliedrica na Rua Padre Liberio e Pavimentação asfaltica na Av. Belo Horizonte</t>
  </si>
  <si>
    <t>LARGURA m</t>
  </si>
  <si>
    <t xml:space="preserve">QUANT.  IMPRIMAÇÃO  </t>
  </si>
  <si>
    <t>PINTURA DE LIGAÇÃO m²</t>
  </si>
  <si>
    <t>QUANT.  CONCRETO BETUMINOSO m³</t>
  </si>
  <si>
    <t>REGULARIZAÇÃO M²</t>
  </si>
  <si>
    <t>BASE</t>
  </si>
  <si>
    <t>SARJETA M</t>
  </si>
  <si>
    <t>MEIO FIO  M</t>
  </si>
  <si>
    <t>TRANSPORTE DE MATERIAL DE JAZIDA</t>
  </si>
  <si>
    <t>CALÇAMENTO POLIEDRICO</t>
  </si>
  <si>
    <t>ROSARIO</t>
  </si>
  <si>
    <t>DERALDO MUNES</t>
  </si>
  <si>
    <t xml:space="preserve">Comprimento da rua multiplicado pela largura </t>
  </si>
  <si>
    <t xml:space="preserve">Comprimento da rua multiplicado pela largura descontando a sarjeta </t>
  </si>
  <si>
    <t xml:space="preserve">Pintura de Ligação multiplicado pela espessura do asfalto de 3cm </t>
  </si>
  <si>
    <t>Comprimento da rua multiplicado pela largura</t>
  </si>
  <si>
    <t xml:space="preserve">Largura da rua multiplicado pelo comprimento multiplicado pela espessura da base </t>
  </si>
  <si>
    <t>A Sarjeta será executada nas duas laterais das ruas</t>
  </si>
  <si>
    <t>O meio fio será executado nas duas laterais das ruas</t>
  </si>
  <si>
    <t>Base multiplicado pela distancia da jazida que adotamos 10 KM</t>
  </si>
  <si>
    <t>Comprimento da rua multiplicado pela largura descantando a sarjeta</t>
  </si>
  <si>
    <t>98,00 X 9,00 = 882,00</t>
  </si>
  <si>
    <t>120,00 X 7,00 X 0,15 = 840,00</t>
  </si>
  <si>
    <t>120,00 X 2 = 240,00</t>
  </si>
  <si>
    <t>126,00 X 10,00 = 1.260,00</t>
  </si>
  <si>
    <t>120,00 X 7,00 = 720,00</t>
  </si>
  <si>
    <t>159,00 X 9,00 = 1.431,00</t>
  </si>
  <si>
    <t>45,00 X 5,00 X 0,15 = 225,00</t>
  </si>
  <si>
    <t>45,00 X 2 = 90,00</t>
  </si>
  <si>
    <t>33,75 X 10,00 = 337,50</t>
  </si>
  <si>
    <t>45,00 X 5,00 = 180,00</t>
  </si>
  <si>
    <t>AV. Belo Horizonte</t>
  </si>
  <si>
    <t>318,00 X 9,00 = 2.862,00</t>
  </si>
  <si>
    <t>75,00 X 11,00 = 825,00</t>
  </si>
  <si>
    <t>75,00 X 11,00 x 0,03= 24,75</t>
  </si>
  <si>
    <t>265,00 X 10,00 = 2.650,00</t>
  </si>
  <si>
    <t>265,00 X 10,00 x 0,03 = 79,50</t>
  </si>
  <si>
    <t>149,00 X 9,00 = 1.341,00</t>
  </si>
  <si>
    <t>149,00 X 9,00 x 0,03= 40,23</t>
  </si>
  <si>
    <t>PROPONENTE: PREFEITURA MUNICIPAL DE PERDIGÃO</t>
  </si>
  <si>
    <t>OBJETO: REFORMA DO PSF DE PERDIGÃO</t>
  </si>
  <si>
    <t>DATA: 07/07/2022</t>
  </si>
  <si>
    <t>FORNECIMENTO E COLOCAÇÃO DE PLACA DE OBRA EM CHAPA GALVANIZADA (3,00 X 1,5 0 M) - EM CHAPA GALVANIZADA 0,26 AFIXADAS COM REBITES 540 E PARAFUSOS 3/8, EM ESTRUTURA METÁLICA VIGA U 2" ENRIJECIDA COM METALON 20 X 20, SUPORTE EM EUCALIPTO AUTOCLAVADO PINTADAS</t>
  </si>
  <si>
    <t>MÊS</t>
  </si>
  <si>
    <t>MOBILIZAÇÃO E DESMOBILIZAÇÃO DE CONTAINER, INCLUSIVE INSTALAÇÃO E TRANSPORTE COM CAMINHÃO GUINDAUTO (MUNCK)</t>
  </si>
  <si>
    <t>2.8</t>
  </si>
  <si>
    <t>M2XMÊS</t>
  </si>
  <si>
    <t>Onde x=n de meses e comp=área construída</t>
  </si>
  <si>
    <t>M2</t>
  </si>
  <si>
    <t>Área Construída</t>
  </si>
  <si>
    <t>DEMOLIÇÕES E REMOÇÕES</t>
  </si>
  <si>
    <t>DEMOLIÇÃO DE ALVENARIA DE TIJOLO CERÂMICO SEM APROVEITAMENTO DO MATERIAL, INCLUSIVE AFASTAMENTO</t>
  </si>
  <si>
    <t>M3</t>
  </si>
  <si>
    <t>abertura sala do dentista para rampa</t>
  </si>
  <si>
    <t>lavagem e desinfecção</t>
  </si>
  <si>
    <t>sala de curativos</t>
  </si>
  <si>
    <t>recepção/esfera</t>
  </si>
  <si>
    <t>cuidados básicos</t>
  </si>
  <si>
    <t>reunião/acs</t>
  </si>
  <si>
    <t>3.2</t>
  </si>
  <si>
    <t>REMOÇÃO DE PORTA OU JANELA INCLUSIVE MARCO E ALIZAR, INCLUSIVE AFASTAMENTO E EMPILHAMENTO</t>
  </si>
  <si>
    <t>porta 80x2,10</t>
  </si>
  <si>
    <t>porta 75x2,10</t>
  </si>
  <si>
    <t>porta 60x2,10</t>
  </si>
  <si>
    <t>3.3</t>
  </si>
  <si>
    <t>RETIRADA DE TUBULAÇÕES EMBUTIDAS DAS REDE DE ÁGUA, ELÉTRICA, GASES, ETC.</t>
  </si>
  <si>
    <t>Banheiros PNE (Lavatório)</t>
  </si>
  <si>
    <t>Banheiros PNE (Vaso)</t>
  </si>
  <si>
    <t>Banheiro Desativado</t>
  </si>
  <si>
    <t>Banheiros PNE (Elétrica)</t>
  </si>
  <si>
    <t>3.4</t>
  </si>
  <si>
    <t>REMOÇÃO DE LOUÇAS (LAVATÓRIO, BANHEIRA, PIA, VASO SANITÁRIO, TANQUE)</t>
  </si>
  <si>
    <t>tanque</t>
  </si>
  <si>
    <t>lavatório PNE</t>
  </si>
  <si>
    <t>cuba</t>
  </si>
  <si>
    <t>sanitário</t>
  </si>
  <si>
    <t>3.5</t>
  </si>
  <si>
    <t>REMOÇÃO DE METAIS COMUNS (CONDUÍTE, SIFÃO, REGISTRO, TORNEIRAS)</t>
  </si>
  <si>
    <t>Banheiros PNE (Lavatório Sifão e Torneiras)</t>
  </si>
  <si>
    <t>Banheiros PNE (Registros)</t>
  </si>
  <si>
    <t>Banheiros PNE (Cabide)</t>
  </si>
  <si>
    <t>Banheiros PNE (Dispenser Toalha e Sabonete)</t>
  </si>
  <si>
    <t>Banheiro desativado (registro)</t>
  </si>
  <si>
    <t>3.6</t>
  </si>
  <si>
    <t xml:space="preserve">REMOÇÃO DE METAIS ESPECIAIS (VÁLVULA DE DESCARGA, CAIXA SILENCIOSA) </t>
  </si>
  <si>
    <t>Banheiros PNE  e desativado (Válvula)</t>
  </si>
  <si>
    <t>3.7</t>
  </si>
  <si>
    <t>DEMOLIÇÃO DE REVESTIMENTO CERÂMICO, AZULEJO OU LADRILHO HIDRÁULICO INCLUSIVE AFASTAMENTO</t>
  </si>
  <si>
    <t xml:space="preserve">corredor </t>
  </si>
  <si>
    <t>reunição /acs (antiga copa)</t>
  </si>
  <si>
    <t>3.8</t>
  </si>
  <si>
    <t>DEMOLIÇÃO DE RODAPÉ EM GERAL, INCLUSIVE ARGAMASSA DE ASSENTAMENTO</t>
  </si>
  <si>
    <t>Estoque</t>
  </si>
  <si>
    <t>Corredor, Recepção e Estoque</t>
  </si>
  <si>
    <t>Atendimento</t>
  </si>
  <si>
    <t>REMOÇÃO DE PORTA OU JANELA METÁLICA, INCLUSIVE AFASTAMENTO</t>
  </si>
  <si>
    <t>janela 0,50x0,80</t>
  </si>
  <si>
    <t>janela 1,50x1,15</t>
  </si>
  <si>
    <t>janela 1,08x1,25</t>
  </si>
  <si>
    <t>janela 1,25x1,08</t>
  </si>
  <si>
    <t>3.10</t>
  </si>
  <si>
    <t>DEMOLIÇÃO DE ENGRADAMENTO DE TELHA METÁLICA, PVC OU FIBROCIMENTO, INCLUSIVE EMPILHAMENTO</t>
  </si>
  <si>
    <t>Considerando 50% de área do telhado a a ser realizada manutenção, onde largura=fator de inclinação</t>
  </si>
  <si>
    <t>3.11</t>
  </si>
  <si>
    <t>REMOÇÃO DE TELHA ONDULADA DE FIBROCIMENTO, INCLUSIVE
AFASTAMENTO E EMPILHAMENTO</t>
  </si>
  <si>
    <t>3.12</t>
  </si>
  <si>
    <t>DEMOLIÇÃO DE PISO CERÂMICO OU LADRILHO HIDRÁULICO, INCLUSIVE AFASTAMENTO</t>
  </si>
  <si>
    <t>Banheiro 3</t>
  </si>
  <si>
    <t>Banheiro 4</t>
  </si>
  <si>
    <t>Circulação / Recepção / Armário / Entrada Banheiro</t>
  </si>
  <si>
    <t>PNE</t>
  </si>
  <si>
    <t>3.13</t>
  </si>
  <si>
    <t>TRANSPORTE DE MATERIAL DEMOLIDO EM CAÇAMBA</t>
  </si>
  <si>
    <t>Item 3.1</t>
  </si>
  <si>
    <t>Item 3.2</t>
  </si>
  <si>
    <t>Item 3.7</t>
  </si>
  <si>
    <t>Item 3.8</t>
  </si>
  <si>
    <t>Item 3.9</t>
  </si>
  <si>
    <t>Item 3.10</t>
  </si>
  <si>
    <t>Item 3.11</t>
  </si>
  <si>
    <t>Item 3.12</t>
  </si>
  <si>
    <t>3.14</t>
  </si>
  <si>
    <t>REMOÇÃO DE LUMINÁRIA FLUORESCENTE</t>
  </si>
  <si>
    <t>3.15</t>
  </si>
  <si>
    <t>REMOÇÃO DE RUFO DE CHAPA GALVANIZADA, INCLUSIVE AFASTAMENTO</t>
  </si>
  <si>
    <t>Conforme Projeto</t>
  </si>
  <si>
    <t>ESTRUTURAS</t>
  </si>
  <si>
    <t>Referente ao B1 E B2</t>
  </si>
  <si>
    <t>Baldrame e Superior - V1</t>
  </si>
  <si>
    <t>Baldrame e Superior - V2</t>
  </si>
  <si>
    <t>Baldrame e Superior - V3</t>
  </si>
  <si>
    <t>Baldrame e Superior - V4</t>
  </si>
  <si>
    <t>Baldrame e Superior - V5</t>
  </si>
  <si>
    <t>BLOCO ARMADO EM CONCRETO 20 MPa, INCLUSIVE LASTRO 5 CM EM CONCRETO MAGRO 9 MPa, FORMAS LATERAIS E DESFORMA.</t>
  </si>
  <si>
    <t>B1 E B2</t>
  </si>
  <si>
    <t>4.3</t>
  </si>
  <si>
    <t>P1 E P2</t>
  </si>
  <si>
    <t>4.4</t>
  </si>
  <si>
    <t>Varanda Frontal</t>
  </si>
  <si>
    <t>4.5</t>
  </si>
  <si>
    <t>Onde x=número de meses</t>
  </si>
  <si>
    <t xml:space="preserve">ALVENARIAS E DIVISÕES </t>
  </si>
  <si>
    <t>5.1</t>
  </si>
  <si>
    <t>esterilização</t>
  </si>
  <si>
    <t>recepção/espera</t>
  </si>
  <si>
    <t>rouparia</t>
  </si>
  <si>
    <t>cuidados basicos</t>
  </si>
  <si>
    <t>dentista</t>
  </si>
  <si>
    <t>ars</t>
  </si>
  <si>
    <t>platibanda ars</t>
  </si>
  <si>
    <t>platibanda</t>
  </si>
  <si>
    <t>platibanda rampa</t>
  </si>
  <si>
    <t>descontos de  vãos maiores que 2m²</t>
  </si>
  <si>
    <t>5.2</t>
  </si>
  <si>
    <t>VERGA MOLDADA IN LOCO EM CONCRETO PARA PORTAS COM ATÉ 1,5 M DE VÃO._03/2016</t>
  </si>
  <si>
    <t>5.3</t>
  </si>
  <si>
    <t>VERGA MOLDADA IN LOCO EM CONCRETO PARA JANELAS COM ATÉ 1,5 M DE VÃO. AF_03/2016</t>
  </si>
  <si>
    <t>janela 1,20x1,15</t>
  </si>
  <si>
    <t>janela 1,50x1,00</t>
  </si>
  <si>
    <t>janela 4,80x0,80</t>
  </si>
  <si>
    <t>5.4</t>
  </si>
  <si>
    <t>CONTRAVERGA MOLDADA IN LOCO EM CONCRETO PARA VÃOS DE ATÉ 1,5 M DE COMPRIMENTO. AF_03/2016</t>
  </si>
  <si>
    <t>PISOS E REVESTIMENTOS</t>
  </si>
  <si>
    <t>6.1</t>
  </si>
  <si>
    <t>Referente onde vai haver aumento de área</t>
  </si>
  <si>
    <t>6.2</t>
  </si>
  <si>
    <t>Conforme Item 6.1</t>
  </si>
  <si>
    <t>6.3</t>
  </si>
  <si>
    <t>REVESTIMENTO COM PORCELANATO APLICADO EM PISO, ACABAMENTO POLÍDO, AMBIENTE INTERNO, PADRÃO EXTRA, BORDA RETIFICADA, DIMENSÃO DA PEÇA (60X60CM), ASSENTAMENTO COM ARGAMASSA INDUSTRIALIZADA, INCLUSIVE
REJUNTAMENTO</t>
  </si>
  <si>
    <t>6.4</t>
  </si>
  <si>
    <t>REVESTIMENTO CERÂMICO PARA PAREDES INTERNAS COM PLACAS TIPO ESMALTADA EXTRA DE DIMENSÕES 33X45 CM APLICADAS EM AMBIENTES DE ÁREA MENOR QUE 5 M² NA ALTURA INTEIRA DAS PAREDES. AF_06/2014</t>
  </si>
  <si>
    <t>banheiro PNE fem</t>
  </si>
  <si>
    <t>banheiro PNE masc</t>
  </si>
  <si>
    <t>cozinha</t>
  </si>
  <si>
    <t>escovario</t>
  </si>
  <si>
    <t>lavagem e  desinfecção</t>
  </si>
  <si>
    <t>consultorio</t>
  </si>
  <si>
    <t>vacina</t>
  </si>
  <si>
    <t>copa</t>
  </si>
  <si>
    <t>I.S. fem.</t>
  </si>
  <si>
    <t>I.S.masc</t>
  </si>
  <si>
    <t>6.5</t>
  </si>
  <si>
    <t>Arquivo</t>
  </si>
  <si>
    <t>Recepção / Circulação</t>
  </si>
  <si>
    <t>Armário</t>
  </si>
  <si>
    <t>6.6</t>
  </si>
  <si>
    <t>CHAPISCO COM ARGAMASSA, TRAÇO 1:3 (CIMENTO E AREIA), ESP.5MM, APLICADO EM ALVENARIA/ESTRUTURA DE CONCRETO COMCOLHER, PREPARO MECÂNICO</t>
  </si>
  <si>
    <t>6.7</t>
  </si>
  <si>
    <t xml:space="preserve">CHAPISCO COM ARGAMASSA, TRAÇO 1:3 (CIMENTO E AREIA), ESP. 5MM, APLICADO EM TETO COM COLHER, PREPARO MECÂNICO </t>
  </si>
  <si>
    <t>6.8</t>
  </si>
  <si>
    <t>6.9</t>
  </si>
  <si>
    <t>6.10</t>
  </si>
  <si>
    <t>6.11</t>
  </si>
  <si>
    <t>6.12</t>
  </si>
  <si>
    <t>6.13</t>
  </si>
  <si>
    <t>Banheiro desativado</t>
  </si>
  <si>
    <t>6.14</t>
  </si>
  <si>
    <t>PASSEIO DE CONCRETO (FCK &gt;= 11 MPA - ESPESSURA DE 6 CM) (EXECUÇÃO, INCLUINDO FORNECIMENTO E TRANSPORTE DE TODOS OS MATERIAIS)</t>
  </si>
  <si>
    <t>Conforme projeto, passeio frontal</t>
  </si>
  <si>
    <t>ESQUADRIAS METÁLICAS E DE MADEIRA</t>
  </si>
  <si>
    <t>7.1</t>
  </si>
  <si>
    <t>FORNECIMENTO E ASSENTAMENTO DE JANELA DE ALUMÍNIO, LINHA SUPREMA ACABAMENTO ANODIZADO, TIPO MAXIM-AR COM CONTRAMARCO, INCLUSIVE FORNECIMENTO DE VIDRO LISO DE4MM, FERRAGENS E ACESSÓRIOS</t>
  </si>
  <si>
    <t>7.2</t>
  </si>
  <si>
    <t>7.3</t>
  </si>
  <si>
    <t>Banheiros PNE e Depósito</t>
  </si>
  <si>
    <t>7.4</t>
  </si>
  <si>
    <t>7.5</t>
  </si>
  <si>
    <t>INSTALAÇÕES HIDROSSANITÁRIAS E ACESSÓRIOS</t>
  </si>
  <si>
    <t>8.1</t>
  </si>
  <si>
    <t>8.2</t>
  </si>
  <si>
    <t>LAVATÓRIO LOUÇA BRANCA SUSPENSO, 29,5 X 39CM OU EQUIVALENTE, PADRÃO POPULAR, INCLUSO SIFÃO FLEXÍVEL EM PVC, VÁLVULA E ENGATE FLEXÍVEL 30CM EM PLÁSTICO E TORNEIRA CROMADA DE MESA, PADRÃO POPULAR - FORNECIMENTO E INSTALAÇÃO. AF_01/2020</t>
  </si>
  <si>
    <t>8.3</t>
  </si>
  <si>
    <t>PAPELEIRA DE PAREDE EM METAL CROMADO SEM TAMPA, INCLUSO FIXAÇÃO. AF_01/2020</t>
  </si>
  <si>
    <t>8.4</t>
  </si>
  <si>
    <t>8.5</t>
  </si>
  <si>
    <t>8.6</t>
  </si>
  <si>
    <t>8.7</t>
  </si>
  <si>
    <t>8.8</t>
  </si>
  <si>
    <t>PONTO DE CONSUMO TERMINAL DE ÁGUA FRIA (SUBRAMAL) COM TUBULAÇÃO DE PVC, DN 25 MM, INSTALADO EM RAMAL DE ÁGUA, INCLUSOS RASGO E CHUMBAMENTO E M ALVENARIA. AF_12/2014</t>
  </si>
  <si>
    <t>PIAS</t>
  </si>
  <si>
    <t>8.9</t>
  </si>
  <si>
    <t>VASO</t>
  </si>
  <si>
    <t>8.10</t>
  </si>
  <si>
    <t>BANHEIROS PNE</t>
  </si>
  <si>
    <t>8.11</t>
  </si>
  <si>
    <t>8.12</t>
  </si>
  <si>
    <t>CAIXA SIFONADA</t>
  </si>
  <si>
    <t>8.13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</si>
  <si>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</si>
  <si>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8.14</t>
  </si>
  <si>
    <t>CAIXA SIFONADA, PVC, DN 100 X 100 X 50 MM, JUNTA ELÁSTICA, FORNECIDA E INSTALADA EM RAMAL DE DESCARGA OU EM RAMAL DE ESGOTO SANITÁRIO. AF_12/2014</t>
  </si>
  <si>
    <t>8.15</t>
  </si>
  <si>
    <t>02 COLUNAS BANHEIROS 3,5 CADA</t>
  </si>
  <si>
    <t>8.16</t>
  </si>
  <si>
    <t>8.17</t>
  </si>
  <si>
    <t>8.18</t>
  </si>
  <si>
    <t>02 LAVATÓRIO VERTICAL + 01 VASO VERTICAL</t>
  </si>
  <si>
    <t>8.19</t>
  </si>
  <si>
    <t>PINTURAS E ACABAMENTOS</t>
  </si>
  <si>
    <t>9.1</t>
  </si>
  <si>
    <t>APLICAÇÃO DE FUNDO SELADOR ACRÍLICO EM PAREDES, UMA DEMÃO. AF_06/2014</t>
  </si>
  <si>
    <t>9.2</t>
  </si>
  <si>
    <t>alvenaria nova</t>
  </si>
  <si>
    <t>alvenaria antiga</t>
  </si>
  <si>
    <t>area  de claride</t>
  </si>
  <si>
    <t>cons. gin.</t>
  </si>
  <si>
    <t>triagem</t>
  </si>
  <si>
    <t>PNE masc</t>
  </si>
  <si>
    <t>PNE fem</t>
  </si>
  <si>
    <t>circulação</t>
  </si>
  <si>
    <t>corredor</t>
  </si>
  <si>
    <t>reunião</t>
  </si>
  <si>
    <t>I.S. fem</t>
  </si>
  <si>
    <t>I.S. mas</t>
  </si>
  <si>
    <t>Guarda de medicamentos/ almoxarifado</t>
  </si>
  <si>
    <t>espera</t>
  </si>
  <si>
    <t>hall</t>
  </si>
  <si>
    <t>parede externa</t>
  </si>
  <si>
    <t>janela  2,72x0,75</t>
  </si>
  <si>
    <t>janela 3,00x0,75</t>
  </si>
  <si>
    <t>porta  1,3x2,1</t>
  </si>
  <si>
    <t>9.3</t>
  </si>
  <si>
    <t xml:space="preserve">LIXAMENTO MANUAL EM SUPERFÍCIE DE MADEIRA PARA REMOÇÃO DE TINTA </t>
  </si>
  <si>
    <t>P0.80x2.10</t>
  </si>
  <si>
    <t>P0.60x2.10</t>
  </si>
  <si>
    <t>Marcos</t>
  </si>
  <si>
    <t>Alisares</t>
  </si>
  <si>
    <t>9.4</t>
  </si>
  <si>
    <t>Gradis e Portão frente (largura=n de lados)</t>
  </si>
  <si>
    <t>J1.50x1.15</t>
  </si>
  <si>
    <t>J0.80x0.80</t>
  </si>
  <si>
    <t>J1.00x1.00</t>
  </si>
  <si>
    <t>J0.50x0.80</t>
  </si>
  <si>
    <t>Porta Corredor</t>
  </si>
  <si>
    <t>Porta Lixo</t>
  </si>
  <si>
    <t>Gradis Janelas (largura= n de lados)</t>
  </si>
  <si>
    <t>9.5</t>
  </si>
  <si>
    <t>PREPARO DO PISO CIMENTADO PARA PINTURA - LIXAMENTO E LIMPEZA. AF_05/2021</t>
  </si>
  <si>
    <t>Conforme Projeto arquitetônico</t>
  </si>
  <si>
    <t>9.6</t>
  </si>
  <si>
    <t>Conforme Item 9.2</t>
  </si>
  <si>
    <t>9.7</t>
  </si>
  <si>
    <t>consultorio dentista</t>
  </si>
  <si>
    <t>I.S. dentista</t>
  </si>
  <si>
    <t>espera dentista</t>
  </si>
  <si>
    <t>escovario dentista</t>
  </si>
  <si>
    <t>I.S. masc</t>
  </si>
  <si>
    <t>con. gin.</t>
  </si>
  <si>
    <t>IS. fem.</t>
  </si>
  <si>
    <t>IS. masc.</t>
  </si>
  <si>
    <t>guarda de medicamentos</t>
  </si>
  <si>
    <t>9.8</t>
  </si>
  <si>
    <t>Conforme Item 9.3</t>
  </si>
  <si>
    <t>9.9</t>
  </si>
  <si>
    <t>Depósito</t>
  </si>
  <si>
    <t>Recepção e Corredor</t>
  </si>
  <si>
    <t>Perímetro externo</t>
  </si>
  <si>
    <t>9.10</t>
  </si>
  <si>
    <t>Conforme item 9.5</t>
  </si>
  <si>
    <t>9.11</t>
  </si>
  <si>
    <t>P1.50x2.10</t>
  </si>
  <si>
    <t>9.12</t>
  </si>
  <si>
    <t xml:space="preserve">PINTURA ESMALTE EM ESQUADRIAS DE FERRO, DUAS (2) DEMÃOS, INCLUSIVE UMA (1) DEMÃO DE FUNDO ANTICORROSIVO </t>
  </si>
  <si>
    <t>Conforme item 9.4</t>
  </si>
  <si>
    <t>9.13</t>
  </si>
  <si>
    <t>ESPELHO (40X60CM) ESP.4MM INCLUSIVE FIXAÇÃO COM PARAFUSO FINESSON - FORNECIMENTO E INSTALAÇÃO</t>
  </si>
  <si>
    <t>01 EM CADA BANHEIRO</t>
  </si>
  <si>
    <t>COBERTURAS</t>
  </si>
  <si>
    <t>continua a mesma coisa</t>
  </si>
  <si>
    <t>10.1</t>
  </si>
  <si>
    <t>TRAMA DE MADEIRA COMPOSTA POR TERÇAS PARA TELHADOS DE ATÉ 2 ÁGUAS PARA TELHA ONDULADA DE FIBROCIMENTO, METÁLICA, PLÁSTICA OU TERMOACÚSTICA, INCLUSO TRANSPORTE VERTICAL. AF_07/2019</t>
  </si>
  <si>
    <t>cobertura da rampa em policarbonato</t>
  </si>
  <si>
    <t>Considerando 100% de área do telhado onde largura=fator de inclinação</t>
  </si>
  <si>
    <t>10.2</t>
  </si>
  <si>
    <t>TELHAMENTO COM TELHA METÁLICA TERMOACÚSTICA E = 30 MM, COM ATÉ 2 ÁGUAS , INCLUSO IÇAMENTO. AF_07/2019</t>
  </si>
  <si>
    <t>10.3</t>
  </si>
  <si>
    <t>10.4</t>
  </si>
  <si>
    <t>RUFO E CONTRA-RUFO EM CHAPA GALVANIZADA, ESP. 0,65MM (GSG-24), COM DESENVOLVIMENTO DE 70CM, INCLUSIVE IÇAMENTO MANUAL VERTICAL</t>
  </si>
  <si>
    <t>10.5</t>
  </si>
  <si>
    <t>Considerando 02  Saídas de Calha de 3.10</t>
  </si>
  <si>
    <t>10.6</t>
  </si>
  <si>
    <t>BOCAL PVC, PARA CALHA PLUVIAL, DIAMETRO DA SAIDA ENTRE 80 E 100 MM, PARA  DRENAGEM PREDIAL</t>
  </si>
  <si>
    <t>10.7</t>
  </si>
  <si>
    <t>10.8</t>
  </si>
  <si>
    <t>IMPERMEABILIZAÇÃO DE SUPERFÍCIE COM MANTA ASFÁLTICA, DUAS CAMADAS, INCLUSIVE APLICAÇÃO DE PRIMER ASFÁLTICO, E=3MM E E=4MM. AF_06/2018</t>
  </si>
  <si>
    <t>MANUTENÇÕES ELÉTRICAS</t>
  </si>
  <si>
    <t>11.1</t>
  </si>
  <si>
    <t>CABO DE COBRE FLEXÍVEL ISOLADO, 1,5 MM², ANTI-CHAMA 450/750 V, PARA CIRCUITOS TERMINAIS - FORNECIMENTO E INSTALAÇÃO. AF_12/2015</t>
  </si>
  <si>
    <t>11.2</t>
  </si>
  <si>
    <t>CABO DE COBRE FLEXÍVEL ISOLADO, 2,5 MM², ANTI-CHAMA 450/750 V, PARA CIRCUITOS TERMINAIS - FORNECIMENTO E INSTALAÇÃO. AF_12/2015</t>
  </si>
  <si>
    <t>11.3</t>
  </si>
  <si>
    <t>CABO DE COBRE FLEXÍVEL ISOLADO, 4 MM², ANTI-CHAMA 450/750 V, PARA CIRCUITOS TERMINAIS - FORNECIMENTO E INSTALAÇÃO. AF_12/2015</t>
  </si>
  <si>
    <t>11.4</t>
  </si>
  <si>
    <t>11.5</t>
  </si>
  <si>
    <t>PONTO DE EMBUTIR PARA UM (1) INTERRUPTOR SIMPLES (10A-250V), COM PLACA 4"X2" DE UM (1) POSTO, COM ELETRODUTO FLEXÍVEL CORRUGADO, ANTI-CHAMA, DN 25MM (3/4"), EMBUTIDO NA ALVENARIA E CABO DE COBRE FLEXÍVEL, CLASSE 5, ISOLAMENTO TIPO LSHF/ATOX, NÃO HALOGENADO, SEÇÃO 1,5MM2 (70 C450/750V), COM DISTÂNCIA DE ATÉ DEZ (10) METROS DO PONTO DE DERIVAÇÃO, INCLUSIVE CAIXA DE LIGAÇÃO, SUPORTE E FIXAÇÃO DO ELETRODUTO COM ENCHIMENTO DO RASGO NA ALVENARIA/CONCRETO COM ARGAMASSA</t>
  </si>
  <si>
    <t>DEPÓSITO E BANHEIROS PNE</t>
  </si>
  <si>
    <t>11.6</t>
  </si>
  <si>
    <t>DEPÓSITO</t>
  </si>
  <si>
    <t>SERVIÇOS FINAIS</t>
  </si>
  <si>
    <t>12.1</t>
  </si>
  <si>
    <t>rampa dentista</t>
  </si>
  <si>
    <t>ASSENTAMENTO DE GUIA (MEIO-FIO) EM TRECHO RETO, CONFECCIONADA EM CONCRETO PRÉ-FABRICADO, DIMENSÕES 100X15X13X30 CM (COMPRIMENTO X BASE INFERIOR X BASE SUPERIOR X ALTURA), PARA VIAS URBANAS (USO VIÁRIO). AF_06/2016</t>
  </si>
  <si>
    <t>Conforme Projeto Arquitetônico</t>
  </si>
  <si>
    <t xml:space="preserve">Considerando 24 horas trabalhadas semanais </t>
  </si>
  <si>
    <t xml:space="preserve">Considerando 40 horas trabalhadas semanais </t>
  </si>
  <si>
    <t>ED-50848</t>
  </si>
  <si>
    <t>SERVIÇOS PRELIMINARES E INSTALAÇÕES DA OBRA</t>
  </si>
  <si>
    <t>Considerando-se a área do terreno onde será inserida a edificação (constando área da construção e estacionamento), conforme Projeto Arquitetônico.</t>
  </si>
  <si>
    <t>Ligação de água.</t>
  </si>
  <si>
    <t>Ligação de energia.</t>
  </si>
  <si>
    <t>Barracão de obra com dimensões de 5 x 4m</t>
  </si>
  <si>
    <t>Referente a perimetro da área útil do terreno, conforme Projeto Arquitetônico.</t>
  </si>
  <si>
    <t>Conforme projeto de terraplenagem.</t>
  </si>
  <si>
    <t>Conforme projeto estrutural, 315 estacas de 12m de profundidade</t>
  </si>
  <si>
    <t>Armação das estacas, conforme projeto estrutural</t>
  </si>
  <si>
    <t>CA-50</t>
  </si>
  <si>
    <t>CA-60</t>
  </si>
  <si>
    <t>Conforme projeto estrutural.</t>
  </si>
  <si>
    <t>VIGAS BALDRAME</t>
  </si>
  <si>
    <t>BLOCOS E SUPERESTRUTURA</t>
  </si>
  <si>
    <t>PILARES</t>
  </si>
  <si>
    <t>VIGAS</t>
  </si>
  <si>
    <t>Referente à impermeabilização da fundação.</t>
  </si>
  <si>
    <t>BLOCOS E RADIER</t>
  </si>
  <si>
    <t>EXECUÇÃO DE RADIER, ESPESSURA DE 10 CM, FCK = 30 MPA, COM USO DE FORMA S EM MADEIRA SERRADA. AF_09/2021</t>
  </si>
  <si>
    <t>Central GLP</t>
  </si>
  <si>
    <t>Central Gases Medicinais</t>
  </si>
  <si>
    <t xml:space="preserve">Central de Gases Medicinais </t>
  </si>
  <si>
    <t>Área dada conforme Projeto Arquitetônico - edificação principal</t>
  </si>
  <si>
    <t>Centrais de GLP e Gases Medicinais</t>
  </si>
  <si>
    <t>TUBO DE AÇO GALVANIZADO COM COSTURA, CLASSE MÉDIA, DN 65 (2 1/2"), COEXÃO ROSQUEADA, INSTALADO EM PRUMADAS - FORNECIMENTO E INSTALAÇÃO. AF_10/2020</t>
  </si>
  <si>
    <t>AVISADOR SONORO E VISUAL</t>
  </si>
  <si>
    <t>SUDECAP</t>
  </si>
  <si>
    <t>Referente ao somatório total do comprimento de todas as paredes</t>
  </si>
  <si>
    <t>1.2</t>
  </si>
  <si>
    <t>1.3</t>
  </si>
  <si>
    <t>6.15</t>
  </si>
  <si>
    <t>6.16</t>
  </si>
  <si>
    <t>6.17</t>
  </si>
  <si>
    <t>ÁREAS EXTERNAS</t>
  </si>
  <si>
    <t>Portaria 01</t>
  </si>
  <si>
    <t>Portaria 02</t>
  </si>
  <si>
    <t>Acesso ambulâncias</t>
  </si>
  <si>
    <t>Lavagem de ambulâncias</t>
  </si>
  <si>
    <t>Circulação coberta</t>
  </si>
  <si>
    <t>Área coberta</t>
  </si>
  <si>
    <t>PORTA DE ABRIR, MADEIRA DE LEI PRANCHETA PARA PINTURA COMPLETA 110 X 210 CM,COM FERRAGENS EM FERRO LATONADO</t>
  </si>
  <si>
    <t xml:space="preserve">OBS.: Todos os quantitativos de porta foram levantados em projeto. </t>
  </si>
  <si>
    <t>Considerando-se a distância da edificação até a frente do terreno, onde será instalado o padrão de entrada de energia.</t>
  </si>
  <si>
    <t>Padrão de entrada da edificação.</t>
  </si>
  <si>
    <t>11.7</t>
  </si>
  <si>
    <t>12.2</t>
  </si>
  <si>
    <t>12.3</t>
  </si>
  <si>
    <t>12.4</t>
  </si>
  <si>
    <t>13.1</t>
  </si>
  <si>
    <t>13.2</t>
  </si>
  <si>
    <t>13.3</t>
  </si>
  <si>
    <t>Quadro 01, conforme projeto elétrico.</t>
  </si>
  <si>
    <t>Quadro 05, conforme projeto elétrico.</t>
  </si>
  <si>
    <t>Quadro geral, conforme projeto elétrico.</t>
  </si>
  <si>
    <t>Quadro 03, conforme projeto elétrico.</t>
  </si>
  <si>
    <t>Quadro 06, conforme projeto elétrico.</t>
  </si>
  <si>
    <t>Quadro 02, conforme projeto elétrico.</t>
  </si>
  <si>
    <t>14.1</t>
  </si>
  <si>
    <t>14.2</t>
  </si>
  <si>
    <t>14.3</t>
  </si>
  <si>
    <t>14.4</t>
  </si>
  <si>
    <t>Levantados conforme projeto elétrico.</t>
  </si>
  <si>
    <t>15.1</t>
  </si>
  <si>
    <t>15.4</t>
  </si>
  <si>
    <t>15.2</t>
  </si>
  <si>
    <t>15.3</t>
  </si>
  <si>
    <t>15.5</t>
  </si>
  <si>
    <t>15.6</t>
  </si>
  <si>
    <t>15.7</t>
  </si>
  <si>
    <t>15.8</t>
  </si>
  <si>
    <t>15.9</t>
  </si>
  <si>
    <t>Cobertura</t>
  </si>
  <si>
    <t>15.10</t>
  </si>
  <si>
    <t>Conforme projeto, térreo.</t>
  </si>
  <si>
    <t>Conforme projeto, cobertura.</t>
  </si>
  <si>
    <t>Térreo</t>
  </si>
  <si>
    <t>Conforme projeto, 5 unidades com 6m.</t>
  </si>
  <si>
    <t>2 peças com 3m cada, totalizando 6m.</t>
  </si>
  <si>
    <t>16.1</t>
  </si>
  <si>
    <t>16.2</t>
  </si>
  <si>
    <t>16.3</t>
  </si>
  <si>
    <t>16.4</t>
  </si>
  <si>
    <t>16.5</t>
  </si>
  <si>
    <t>16.6</t>
  </si>
  <si>
    <t>16.7</t>
  </si>
  <si>
    <t>16.8</t>
  </si>
  <si>
    <t>16.9</t>
  </si>
  <si>
    <t>16.10</t>
  </si>
  <si>
    <t>16.11</t>
  </si>
  <si>
    <t>16.12</t>
  </si>
  <si>
    <t>16.13</t>
  </si>
  <si>
    <t>16.14</t>
  </si>
  <si>
    <t>16.15</t>
  </si>
  <si>
    <t>16.16</t>
  </si>
  <si>
    <t>16.17</t>
  </si>
  <si>
    <t>16.18</t>
  </si>
  <si>
    <t>16.20</t>
  </si>
  <si>
    <t>16.19</t>
  </si>
  <si>
    <t>16.21</t>
  </si>
  <si>
    <t>16.22</t>
  </si>
  <si>
    <t>17.1</t>
  </si>
  <si>
    <t>17.2</t>
  </si>
  <si>
    <t>GASES MEDICINAIS</t>
  </si>
  <si>
    <t>GLP</t>
  </si>
  <si>
    <t>ESGOTO</t>
  </si>
  <si>
    <t>EXECUÇÃO DE PASSEIO (CALÇADA) OU PISO DE CONCRETO COM CONCRETO MOLDADO IN LOCO, USINADO, ACABAMENTO CONVENCIONAL, ESPESSURA 8 CM, ARMADO. AF _08/2022</t>
  </si>
  <si>
    <t>M²</t>
  </si>
  <si>
    <t>17.3</t>
  </si>
  <si>
    <t>17.4</t>
  </si>
  <si>
    <t>17.5</t>
  </si>
  <si>
    <t>17.6</t>
  </si>
  <si>
    <t>17.7</t>
  </si>
  <si>
    <t>17.8</t>
  </si>
  <si>
    <t>17.9</t>
  </si>
  <si>
    <t>18.1</t>
  </si>
  <si>
    <t>18.2</t>
  </si>
  <si>
    <t>18.3</t>
  </si>
  <si>
    <t>18.4</t>
  </si>
  <si>
    <t>18.5</t>
  </si>
  <si>
    <t>18.6</t>
  </si>
  <si>
    <t>20.1</t>
  </si>
  <si>
    <t>20.2</t>
  </si>
  <si>
    <t>20.5</t>
  </si>
  <si>
    <t>20.3</t>
  </si>
  <si>
    <t>20.4</t>
  </si>
  <si>
    <t>20.6</t>
  </si>
  <si>
    <t>22.1</t>
  </si>
  <si>
    <t>23.2</t>
  </si>
  <si>
    <t>23.3</t>
  </si>
  <si>
    <t>19.1</t>
  </si>
  <si>
    <t>19.10</t>
  </si>
  <si>
    <t>19.12</t>
  </si>
  <si>
    <t>19.5</t>
  </si>
  <si>
    <t>19.2</t>
  </si>
  <si>
    <t>19.3</t>
  </si>
  <si>
    <t>19.4</t>
  </si>
  <si>
    <t>19.6</t>
  </si>
  <si>
    <t>19.7</t>
  </si>
  <si>
    <t>19.8</t>
  </si>
  <si>
    <t>19.9</t>
  </si>
  <si>
    <t>19.11</t>
  </si>
  <si>
    <t>19.13</t>
  </si>
  <si>
    <t>19.14</t>
  </si>
  <si>
    <t>19.15</t>
  </si>
  <si>
    <t>19.16</t>
  </si>
  <si>
    <t>19.17</t>
  </si>
  <si>
    <t>Placa de obra.</t>
  </si>
  <si>
    <t>Porta 3,00x2,70</t>
  </si>
  <si>
    <t>confirmar area de talude, considerei area certa? Sim</t>
  </si>
  <si>
    <t>PROTEÇÃO DE PORTA RADIOLÓGICA EM CHUMBO 1,10x2,10</t>
  </si>
  <si>
    <t>PROTEÇÃO DE PORTA RADIOLÓGICA EM CHUMBO 0,90x2,10</t>
  </si>
  <si>
    <t>Referente às tubulações de gases medicinais, conforme projeto.</t>
  </si>
  <si>
    <t>Consultorio ultrassom/ginecologia</t>
  </si>
  <si>
    <t>I.S. Consultorio ultrassom/ginecologia</t>
  </si>
  <si>
    <t>COBERTURA</t>
  </si>
  <si>
    <t>RUFO E CONTRARRUFO EM CHAPA GALVANIZADA, ESP. 0,65MM ( GSG-24), COM DESENVOLVIMENTO DE 33CM, INCLUSIVE IÇAMENTO MANUAL VERTICAL</t>
  </si>
  <si>
    <t>Considerando-se um vigia noturno</t>
  </si>
  <si>
    <t>SBC</t>
  </si>
  <si>
    <t>LOCACAO DE AREAS PARA SERVICOS DE FUNDACOES</t>
  </si>
  <si>
    <t>Referente a locação da área a ser edificada e urbanizada</t>
  </si>
  <si>
    <t xml:space="preserve">Conforme áreaConstruída </t>
  </si>
  <si>
    <t xml:space="preserve">REFERÊNCIA </t>
  </si>
  <si>
    <t>SETOP</t>
  </si>
  <si>
    <t xml:space="preserve">TERRAPLANAGEM 
</t>
  </si>
  <si>
    <t>RADIER E BLOCOS DE COROAMENTO</t>
  </si>
  <si>
    <t>UNID</t>
  </si>
  <si>
    <t xml:space="preserve">KG </t>
  </si>
  <si>
    <t>PLATIBANDAS</t>
  </si>
  <si>
    <t>Em lilas itens que CLARICE MEXEU APARTIR DO DIA 16/03/2023</t>
  </si>
  <si>
    <t>Quantiativo usado é o indicado no projeto de cobertura</t>
  </si>
  <si>
    <t>Referente a emassamento: Conforme item de pintura esmalte em parede e pintura acrilica em parede</t>
  </si>
  <si>
    <t>Referente a emassamento: Conforme item de pintura acrilica em teto</t>
  </si>
  <si>
    <t>Referente a pintura interna:</t>
  </si>
  <si>
    <t>Sala de curativo e sutura</t>
  </si>
  <si>
    <t>Sala de Raio X</t>
  </si>
  <si>
    <t>Sala de comando - Raio X</t>
  </si>
  <si>
    <t>Conforme item de pintura esmalte - referente a pintura interna</t>
  </si>
  <si>
    <t>Referente item de alvenaria - externa</t>
  </si>
  <si>
    <t>Paredes externas - DESCONTO DE VÃOS MAIORES QUE 2m²</t>
  </si>
  <si>
    <t>não lavavel, meia parede</t>
  </si>
  <si>
    <t>onde será aplicado pintura</t>
  </si>
  <si>
    <t>Parede area descoberta</t>
  </si>
  <si>
    <t>Parede interna:</t>
  </si>
  <si>
    <t>Almoxarifado/PNE - Alvenaria interna</t>
  </si>
  <si>
    <t>Almoxarifado - Alvenaria externa</t>
  </si>
  <si>
    <t>Referente a pintura nas vigas, das paredes externas, onde x= n° de lados e comprimento = area quadrada</t>
  </si>
  <si>
    <t>Blocos de coroamento</t>
  </si>
  <si>
    <t xml:space="preserve">Vigas baldrame </t>
  </si>
  <si>
    <t>Conforme projeto estrutural, bloco de coromento</t>
  </si>
  <si>
    <t xml:space="preserve">TUBULAÇÕES DE AR CONDICIONADO </t>
  </si>
  <si>
    <t>TUBO, PVC, SOLDÁVEL, DN 25MM, INSTALADO EM DRENO DE AR-CONDICIONADO - FORNECIMENTO E INSTALAÇÃO. AF_08/2022</t>
  </si>
  <si>
    <t>SINAPI</t>
  </si>
  <si>
    <t>Chapisco = Reboco - Emboço</t>
  </si>
  <si>
    <t>11.8</t>
  </si>
  <si>
    <t>11.9</t>
  </si>
  <si>
    <t>11.10</t>
  </si>
  <si>
    <t>PORTA DE ABRIR, MADEIRA DE LEI PRANCHETA PARA PINTURA COMPLETA 160 X 210 CM,COM FERRAGENS EM FERRO LATONADO</t>
  </si>
  <si>
    <t>11.11</t>
  </si>
  <si>
    <t>COMPLEMENTOS DE ESQUADRIAS E BANCADAS</t>
  </si>
  <si>
    <t>12.0</t>
  </si>
  <si>
    <t>12.5</t>
  </si>
  <si>
    <t>12.6</t>
  </si>
  <si>
    <t>CJ</t>
  </si>
  <si>
    <t>KG</t>
  </si>
  <si>
    <t>13.0</t>
  </si>
  <si>
    <t>13.4</t>
  </si>
  <si>
    <t>13.5</t>
  </si>
  <si>
    <t>13.6</t>
  </si>
  <si>
    <t>13.7</t>
  </si>
  <si>
    <t>13.8</t>
  </si>
  <si>
    <t>13.9</t>
  </si>
  <si>
    <t>13.10</t>
  </si>
  <si>
    <t>13.11</t>
  </si>
  <si>
    <t>13.12</t>
  </si>
  <si>
    <t>13.13</t>
  </si>
  <si>
    <t>13.14</t>
  </si>
  <si>
    <t>13.15</t>
  </si>
  <si>
    <t>13.16</t>
  </si>
  <si>
    <t>13.17</t>
  </si>
  <si>
    <t>13.18</t>
  </si>
  <si>
    <t>18.0</t>
  </si>
  <si>
    <t>19.0</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</si>
  <si>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</si>
  <si>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</si>
  <si>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</si>
  <si>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</si>
  <si>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</si>
  <si>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</si>
  <si>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</si>
  <si>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</si>
  <si>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</si>
  <si>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</si>
  <si>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</si>
  <si>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</si>
  <si>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</si>
  <si>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</si>
  <si>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</si>
  <si>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</si>
  <si>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</si>
  <si>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</si>
  <si>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</si>
  <si>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</si>
  <si>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</si>
  <si>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</si>
  <si>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</si>
  <si>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</si>
  <si>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</si>
  <si>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</si>
  <si>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</si>
  <si>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</si>
  <si>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</si>
  <si>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</si>
  <si>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</si>
  <si>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</si>
  <si>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</si>
  <si>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HIDRAÚLICA</t>
  </si>
  <si>
    <t>21.12</t>
  </si>
  <si>
    <t>21.1</t>
  </si>
  <si>
    <t>21.2</t>
  </si>
  <si>
    <t>21.3</t>
  </si>
  <si>
    <t>21.4</t>
  </si>
  <si>
    <t>21.5</t>
  </si>
  <si>
    <t>21.6</t>
  </si>
  <si>
    <t>21.7</t>
  </si>
  <si>
    <t>21.8</t>
  </si>
  <si>
    <t>21.9</t>
  </si>
  <si>
    <t>21.10</t>
  </si>
  <si>
    <t>21.11</t>
  </si>
  <si>
    <t>21.13</t>
  </si>
  <si>
    <t>CAIXA DE DRENAGEM DE INSPEÇÃO/PASSAGEM EM ALVENARIA ( 100X100X50CM), REVESTIMENTO EM ARGAMASSA COM ADITIVO IMPERMEABILIZANTE, COM TAMPA EM GRELHA, INCLUSIVE ESCAVAÇÃO, REATERRO E TRANSPORTE E RETIRADA DO MATERIAL ESCAVADO (EM CAÇAMBA)</t>
  </si>
  <si>
    <t xml:space="preserve">DRENAGEM PLUVIAL </t>
  </si>
  <si>
    <t>DRENAGEM PLUVIAL</t>
  </si>
  <si>
    <t>CANALETA PARA DRENAGEM, EM CONCRETO COM FCK 15MPA, MOLDADA IN LOCO, SEÇÃO 15X15CM, FORMA EM CONTRA BARRANCO, EXCLUSIVE TAMPA, INCLUSIVE ESCAVAÇÃO, REATERRO COM TRANSPORTE E RETIRADA DO MATERIAL ESCAVADO (EM CAÇAMBA</t>
  </si>
  <si>
    <t>FORRO</t>
  </si>
  <si>
    <t>Clarice tem rodapé e mais 10% de cortes</t>
  </si>
  <si>
    <t>LUMINÁRIAS</t>
  </si>
  <si>
    <t>URBANIZAÇÃO</t>
  </si>
  <si>
    <t>EXTERNO</t>
  </si>
  <si>
    <t>13.20</t>
  </si>
  <si>
    <t>22.2</t>
  </si>
  <si>
    <t>22.3</t>
  </si>
  <si>
    <t>22.4</t>
  </si>
  <si>
    <t>22.5</t>
  </si>
  <si>
    <t>23.0</t>
  </si>
  <si>
    <t>23.1</t>
  </si>
  <si>
    <t>25.0</t>
  </si>
  <si>
    <t>24.0</t>
  </si>
  <si>
    <t>24.1</t>
  </si>
  <si>
    <t>25.1</t>
  </si>
  <si>
    <t>Conforme projeto de drenagem pluvial</t>
  </si>
  <si>
    <t>Referente a canaleta do gramado 1</t>
  </si>
  <si>
    <t>Referente a canaleta do gramado 2</t>
  </si>
  <si>
    <t>Referente a canaleta do gramado 3</t>
  </si>
  <si>
    <t>onde X é a metragem linear do tubo e a largura é a área de preenchimento em concreto</t>
  </si>
  <si>
    <t>Coforme projeto de cabeamento estruturado (salas de registro)</t>
  </si>
  <si>
    <t xml:space="preserve">Tomada RJ45 a 2,20m do piso - CFTV (Câmera de segurança)
</t>
  </si>
  <si>
    <t>Considerando um 1 patch panel para cada rack servidor.</t>
  </si>
  <si>
    <t>Considerando um 1 régua para cada rack servidor.</t>
  </si>
  <si>
    <t>14.5</t>
  </si>
  <si>
    <t>Referente a tubulação do setor esquerdo</t>
  </si>
  <si>
    <t>Referente a tubulação até a caixa, onde x é a quantidade de pontos e o comprimento é a distância do piso até a caixa</t>
  </si>
  <si>
    <t>Referente a placa E1</t>
  </si>
  <si>
    <t>Referente a placa E2</t>
  </si>
  <si>
    <t>Referente a placa E3</t>
  </si>
  <si>
    <t>Referente a placa E5</t>
  </si>
  <si>
    <t>Referente a placa P1 (Proibido fumar)</t>
  </si>
  <si>
    <t>Referente a placa S2</t>
  </si>
  <si>
    <t>Referente a placa S3</t>
  </si>
  <si>
    <t>Referente a placa S12</t>
  </si>
  <si>
    <t>Referente a placa M1</t>
  </si>
  <si>
    <t>Referente a placa M7</t>
  </si>
  <si>
    <t>SICRO3</t>
  </si>
  <si>
    <t>Fornecimento e instalação de reservatório metálico tipo taça de 20.000 litros pintura interna e externa com escada de acesso ebase de concreto armado - areia e brita comerciais</t>
  </si>
  <si>
    <t>CPOS</t>
  </si>
  <si>
    <t>12.05.010</t>
  </si>
  <si>
    <t>Taxa de mobilização e desmobilização de equipamentos para execução de estaca escavada</t>
  </si>
  <si>
    <t xml:space="preserve">TAXA </t>
  </si>
  <si>
    <t>CASTELO D'ÁGUA COM FUNDAÇÃO</t>
  </si>
  <si>
    <t xml:space="preserve">ED-50031 </t>
  </si>
  <si>
    <t xml:space="preserve">ED-8846 </t>
  </si>
  <si>
    <t>ORSE</t>
  </si>
  <si>
    <t>Terminal de ventilação em pvc rígido c/ anéis, para esgoto primário, diâm = 50mm</t>
  </si>
  <si>
    <t>Terminal de ventilação em pvc rígido soldável, para esgoto primário, diâm = 75mm</t>
  </si>
  <si>
    <t>RALO SIFONADO PVC QUADRADO 100 X 53 X 40 MM COM GRELHA
BRANCA</t>
  </si>
  <si>
    <t>CAIXA SIFONADA, PVC, DN 100 X 100 X 50 MM, JUNTA ELÁSTICA, FORNECIDA E INSTALADA EM RAMAL DE DESCARGA OU EM RAMAL DE ESGOTO SANITÁRIO.</t>
  </si>
  <si>
    <t>CAIXA SIFONADA, PVC, DN 150 X 185 X 75 MM, JUNTA ELÁSTICA, FORNECIDA E INSTALADA EM RAMAL DE DESCARGA OU EM RAMAL DE ESGOTO SANITÁRIO. AF_08</t>
  </si>
  <si>
    <t>CAIXA DE GORDURA PEQUENA (CAPACIDADE: 19 L), CIRCULAR, EM PVC, DIÂMETRO INTERNO= 0,3 M. AF_12/2020</t>
  </si>
  <si>
    <t>Pia de Expurgo Hospitalar em aço Inox AISI 304, espessura 0,8mm, acabamento escovado, Medindo (50x50cm). Marca PALMETAL ou similar.</t>
  </si>
  <si>
    <t>C2311</t>
  </si>
  <si>
    <t>SEINFRA CE</t>
  </si>
  <si>
    <t>TANQUE DE AÇO INOXIDÁVEL</t>
  </si>
  <si>
    <t xml:space="preserve"> BRAÇO PARA CHUVEIRO, COMPRIMENTO 40 CM, DIÂMETRO NOMINAL DE 1/2" (20MM), INCLUSIVE ACABAMENTO</t>
  </si>
  <si>
    <t xml:space="preserve">ED-48187 </t>
  </si>
  <si>
    <t>PONTO DE CONSUMO TERMINAL DE ÁGUA FRIA (SUBRAMAL) COM TUBULAÇÃO DE PVC  , DN 25 MM, INSTALADO EM RAMAL DE ÁGUA, INCLUSOS RASGO E CHUMBAMENTO E M ALVENARIA. AF_12/2014</t>
  </si>
  <si>
    <t xml:space="preserve">ED-50221 </t>
  </si>
  <si>
    <t>PONTO DE EMBUTIR PARA ÁGUA FRIA EM TUBO DE PVC RÍGIDO SOLDÁVEL, DN 20MM (1/2"), EMBUTIDO NA ALVENARIA COM DISTÂNCIA DE ATÉ CINCO (5) METROS DA TOMADA DE ÁGUA, INCLUSIVE CONEXÕES E FIXAÇÃO DO TUBO COM ENCHIMENTO
DO RASGO NA ALVENARIA/CONCRETO COM ARGAMASSA</t>
  </si>
  <si>
    <t>Ponto de água fria embutido, c/material pvc rígido soldável Ø 40mm</t>
  </si>
  <si>
    <t>KIT CAVALETE PARA MEDIÇÃO DE ÁGUA, INSTALADO SOBRE PISO , EM AÇO GALVANIZADO DN 25MM (3/4") - PADRÃO CONCESSIONÁRIA LOCAL, INCLUSIVE BASE EM CONCRETO DE 25 MPA PARA CAVALETE, EXCLUSIVE HIDRÔMETRO</t>
  </si>
  <si>
    <t xml:space="preserve">ED-51056 </t>
  </si>
  <si>
    <t>CAIXA DE INSPEÇÃO EM CIMENTO AGREGADO 300X300 MM COMTAPA EM FERRO FUNDIDO</t>
  </si>
  <si>
    <t>19.51</t>
  </si>
  <si>
    <t>I.S. - Almoxarifado</t>
  </si>
  <si>
    <t>Conforme item de bacia sanitaria infantil</t>
  </si>
  <si>
    <t>I.S. Pub Fem</t>
  </si>
  <si>
    <t>I.S. Pub Mas</t>
  </si>
  <si>
    <t>IS PNE</t>
  </si>
  <si>
    <t>Banho Obs Fem</t>
  </si>
  <si>
    <t>Banho Obs Mas</t>
  </si>
  <si>
    <t>Banho Obs Inf</t>
  </si>
  <si>
    <t>Referente a uma duas por sanitario, onde x = quantidades de barras e largura = quantidade de sanitarios</t>
  </si>
  <si>
    <t xml:space="preserve">ED-49007 </t>
  </si>
  <si>
    <t>CABO DE COBRE FLEXÍVEL, CLASSE 5, ISOLAMENTO TIPO EPR/ HEPR, NÃO HALOGENADO, ANTICHAMA, TERMOFIXO, UNIPOLAR, SEÇÃO 35 MM2, 90°C, 0,6/1KV</t>
  </si>
  <si>
    <t xml:space="preserve">ED-49004 </t>
  </si>
  <si>
    <t>CABO DE COBRE FLEXÍVEL, CLASSE 5, ISOLAMENTO TIPO EPR/ HEPR, NÃO HALOGENADO, ANTICHAMA, TERMOFIXO, UNIPOLAR, SEÇÃO 25 MM2, 90°C, 0,6/1KV</t>
  </si>
  <si>
    <t xml:space="preserve">ED-49001 </t>
  </si>
  <si>
    <t>CABO DE COBRE FLEXÍVEL, CLASSE 5, ISOLAMENTO TIPO EPR/ HEPR, NÃO HALOGENADO, ANTICHAMA, TERMOFIXO, UNIPOLAR, SEÇÃO 16 MM2, 90°C, 0,6/1KV</t>
  </si>
  <si>
    <t>CABO DE COBRE FLEXÍVEL, CLASSE 5, ISOLAMENTO TIPO EPR/ HEPR, NÃO HALOGENADO, ANTICHAMA, TERMOFIXO, UNIPOLAR, SEÇÃO 10 MM2, 90°C, 0,6/1KV</t>
  </si>
  <si>
    <t>Ponto de interruptor 03 seções embutido, com eletroduto de pvc rígido roscável Ø 3/4"</t>
  </si>
  <si>
    <t>Ponto de interruptor 01 seção paralela, embutido, com eletroduto de pvc rígido Ø 3/4"</t>
  </si>
  <si>
    <t>Ponto de interruptor 02 seções embutido, com eletroduto de pvc rígido roscável Ø 3/4"</t>
  </si>
  <si>
    <t>Ponto de tomada 3p para ar condicionado até 3000 va, com eletroduto de pvc rígido embutido Ø 3/4", incluindo conjunto astop/30a-220v, inclusive aterramento</t>
  </si>
  <si>
    <t>Ponto de tomada 3p para chuveiro elétrico até 4000 va, com eletroduto de pvc rígido embutido Ø 3/4", inclusive aterramento</t>
  </si>
  <si>
    <t>COMPOSIÇÃO PARAMÉTRICA DE PONTO ELÉTRICO DE TOMADA DE USO ESPECÍFICO 2 P+T (20A/250V) EM EDIFÍCIO RESIDENCIAL COM ELETRODUTO EMBUTIDO EM RASGOS NAS NAS PAREDES, INCLUSO TOMADA, ELETRODUTO, CABO, RASGO, QUEBRA E CHUM BAMENTO (EXCETO CHUVEIRO). AF_11/2022</t>
  </si>
  <si>
    <t>Ponto de luz em teto ou parede, com eletroduto pvc rígido embutido Ø 3/4"</t>
  </si>
  <si>
    <t>13.19</t>
  </si>
  <si>
    <t>13.21</t>
  </si>
  <si>
    <t xml:space="preserve">Disjuntor termomagnetico monopolar 20 A, padrão DIN (Europeu - linha branca), curva C, corrente 5KA	</t>
  </si>
  <si>
    <t>13.22</t>
  </si>
  <si>
    <t>Disjuntor termomagnetico monopolar 16 A, padrão DIN (linha branca) curva de disparo B, corrente de interrupção 5KA, ref.: Siemens 5 SX1 ou similar.</t>
  </si>
  <si>
    <t>13.23</t>
  </si>
  <si>
    <t>Disjuntor termomagnetico monopolar 10 A, padrão DIN (linha branca) curva de disparo B, corrente de interrupção 5KA, ref.: Siemens 5 SX1 ou similar.</t>
  </si>
  <si>
    <t>13.24</t>
  </si>
  <si>
    <t>Disjuntor termomagnetico bipolar 16 A, padrão DIN (Europeu - linha branca)</t>
  </si>
  <si>
    <t>13.25</t>
  </si>
  <si>
    <t>Disjuntor termomagnetico bipolar 20 A, padrão DIN (Europeu - linha branca), curva B</t>
  </si>
  <si>
    <t>13.26</t>
  </si>
  <si>
    <t>Disjuntor termomagnetico bipolar 32 A, padrão DIN (Europeu - linha branca), curva B</t>
  </si>
  <si>
    <t>13.27</t>
  </si>
  <si>
    <t>Disjuntor termomagnetico bipolar 50 A, padrão DIN (Europeu - linha branca)</t>
  </si>
  <si>
    <t>13.28</t>
  </si>
  <si>
    <t>Disjuntor termomagnetico bipolar 70 A, padrão DIN (Europeu - linha branca), curva C, corrente 5KA</t>
  </si>
  <si>
    <t>13.29</t>
  </si>
  <si>
    <t>13.30</t>
  </si>
  <si>
    <t>13.31</t>
  </si>
  <si>
    <t>Disjuntor termomagnetico tripolar 50 A, padrão DIN (Europeu - linha branca), curva C, corrente 5KA</t>
  </si>
  <si>
    <t>13.32</t>
  </si>
  <si>
    <t>Disjuntor termomagnetico tripolar 70 A, padrão DIN (Europeu - linha branca), curva C, 10KA</t>
  </si>
  <si>
    <t>13.33</t>
  </si>
  <si>
    <t>Disjuntor termomagnetico tripolar 100 A, padrão DIN (Europeu - linha branca), 10KA</t>
  </si>
  <si>
    <t>13.34</t>
  </si>
  <si>
    <t>Disjuntor termomagnetico tripolar 125 A, padrão DIN (Europeu - linha branca), 10KA</t>
  </si>
  <si>
    <t>13.35</t>
  </si>
  <si>
    <t>Disjuntor termomagnetico tripolar 200 A, padrão DIN (Europeu - linha branca), corrente 10KA</t>
  </si>
  <si>
    <t>13.36</t>
  </si>
  <si>
    <t>Dispositivo de proteção contra surto de tensão DPS 20kA - 175v</t>
  </si>
  <si>
    <t>13.37</t>
  </si>
  <si>
    <t>Dispositivo de proteção contra surto de tensão DPS 60kA - 275v</t>
  </si>
  <si>
    <t>13.38</t>
  </si>
  <si>
    <t>Disjuntor bipolar DR 63 A - Dispositivo residual diferencial, tipo AC, 30MA</t>
  </si>
  <si>
    <t>Considerando-se a distância da edificação até a frente do terreno, onde será instalado o padrão de entrada de energia. FFNT</t>
  </si>
  <si>
    <t>Considerando-se a distância do quadro geral até QDC03. FFNT</t>
  </si>
  <si>
    <t>Considerando-se a distância do quadro geral até QDC04. FFNT</t>
  </si>
  <si>
    <t>Considerando-se a distância do quadro geral até QDC06. FFNT</t>
  </si>
  <si>
    <t>Considerando-se a distância do quadro geral até QDC02. FFNT</t>
  </si>
  <si>
    <t>Considerando-se a distância do quadro geral até QDC01. FFNT</t>
  </si>
  <si>
    <t>Considerando-se a distância do quadro geral até QDC05. FFNT</t>
  </si>
  <si>
    <t>Considerando-se a distância do quadro geral até Bomba. FFNT</t>
  </si>
  <si>
    <t>Considerando-se a distância do quadro geral até QDC03.</t>
  </si>
  <si>
    <t xml:space="preserve">Considerando-se a distância do quadro geral até QDC04. </t>
  </si>
  <si>
    <t xml:space="preserve">Considerando-se a distância do quadro geral até QDC06. </t>
  </si>
  <si>
    <t>Considerando-se a distância do quadro geral até QDC02</t>
  </si>
  <si>
    <t xml:space="preserve">Considerando-se a distância do quadro geral até QDC01. </t>
  </si>
  <si>
    <t>Considerando-se a distância do quadro geral até QDC05.</t>
  </si>
  <si>
    <t>Considerando-se a distância do quadro geral até Bomba.</t>
  </si>
  <si>
    <t>ARANDELAS</t>
  </si>
  <si>
    <t>3.18</t>
  </si>
  <si>
    <t>Quadro 04, conforme projeto elétrico.</t>
  </si>
  <si>
    <t>13.39</t>
  </si>
  <si>
    <t>13.40</t>
  </si>
  <si>
    <t>18.7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</si>
  <si>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</si>
  <si>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FORNECIMENTO E INSTALAÇÃO. AF_12/2015</t>
  </si>
  <si>
    <t>TUBO EM COBRE FLEXÍVEL, DN 1/2", COM ISOLAMENTO, INSTALADO EM RAMAL DE ALIMENTAÇÃO DE AR CONDICIONADO COM CONDENSADORA INDIVIDUAL FORNECIMENTO E INSTALAÇÃO. AF_12/2015</t>
  </si>
  <si>
    <t>TUBO EM COBRE FLEXÍVEL, DN 5/8", COM ISOLAMENTO, INSTALADO EM RAMAL DE ALIMENTAÇÃO DE AR CONDICIONADO COM CONDENSADORA INDIVIDUAL FORNECIM
ENTO E INSTALAÇÃO. AF_12/2015</t>
  </si>
  <si>
    <t>JOELHO 90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</si>
  <si>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</si>
  <si>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</si>
  <si>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BUCHA DE REDUÇÃO, LONGA, PVC, SOLDÁVEL, DN 40 X 25 MM, INSTALADO EM PRUMADA DE ÁGUA - FORNECIMENTO E INSTALAÇÃO. AF_06/2022</t>
  </si>
  <si>
    <t>JOELHO 45 GRAUS, PVC, SERIE NORMAL, ESGOTO PREDIAL, DN 40 MM, JUNTA SOLDÁVEL, FORNECIDO E INSTALADO EM RAMAL DE DESCARGA OU RAMAL DE ESGOTO
SANITÁRIO. AF_08/2022</t>
  </si>
  <si>
    <t>TOMADA ALTA DE EMBUTIR (1 MÓDULO), 2P+T 20 A, INCLUINDO SUPORTE E PLACA - FORNECIMENTO E INSTALAÇÃO. AF_12/2015</t>
  </si>
  <si>
    <t>COT-01</t>
  </si>
  <si>
    <t>COTAÇÃO</t>
  </si>
  <si>
    <t xml:space="preserve">CAIXA DE PASSAGEM PARA AR CONDICIONADO COM DRENO REVERSÍVEL </t>
  </si>
  <si>
    <t>18.8</t>
  </si>
  <si>
    <t>18.9</t>
  </si>
  <si>
    <t>18.10</t>
  </si>
  <si>
    <t>18.11</t>
  </si>
  <si>
    <t>18.12</t>
  </si>
  <si>
    <t>Referente a tubulação de expansão</t>
  </si>
  <si>
    <t>Referente a tubulação de sucção</t>
  </si>
  <si>
    <t>Conforme  projeto e planilha de climatização</t>
  </si>
  <si>
    <t>Conforme  projeto e planilha de climatização, onde x é a quantidade de evaporadoras e o comprimento a quantidade de peças na instalção</t>
  </si>
  <si>
    <t xml:space="preserve">Referente a Escavação da tubulação de abastecimento de água através do reservatório </t>
  </si>
  <si>
    <t>Referente a Escavação da tubulação de gás</t>
  </si>
  <si>
    <t xml:space="preserve">prancheta </t>
  </si>
  <si>
    <t>1 de vidro</t>
  </si>
  <si>
    <t>PORTA DE ABRIR COM MOLA HIDRÁULICA, EM VIDRO TEMPERADO, 2 FOLHAS DE 80X210 CM, ESPESSURA DD 10MM, INCLUSIVE ACESSÓRIOS. AF_01/2021</t>
  </si>
  <si>
    <t>FOLHA DE PORTA MADEIRA DE LEI PRANCHETA PARA PINTURA 60X210</t>
  </si>
  <si>
    <t>11.12</t>
  </si>
  <si>
    <t xml:space="preserve">Glp </t>
  </si>
  <si>
    <t xml:space="preserve">Gases medicinais </t>
  </si>
  <si>
    <t xml:space="preserve">Resíduos sólidos </t>
  </si>
  <si>
    <t>EMOP</t>
  </si>
  <si>
    <t>QUADRO PARA PROTECAO DE JANELA,COM TELA DE ARAME GALVANIZADO Nº12,MALHA DE 1", FIXADA EM GRADE DE FERRO EM CANTONEIRA E BARRA DE 3/4"X1/8" DE SECAO, ESPACADAS VERTICAL E HORIZONTAL MENTE DE 50CM,CHUMBADA NA ALVENARIA.FORNECIMENTO E COLOCACAO</t>
  </si>
  <si>
    <t>14.002.0230-A</t>
  </si>
  <si>
    <t>11.13</t>
  </si>
  <si>
    <t>CORTE E DESATERRO MECÂNICO PARA REGULARIZAÇÃO, COM TRATOR DE ESTEIRA, INCLUSIVE ARRASTAMENTO NIVELADO, AFASTAMENTO E EMPILHAMENTO, EXCLUSIVE CARGA, TRANSPORTE E DESCARGA</t>
  </si>
  <si>
    <t>FDE</t>
  </si>
  <si>
    <t>02.02.037</t>
  </si>
  <si>
    <t>ESTACAS TIPO STRAUSS DIAM 38CM</t>
  </si>
  <si>
    <t>CONCRETO USINADO 20,0MPa PARA BALDRAMES</t>
  </si>
  <si>
    <t>IMPERMEABILIZAÇÃO DE SUPERFÍCIE COM EMULSÃO ASFÁLTICA, 2 DEMÃOS AF_06/2018</t>
  </si>
  <si>
    <t>VERGA CONCRETO ESTRUTURADO (10x20)PARA ALVENARIAS 0,20m</t>
  </si>
  <si>
    <t>CONTRAVERGA MOLDADA IN LOCO EM CONCRETO PARA VÃOS DE ATÉ 1,5 M DE COMPRIMENTO. AF_03/20</t>
  </si>
  <si>
    <t>COBERTURA COM TELHA GALVANIZADA ONDULADA 0,5 MM COM ACESSÓRIOS</t>
  </si>
  <si>
    <t>AGETOP CIVIL</t>
  </si>
  <si>
    <t>GRANITO CINZA ANDORINHA EM PISO</t>
  </si>
  <si>
    <t>EXECUÇÃO DE PASSEIO (CALÇADA) OU PISO DE CONCRETO COM CONCRETO MOLDADO IN LOCO, FEITO EM OBRA, ACABAMENTO CONVENCIONAL, ESPESSURA 8 CM, ARMADO. AF_07/2016</t>
  </si>
  <si>
    <t>Platibanda - altura de 1,50m</t>
  </si>
  <si>
    <t>Referente a entradas 2,20X2,10</t>
  </si>
  <si>
    <t>Uma folha 0,80x2,10</t>
  </si>
  <si>
    <t>Referente abertura do GLP</t>
  </si>
  <si>
    <t>porta 1,5x2,0 (GLP)</t>
  </si>
  <si>
    <t>porta 1,0x2,0 (Central de gases)</t>
  </si>
  <si>
    <t>porta 0,60x2,10</t>
  </si>
  <si>
    <t>abertura GLP</t>
  </si>
  <si>
    <t>Recebimetno de amostras - Laboratorio</t>
  </si>
  <si>
    <t>Vestiario - Raio X</t>
  </si>
  <si>
    <t>Central GLP e Central de Gases Medicinais, onde largura = m²</t>
  </si>
  <si>
    <t>Portas 3,00x2,70</t>
  </si>
  <si>
    <t>Conforme area de GLP e Gases medicinais</t>
  </si>
  <si>
    <t>COBERTURAS EXTERNAS</t>
  </si>
  <si>
    <t>Corredor externo</t>
  </si>
  <si>
    <t>Cobertura entrada Especialidades Medicas</t>
  </si>
  <si>
    <t>Cobertura entrada Pronto Socorro</t>
  </si>
  <si>
    <t>Cobertura acesso ambulancias</t>
  </si>
  <si>
    <t>Acesso area coberta fundo do Pronto Socorro</t>
  </si>
  <si>
    <t>Conforme item de pintura acrilica em teto</t>
  </si>
  <si>
    <t>Conforme item de camada de regularização com argamassa</t>
  </si>
  <si>
    <t>Conforme pintura acrilica de teto das areas internas</t>
  </si>
  <si>
    <t>Conforme pintura acrilica de teto das areas externas das entradas</t>
  </si>
  <si>
    <t>Considernado mais 10% de corte</t>
  </si>
  <si>
    <t>Referente a rodapé de h=0,10, conforme perimetro interno indicado no item de pintura esmalte em alvenaria</t>
  </si>
  <si>
    <t>Considernado mais 10% de corte, referente a rodapé</t>
  </si>
  <si>
    <t>Conforme pintura acrilica de teto das areas externas cobertas, excerto entradas</t>
  </si>
  <si>
    <t>Referente a rodapé de h=0,10, Corredor externo</t>
  </si>
  <si>
    <t>Referente a rodapé de h=0,10, Cobertura acesso ambulancias</t>
  </si>
  <si>
    <t>Referente a rodapé de h=0,10, Acesso area coberta fundo do Pronto Socorro</t>
  </si>
  <si>
    <t xml:space="preserve">Referente a area de passeio indicado na planta de situação </t>
  </si>
  <si>
    <t>Referente a item de pintura acrilica de alvenaria + pintura esmalte de alvenaria</t>
  </si>
  <si>
    <t>Referente a item de pintura acrilica de teto</t>
  </si>
  <si>
    <t>Referente a item de revestimento</t>
  </si>
  <si>
    <t>vai trocar item</t>
  </si>
  <si>
    <t>DIVISÓRIA EM GRANITO CINZA ANDORINHA E = 3 CM, INCLUSIVE
FERRAGENS EM LATÃO CROMADO</t>
  </si>
  <si>
    <t>IS/Vest. Func. Masc.</t>
  </si>
  <si>
    <t>IS/Vest. Func. Fem.</t>
  </si>
  <si>
    <t>IS. Func. Masc.</t>
  </si>
  <si>
    <t>IS. Func. Fem.</t>
  </si>
  <si>
    <t>PORTA DE CORRER DE ALUMÍNIO, COM DUAS FOLHAS PARA VIDRO, INCLUSO VIDRO LISO INCOLOR, FECHADURA E PUXADOR, SEM ALIZAR. AF_12/2019</t>
  </si>
  <si>
    <t>Referente a porta de correr de 01 folha, 1,50x2,10, para acesso a area de claridade</t>
  </si>
  <si>
    <t>VIDRO TEMPERADO 8MM, LISO TRANSPARENTE, COM FERRAGENS - Rev 04_x001F__10/202</t>
  </si>
  <si>
    <t>De giro, duas folhas 1,10x2,10</t>
  </si>
  <si>
    <t>De giro, uma folha 1,10x2,10</t>
  </si>
  <si>
    <t>De giro, duas folhas 1,60x2,10</t>
  </si>
  <si>
    <t>VIDRO TEMPERADO 8MM, LISO TRANSPARENTE, COM FERRAGENS - Rev 04_10/202</t>
  </si>
  <si>
    <t>11.14</t>
  </si>
  <si>
    <t>11.15</t>
  </si>
  <si>
    <t>100702</t>
  </si>
  <si>
    <t>1884</t>
  </si>
  <si>
    <t>SIURB - PORTA DE VIDRO TEMPERADO 10MM OPACO COM FERRAGENS 82X210CM</t>
  </si>
  <si>
    <t>PORTA DE VIDRO TEMPERADO 10MM OPACO COM FERRAGENS 82X210CM</t>
  </si>
  <si>
    <t>SIURB</t>
  </si>
  <si>
    <t>11.16</t>
  </si>
  <si>
    <t>171073</t>
  </si>
  <si>
    <t>MÊS - 5</t>
  </si>
  <si>
    <t>MÊS - 6</t>
  </si>
  <si>
    <t>MÊS - 7</t>
  </si>
  <si>
    <t>MÊS - 8</t>
  </si>
  <si>
    <t>MÊS - 9</t>
  </si>
  <si>
    <t>MÊS - 10</t>
  </si>
  <si>
    <t>MÊS - 11</t>
  </si>
  <si>
    <t>MÊS - 12</t>
  </si>
  <si>
    <t>MÊS - 13</t>
  </si>
  <si>
    <t>MÊS - 14</t>
  </si>
  <si>
    <t>MÊS - 15</t>
  </si>
  <si>
    <t>MÊS - 16</t>
  </si>
  <si>
    <t>MÊS - 17</t>
  </si>
  <si>
    <t>MÊS - 18</t>
  </si>
  <si>
    <t>12.7</t>
  </si>
  <si>
    <t>Referente a Escavação para drenagem de água pluvial</t>
  </si>
  <si>
    <t>IMPERMEABILIZAÇÃO COM MANTA ASFÁLTICA PRÉ-FABRICADA, E= 4 MM</t>
  </si>
  <si>
    <t>CPU 02</t>
  </si>
  <si>
    <t>CPU 03</t>
  </si>
  <si>
    <t>CPU 01</t>
  </si>
  <si>
    <t>1.0</t>
  </si>
  <si>
    <t>2.0</t>
  </si>
  <si>
    <t>3.0</t>
  </si>
  <si>
    <t>4.0</t>
  </si>
  <si>
    <t>5.0</t>
  </si>
  <si>
    <t>6.0</t>
  </si>
  <si>
    <t>7.0</t>
  </si>
  <si>
    <t>8.0</t>
  </si>
  <si>
    <t>9.0</t>
  </si>
  <si>
    <t>10.0</t>
  </si>
  <si>
    <t>11.0</t>
  </si>
  <si>
    <t>14.0</t>
  </si>
  <si>
    <t>15.0</t>
  </si>
  <si>
    <t>16.0</t>
  </si>
  <si>
    <t>17.0</t>
  </si>
  <si>
    <t>20.0</t>
  </si>
  <si>
    <t>21.0</t>
  </si>
  <si>
    <t>22.0</t>
  </si>
  <si>
    <t>DATA:30/03/2023</t>
  </si>
  <si>
    <r>
      <t xml:space="preserve">LOCAL: </t>
    </r>
    <r>
      <rPr>
        <sz val="10"/>
        <rFont val="Calibri"/>
        <family val="2"/>
        <scheme val="minor"/>
      </rPr>
      <t xml:space="preserve">MG-252, BAIRRO NOSSA SENHORA DE FATIMA, PERDIGÃO/MG. </t>
    </r>
  </si>
  <si>
    <r>
      <t>BASE DE PREÇO:</t>
    </r>
    <r>
      <rPr>
        <sz val="10"/>
        <rFont val="Calibri"/>
        <family val="2"/>
        <scheme val="minor"/>
      </rPr>
      <t>SETOP - CENTRAL - OUTUBRO/2022, SINAPI DEZEMBRO/2022, SBC MARÇO/2023 - COM DESONERAÇÃO</t>
    </r>
  </si>
  <si>
    <t>DATA: 27/07/2022</t>
  </si>
  <si>
    <t>DATA: 27/07/2023</t>
  </si>
  <si>
    <r>
      <t>OBRA:</t>
    </r>
    <r>
      <rPr>
        <sz val="10"/>
        <rFont val="Calibri"/>
        <family val="2"/>
        <scheme val="minor"/>
      </rPr>
      <t xml:space="preserve"> a CONSTRUÇÃO DE UM CENTRO DE ATENDIMENTO MÉDICO DE EMERGÊNCIA E CENTRO DE ESPECIALIDADES MÉDICAS, LOCALIZADA NO MUNICÍPIO DE PERDIGÃO – MG</t>
    </r>
  </si>
  <si>
    <t>OBRA: CONSTRUÇÃO DE UM CENTRO DE ATENDIMENTO MÉDICO DE EMERGÊNCIA E CENTRO DE ESPECIALIDADES MÉDICAS, LOCALIZADA NO MUNICÍPIO DE PERDIGÃO – MG</t>
  </si>
  <si>
    <t>10.90.87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</si>
</sst>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_(* #,##0.00_);_(* \(#,##0.00\);_(* &quot;-&quot;??_);_(@_)"/>
    <numFmt numFmtId="165" formatCode="_-&quot;R$&quot;* #,##0.00_-;\-&quot;R$&quot;* #,##0.00_-;_-&quot;R$&quot;* &quot;-&quot;??_-;_-@_-"/>
    <numFmt numFmtId="166" formatCode="_(&quot;R$ &quot;* #,##0.00_);_(&quot;R$ &quot;* \(#,##0.00\);_(&quot;R$ &quot;* &quot;-&quot;??_);_(@_)"/>
    <numFmt numFmtId="167" formatCode="_(* #,##0.00_);_(* \(#,##0.00\);_(* \-??_);_(@_)"/>
    <numFmt numFmtId="168" formatCode="&quot;R$&quot;\ #,##0.00"/>
    <numFmt numFmtId="169" formatCode="0.000"/>
    <numFmt numFmtId="170" formatCode="0000"/>
    <numFmt numFmtId="171" formatCode="#0.00"/>
    <numFmt numFmtId="172" formatCode="##0.00"/>
    <numFmt numFmtId="173" formatCode="##,##0.00"/>
    <numFmt numFmtId="174" formatCode="00"/>
    <numFmt numFmtId="175" formatCode="000"/>
    <numFmt numFmtId="176" formatCode="00000"/>
    <numFmt numFmtId="177" formatCode="#,##0.0000"/>
    <numFmt numFmtId="178" formatCode="#,##0.0"/>
  </numFmts>
  <fonts count="63" x14ac:knownFonts="1">
    <font>
      <sz val="10"/>
      <name val="Arial"/>
    </font>
    <font>
      <sz val="11"/>
      <color theme="1"/>
      <name val="Calibri"/>
      <family val="2"/>
      <scheme val="minor"/>
    </font>
    <font>
      <sz val="10"/>
      <name val="Arial"/>
      <family val="2"/>
    </font>
    <font>
      <sz val="8"/>
      <name val="Arial"/>
      <family val="2"/>
    </font>
    <font>
      <b/>
      <sz val="10"/>
      <name val="Arial"/>
      <family val="2"/>
    </font>
    <font>
      <b/>
      <sz val="12"/>
      <name val="Arial"/>
      <family val="2"/>
    </font>
    <font>
      <sz val="10"/>
      <name val="Arial"/>
      <family val="2"/>
    </font>
    <font>
      <b/>
      <sz val="8"/>
      <name val="Arial"/>
      <family val="2"/>
    </font>
    <font>
      <sz val="8"/>
      <name val="Arial"/>
      <family val="2"/>
    </font>
    <font>
      <b/>
      <sz val="22"/>
      <name val="Arial"/>
      <family val="2"/>
    </font>
    <font>
      <sz val="12"/>
      <name val="Arial"/>
      <family val="2"/>
    </font>
    <font>
      <sz val="12"/>
      <name val="Arial"/>
      <family val="2"/>
    </font>
    <font>
      <b/>
      <sz val="11"/>
      <name val="Arial"/>
      <family val="2"/>
    </font>
    <font>
      <sz val="11"/>
      <name val="Arial"/>
      <family val="2"/>
    </font>
    <font>
      <sz val="11"/>
      <color indexed="12"/>
      <name val="Arial"/>
      <family val="2"/>
    </font>
    <font>
      <sz val="9"/>
      <name val="Arial"/>
      <family val="2"/>
    </font>
    <font>
      <b/>
      <sz val="14"/>
      <name val="Arial"/>
      <family val="2"/>
    </font>
    <font>
      <b/>
      <sz val="20"/>
      <name val="Arial"/>
      <family val="2"/>
    </font>
    <font>
      <sz val="22"/>
      <name val="Arial"/>
      <family val="2"/>
    </font>
    <font>
      <sz val="18"/>
      <name val="Arial"/>
      <family val="2"/>
    </font>
    <font>
      <b/>
      <sz val="18"/>
      <name val="Arial"/>
      <family val="2"/>
    </font>
    <font>
      <sz val="11"/>
      <color indexed="8"/>
      <name val="Arial"/>
      <family val="2"/>
    </font>
    <font>
      <b/>
      <sz val="10"/>
      <color indexed="8"/>
      <name val="Arial"/>
      <family val="2"/>
    </font>
    <font>
      <sz val="9"/>
      <color indexed="81"/>
      <name val="Segoe UI"/>
      <family val="2"/>
    </font>
    <font>
      <b/>
      <sz val="9"/>
      <color indexed="81"/>
      <name val="Segoe UI"/>
      <family val="2"/>
    </font>
    <font>
      <u/>
      <sz val="10"/>
      <color indexed="12"/>
      <name val="Arial"/>
      <family val="2"/>
    </font>
    <font>
      <b/>
      <sz val="11"/>
      <color theme="1"/>
      <name val="Calibri"/>
      <family val="2"/>
      <scheme val="minor"/>
    </font>
    <font>
      <sz val="11"/>
      <name val="Calibri"/>
      <family val="2"/>
      <scheme val="minor"/>
    </font>
    <font>
      <b/>
      <sz val="11"/>
      <name val="Calibri"/>
      <family val="2"/>
      <scheme val="minor"/>
    </font>
    <font>
      <sz val="10"/>
      <name val="Calibri"/>
      <family val="2"/>
      <scheme val="minor"/>
    </font>
    <font>
      <b/>
      <sz val="12"/>
      <name val="Calibri"/>
      <family val="2"/>
      <scheme val="minor"/>
    </font>
    <font>
      <sz val="12"/>
      <name val="Calibri"/>
      <family val="2"/>
      <scheme val="minor"/>
    </font>
    <font>
      <sz val="11"/>
      <color rgb="FF0000CC"/>
      <name val="Helvetica"/>
    </font>
    <font>
      <sz val="12"/>
      <color theme="1"/>
      <name val="Calibri"/>
      <family val="2"/>
      <scheme val="minor"/>
    </font>
    <font>
      <b/>
      <sz val="18"/>
      <name val="Calibri"/>
      <family val="2"/>
      <scheme val="minor"/>
    </font>
    <font>
      <b/>
      <sz val="11"/>
      <color indexed="9"/>
      <name val="Calibri"/>
      <family val="2"/>
      <scheme val="minor"/>
    </font>
    <font>
      <sz val="11"/>
      <color rgb="FF000000"/>
      <name val="Calibri"/>
      <family val="2"/>
      <scheme val="minor"/>
    </font>
    <font>
      <b/>
      <sz val="11"/>
      <color rgb="FF000000"/>
      <name val="Calibri"/>
      <family val="2"/>
      <scheme val="minor"/>
    </font>
    <font>
      <sz val="10"/>
      <color rgb="FF000000"/>
      <name val="Arial"/>
      <family val="2"/>
    </font>
    <font>
      <sz val="55"/>
      <color rgb="FF010000"/>
      <name val="Arial"/>
      <family val="2"/>
    </font>
    <font>
      <sz val="7"/>
      <color rgb="FF010000"/>
      <name val="Arial"/>
      <family val="2"/>
    </font>
    <font>
      <sz val="8"/>
      <color rgb="FF010000"/>
      <name val="Arial"/>
      <family val="2"/>
    </font>
    <font>
      <b/>
      <sz val="20"/>
      <color rgb="FF1F497D"/>
      <name val="Arial"/>
      <family val="2"/>
    </font>
    <font>
      <b/>
      <sz val="9"/>
      <color rgb="FFFFFFFF"/>
      <name val="Arial"/>
      <family val="2"/>
    </font>
    <font>
      <b/>
      <sz val="9"/>
      <color rgb="FF010000"/>
      <name val="Arial"/>
      <family val="2"/>
    </font>
    <font>
      <sz val="9"/>
      <color rgb="FF010000"/>
      <name val="Arial"/>
      <family val="2"/>
    </font>
    <font>
      <b/>
      <sz val="20"/>
      <color rgb="FF632523"/>
      <name val="Arial"/>
      <family val="2"/>
    </font>
    <font>
      <b/>
      <sz val="20"/>
      <color rgb="FF367735"/>
      <name val="Arial"/>
      <family val="2"/>
    </font>
    <font>
      <b/>
      <sz val="10"/>
      <color rgb="FF010000"/>
      <name val="Arial"/>
      <family val="2"/>
    </font>
    <font>
      <sz val="10"/>
      <color rgb="FF010000"/>
      <name val="Arial"/>
      <family val="2"/>
    </font>
    <font>
      <b/>
      <sz val="10"/>
      <name val="Calibri"/>
      <family val="2"/>
      <scheme val="minor"/>
    </font>
    <font>
      <b/>
      <sz val="10"/>
      <color theme="1"/>
      <name val="Calibri"/>
      <family val="2"/>
      <scheme val="minor"/>
    </font>
    <font>
      <sz val="10"/>
      <color rgb="FF000000"/>
      <name val="Calibri"/>
      <family val="2"/>
      <scheme val="minor"/>
    </font>
    <font>
      <b/>
      <i/>
      <sz val="10"/>
      <name val="Calibri"/>
      <family val="2"/>
      <scheme val="minor"/>
    </font>
    <font>
      <sz val="10"/>
      <color theme="1"/>
      <name val="Calibri"/>
      <family val="2"/>
      <scheme val="minor"/>
    </font>
    <font>
      <b/>
      <sz val="10"/>
      <color rgb="FFFF0000"/>
      <name val="Calibri"/>
      <family val="2"/>
      <scheme val="minor"/>
    </font>
    <font>
      <i/>
      <sz val="10"/>
      <name val="Calibri"/>
      <family val="2"/>
      <scheme val="minor"/>
    </font>
    <font>
      <b/>
      <sz val="12"/>
      <color rgb="FF000000"/>
      <name val="Calibri"/>
      <family val="2"/>
      <scheme val="minor"/>
    </font>
    <font>
      <i/>
      <sz val="12"/>
      <name val="Calibri"/>
      <family val="2"/>
      <scheme val="minor"/>
    </font>
    <font>
      <sz val="12"/>
      <color rgb="FF000000"/>
      <name val="Calibri"/>
      <family val="2"/>
      <scheme val="minor"/>
    </font>
    <font>
      <b/>
      <i/>
      <sz val="12"/>
      <name val="Calibri"/>
      <family val="2"/>
      <scheme val="minor"/>
    </font>
    <font>
      <sz val="10"/>
      <name val="Times New Roman"/>
      <family val="1"/>
    </font>
    <font>
      <b/>
      <sz val="14"/>
      <name val="Calibri"/>
      <family val="2"/>
      <scheme val="minor"/>
    </font>
  </fonts>
  <fills count="32">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DC0ED"/>
        <bgColor indexed="64"/>
      </patternFill>
    </fill>
    <fill>
      <patternFill patternType="solid">
        <fgColor rgb="FFF9EDFF"/>
        <bgColor indexed="64"/>
      </patternFill>
    </fill>
    <fill>
      <patternFill patternType="solid">
        <fgColor rgb="FFFF0000"/>
        <bgColor indexed="64"/>
      </patternFill>
    </fill>
    <fill>
      <patternFill patternType="solid">
        <fgColor rgb="FFF8CBAD"/>
        <bgColor indexed="64"/>
      </patternFill>
    </fill>
    <fill>
      <patternFill patternType="solid">
        <fgColor theme="6" tint="0.59999389629810485"/>
        <bgColor indexed="64"/>
      </patternFill>
    </fill>
    <fill>
      <patternFill patternType="solid">
        <fgColor rgb="FF1F497D"/>
        <bgColor indexed="64"/>
      </patternFill>
    </fill>
    <fill>
      <patternFill patternType="solid">
        <fgColor rgb="FFE6E6E6"/>
        <bgColor indexed="64"/>
      </patternFill>
    </fill>
    <fill>
      <patternFill patternType="solid">
        <fgColor rgb="FF632523"/>
        <bgColor indexed="64"/>
      </patternFill>
    </fill>
    <fill>
      <patternFill patternType="solid">
        <fgColor rgb="FF367735"/>
        <bgColor indexed="64"/>
      </patternFill>
    </fill>
    <fill>
      <patternFill patternType="solid">
        <fgColor rgb="FFDECFB8"/>
        <bgColor indexed="64"/>
      </patternFill>
    </fill>
    <fill>
      <patternFill patternType="solid">
        <fgColor rgb="FFF2F2F2"/>
        <bgColor indexed="64"/>
      </patternFill>
    </fill>
    <fill>
      <patternFill patternType="solid">
        <fgColor rgb="FFE0DAD1"/>
        <bgColor indexed="64"/>
      </patternFill>
    </fill>
    <fill>
      <patternFill patternType="solid">
        <fgColor theme="3" tint="0.79998168889431442"/>
        <bgColor indexed="64"/>
      </patternFill>
    </fill>
    <fill>
      <patternFill patternType="solid">
        <fgColor theme="6"/>
        <bgColor indexed="64"/>
      </patternFill>
    </fill>
    <fill>
      <patternFill patternType="solid">
        <fgColor theme="7" tint="0.59999389629810485"/>
        <bgColor indexed="64"/>
      </patternFill>
    </fill>
    <fill>
      <patternFill patternType="solid">
        <fgColor rgb="FFFC8EE7"/>
        <bgColor indexed="64"/>
      </patternFill>
    </fill>
    <fill>
      <patternFill patternType="solid">
        <fgColor rgb="FFFFC000"/>
        <bgColor indexed="64"/>
      </patternFill>
    </fill>
    <fill>
      <patternFill patternType="solid">
        <fgColor rgb="FFF4F7ED"/>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6" tint="0.79998168889431442"/>
        <bgColor indexed="64"/>
      </patternFill>
    </fill>
  </fills>
  <borders count="79">
    <border>
      <left/>
      <right/>
      <top/>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top/>
      <bottom/>
      <diagonal/>
    </border>
    <border>
      <left/>
      <right/>
      <top style="thin">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10000"/>
      </bottom>
      <diagonal/>
    </border>
    <border>
      <left/>
      <right/>
      <top style="thin">
        <color rgb="FF010000"/>
      </top>
      <bottom/>
      <diagonal/>
    </border>
    <border>
      <left/>
      <right/>
      <top style="thin">
        <color rgb="FF010000"/>
      </top>
      <bottom style="thin">
        <color rgb="FF01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s>
  <cellStyleXfs count="16">
    <xf numFmtId="0" fontId="0" fillId="0" borderId="0"/>
    <xf numFmtId="0" fontId="25" fillId="0" borderId="0" applyNumberFormat="0" applyFill="0" applyBorder="0" applyAlignment="0" applyProtection="0">
      <alignment vertical="top"/>
      <protection locked="0"/>
    </xf>
    <xf numFmtId="166" fontId="2"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9" fontId="2" fillId="0" borderId="0" applyFont="0" applyFill="0" applyBorder="0" applyAlignment="0" applyProtection="0"/>
    <xf numFmtId="9" fontId="6" fillId="0" borderId="0" applyFont="0" applyFill="0" applyBorder="0" applyAlignment="0" applyProtection="0"/>
    <xf numFmtId="167" fontId="6" fillId="0" borderId="0" applyFill="0" applyBorder="0" applyAlignment="0" applyProtection="0"/>
    <xf numFmtId="0" fontId="22" fillId="0" borderId="1" applyNumberFormat="0" applyFill="0" applyAlignment="0" applyProtection="0"/>
    <xf numFmtId="164" fontId="2" fillId="0" borderId="0" applyFont="0" applyFill="0" applyBorder="0" applyAlignment="0" applyProtection="0"/>
    <xf numFmtId="167" fontId="6" fillId="0" borderId="0" applyFill="0" applyBorder="0" applyAlignment="0" applyProtection="0"/>
    <xf numFmtId="43" fontId="6" fillId="0" borderId="0" applyFont="0" applyFill="0" applyBorder="0" applyAlignment="0" applyProtection="0"/>
    <xf numFmtId="0" fontId="1" fillId="0" borderId="0"/>
    <xf numFmtId="0" fontId="1" fillId="0" borderId="0"/>
  </cellStyleXfs>
  <cellXfs count="1225">
    <xf numFmtId="0" fontId="0" fillId="0" borderId="0" xfId="0"/>
    <xf numFmtId="0" fontId="0" fillId="0" borderId="0" xfId="0" applyAlignment="1">
      <alignment vertical="center"/>
    </xf>
    <xf numFmtId="0" fontId="3" fillId="0" borderId="0" xfId="0" applyFont="1" applyAlignment="1">
      <alignment vertical="center"/>
    </xf>
    <xf numFmtId="0" fontId="4" fillId="0" borderId="2" xfId="0" applyFont="1" applyBorder="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wrapText="1"/>
    </xf>
    <xf numFmtId="10" fontId="4" fillId="0" borderId="7" xfId="7" applyNumberFormat="1"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0" xfId="0" applyFont="1"/>
    <xf numFmtId="0" fontId="4" fillId="2" borderId="10" xfId="0" applyFont="1" applyFill="1" applyBorder="1" applyAlignment="1">
      <alignment vertical="center"/>
    </xf>
    <xf numFmtId="0" fontId="4" fillId="2" borderId="12" xfId="0" applyFont="1" applyFill="1" applyBorder="1" applyAlignment="1">
      <alignment horizontal="center" vertical="justify" wrapText="1"/>
    </xf>
    <xf numFmtId="0" fontId="4" fillId="2" borderId="9" xfId="0" applyFont="1" applyFill="1" applyBorder="1" applyAlignment="1">
      <alignment horizontal="justify" vertical="center"/>
    </xf>
    <xf numFmtId="0" fontId="4" fillId="2" borderId="13" xfId="0" applyFont="1" applyFill="1" applyBorder="1" applyAlignment="1">
      <alignment horizontal="center" vertical="center"/>
    </xf>
    <xf numFmtId="0" fontId="0" fillId="0" borderId="6" xfId="0" applyBorder="1" applyAlignment="1">
      <alignment horizontal="left" vertical="center"/>
    </xf>
    <xf numFmtId="164" fontId="4" fillId="2" borderId="14" xfId="0" applyNumberFormat="1" applyFont="1" applyFill="1" applyBorder="1" applyAlignment="1">
      <alignment horizontal="center" vertical="center"/>
    </xf>
    <xf numFmtId="164" fontId="0" fillId="0" borderId="6" xfId="11" applyFont="1" applyBorder="1" applyAlignment="1">
      <alignment horizontal="center" vertical="center"/>
    </xf>
    <xf numFmtId="0" fontId="4" fillId="2" borderId="15" xfId="0" applyFont="1" applyFill="1" applyBorder="1"/>
    <xf numFmtId="164" fontId="4" fillId="2" borderId="16" xfId="0" applyNumberFormat="1" applyFont="1" applyFill="1" applyBorder="1"/>
    <xf numFmtId="0" fontId="4" fillId="2" borderId="17" xfId="0" applyFont="1" applyFill="1" applyBorder="1"/>
    <xf numFmtId="164" fontId="4" fillId="2" borderId="17" xfId="0" applyNumberFormat="1" applyFont="1" applyFill="1" applyBorder="1"/>
    <xf numFmtId="0" fontId="0" fillId="0" borderId="18" xfId="0" applyBorder="1"/>
    <xf numFmtId="0" fontId="0" fillId="0" borderId="19" xfId="0" applyBorder="1"/>
    <xf numFmtId="0" fontId="0" fillId="0" borderId="21" xfId="0" applyBorder="1"/>
    <xf numFmtId="0" fontId="0" fillId="0" borderId="22" xfId="0" applyBorder="1"/>
    <xf numFmtId="0" fontId="0" fillId="0" borderId="23" xfId="0" applyBorder="1" applyAlignment="1">
      <alignment horizontal="right"/>
    </xf>
    <xf numFmtId="164" fontId="0" fillId="0" borderId="0" xfId="0" applyNumberFormat="1"/>
    <xf numFmtId="0" fontId="10" fillId="0" borderId="0" xfId="0" applyFont="1"/>
    <xf numFmtId="0" fontId="10" fillId="0" borderId="24" xfId="0" applyFont="1" applyBorder="1"/>
    <xf numFmtId="0" fontId="5" fillId="0" borderId="18" xfId="0" applyFont="1" applyBorder="1" applyAlignment="1">
      <alignment horizontal="center"/>
    </xf>
    <xf numFmtId="0" fontId="10" fillId="0" borderId="6" xfId="0" applyFont="1" applyBorder="1" applyAlignment="1">
      <alignment horizontal="center"/>
    </xf>
    <xf numFmtId="0" fontId="10" fillId="0" borderId="0" xfId="0" applyFont="1" applyAlignment="1">
      <alignment horizontal="center"/>
    </xf>
    <xf numFmtId="2" fontId="10" fillId="0" borderId="0" xfId="0" applyNumberFormat="1" applyFont="1"/>
    <xf numFmtId="0" fontId="5" fillId="0" borderId="0" xfId="0" applyFont="1" applyAlignment="1">
      <alignment horizontal="center"/>
    </xf>
    <xf numFmtId="164" fontId="10" fillId="0" borderId="6" xfId="11" applyFont="1" applyBorder="1"/>
    <xf numFmtId="164" fontId="10" fillId="0" borderId="6" xfId="11" applyFont="1" applyBorder="1" applyAlignment="1">
      <alignment horizontal="center"/>
    </xf>
    <xf numFmtId="0" fontId="11" fillId="0" borderId="0" xfId="0" applyFont="1"/>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0" borderId="28" xfId="0" applyFont="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6" xfId="0" applyFont="1" applyBorder="1" applyAlignment="1">
      <alignment horizontal="left" vertical="center" wrapText="1"/>
    </xf>
    <xf numFmtId="2" fontId="10" fillId="0" borderId="6" xfId="11" applyNumberFormat="1" applyFont="1" applyFill="1" applyBorder="1" applyAlignment="1">
      <alignment horizontal="center" vertical="center" wrapText="1"/>
    </xf>
    <xf numFmtId="4" fontId="10" fillId="0" borderId="6" xfId="0" applyNumberFormat="1" applyFont="1" applyBorder="1" applyAlignment="1">
      <alignment horizontal="center" vertical="center" wrapText="1"/>
    </xf>
    <xf numFmtId="4" fontId="10" fillId="0" borderId="14" xfId="0" applyNumberFormat="1" applyFont="1" applyBorder="1" applyAlignment="1">
      <alignment horizontal="center" vertical="center" wrapText="1"/>
    </xf>
    <xf numFmtId="0" fontId="10" fillId="0" borderId="28"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6" xfId="0" applyFont="1" applyBorder="1" applyAlignment="1">
      <alignment wrapText="1"/>
    </xf>
    <xf numFmtId="4" fontId="10" fillId="0" borderId="0" xfId="0" applyNumberFormat="1" applyFont="1"/>
    <xf numFmtId="0" fontId="5" fillId="0" borderId="6" xfId="0" applyFont="1" applyBorder="1" applyAlignment="1">
      <alignment horizontal="right"/>
    </xf>
    <xf numFmtId="4" fontId="5" fillId="0" borderId="14" xfId="0" applyNumberFormat="1" applyFont="1" applyBorder="1" applyAlignment="1">
      <alignment horizontal="center" vertical="center" wrapText="1"/>
    </xf>
    <xf numFmtId="0" fontId="5" fillId="0" borderId="28" xfId="0" applyFont="1" applyBorder="1" applyAlignment="1">
      <alignment horizontal="center" vertical="top"/>
    </xf>
    <xf numFmtId="0" fontId="5" fillId="0" borderId="6" xfId="0" applyFont="1" applyBorder="1" applyAlignment="1">
      <alignment horizontal="center" vertical="center"/>
    </xf>
    <xf numFmtId="0" fontId="5" fillId="0" borderId="6" xfId="0" applyFont="1" applyBorder="1" applyAlignment="1">
      <alignment horizontal="justify" vertical="top"/>
    </xf>
    <xf numFmtId="0" fontId="10" fillId="0" borderId="28" xfId="0" applyFont="1" applyBorder="1" applyAlignment="1">
      <alignment horizontal="center" vertical="top"/>
    </xf>
    <xf numFmtId="0" fontId="10" fillId="0" borderId="6" xfId="0" applyFont="1" applyBorder="1" applyAlignment="1">
      <alignment horizontal="center" vertical="center"/>
    </xf>
    <xf numFmtId="0" fontId="10" fillId="0" borderId="6" xfId="0" applyFont="1" applyBorder="1" applyAlignment="1">
      <alignment horizontal="justify" vertical="top"/>
    </xf>
    <xf numFmtId="164" fontId="10" fillId="0" borderId="6" xfId="11" applyFont="1" applyFill="1" applyBorder="1" applyAlignment="1">
      <alignment horizontal="center" vertical="center"/>
    </xf>
    <xf numFmtId="0" fontId="10" fillId="0" borderId="6" xfId="0" applyFont="1" applyBorder="1" applyAlignment="1">
      <alignment horizontal="justify" vertical="top" wrapText="1"/>
    </xf>
    <xf numFmtId="49" fontId="10" fillId="0" borderId="6" xfId="0" applyNumberFormat="1" applyFont="1" applyBorder="1" applyAlignment="1">
      <alignment horizontal="left" vertical="justify"/>
    </xf>
    <xf numFmtId="164" fontId="10" fillId="0" borderId="6" xfId="11" applyFont="1" applyBorder="1" applyAlignment="1">
      <alignment horizontal="center" vertical="center"/>
    </xf>
    <xf numFmtId="0" fontId="10" fillId="3" borderId="28" xfId="0" applyFont="1" applyFill="1" applyBorder="1" applyAlignment="1">
      <alignment horizontal="center" vertical="top"/>
    </xf>
    <xf numFmtId="0" fontId="10" fillId="3" borderId="6" xfId="0" applyFont="1" applyFill="1" applyBorder="1" applyAlignment="1">
      <alignment horizontal="center" vertical="top"/>
    </xf>
    <xf numFmtId="49" fontId="10" fillId="3" borderId="6" xfId="0" applyNumberFormat="1" applyFont="1" applyFill="1" applyBorder="1" applyAlignment="1">
      <alignment horizontal="left" vertical="justify"/>
    </xf>
    <xf numFmtId="0" fontId="10" fillId="3" borderId="6" xfId="0" applyFont="1" applyFill="1" applyBorder="1" applyAlignment="1">
      <alignment horizontal="center" vertical="center"/>
    </xf>
    <xf numFmtId="164" fontId="10" fillId="3" borderId="6" xfId="11" applyFont="1" applyFill="1" applyBorder="1" applyAlignment="1">
      <alignment horizontal="center" vertical="center"/>
    </xf>
    <xf numFmtId="4" fontId="10" fillId="3" borderId="6" xfId="0" applyNumberFormat="1" applyFont="1" applyFill="1" applyBorder="1" applyAlignment="1">
      <alignment horizontal="center" vertical="center" wrapText="1"/>
    </xf>
    <xf numFmtId="4" fontId="10" fillId="3" borderId="14" xfId="0" applyNumberFormat="1" applyFont="1" applyFill="1" applyBorder="1" applyAlignment="1">
      <alignment horizontal="center" vertical="center" wrapText="1"/>
    </xf>
    <xf numFmtId="0" fontId="10" fillId="0" borderId="6" xfId="0" applyFont="1" applyBorder="1" applyAlignment="1">
      <alignment horizontal="center" vertical="top"/>
    </xf>
    <xf numFmtId="4" fontId="5" fillId="0" borderId="29" xfId="0" applyNumberFormat="1" applyFont="1" applyBorder="1" applyAlignment="1">
      <alignment horizontal="center" vertical="center" wrapText="1"/>
    </xf>
    <xf numFmtId="164" fontId="0" fillId="0" borderId="22" xfId="0" applyNumberFormat="1" applyBorder="1"/>
    <xf numFmtId="4" fontId="0" fillId="0" borderId="0" xfId="0" applyNumberFormat="1"/>
    <xf numFmtId="164" fontId="3" fillId="0" borderId="0" xfId="11" applyFont="1" applyBorder="1" applyAlignment="1">
      <alignment vertical="center"/>
    </xf>
    <xf numFmtId="164" fontId="0" fillId="0" borderId="0" xfId="11" applyFont="1"/>
    <xf numFmtId="164" fontId="0" fillId="0" borderId="0" xfId="0" applyNumberFormat="1" applyAlignment="1">
      <alignment vertical="center"/>
    </xf>
    <xf numFmtId="0" fontId="4" fillId="2" borderId="9"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12" fillId="0" borderId="30" xfId="0" applyFont="1" applyBorder="1" applyAlignment="1">
      <alignment horizontal="center" vertical="center" wrapText="1"/>
    </xf>
    <xf numFmtId="0" fontId="12" fillId="0" borderId="31" xfId="0" applyFont="1" applyBorder="1" applyAlignment="1">
      <alignment horizontal="left" vertical="center" wrapText="1"/>
    </xf>
    <xf numFmtId="2" fontId="13" fillId="0" borderId="31" xfId="11" applyNumberFormat="1" applyFont="1" applyFill="1" applyBorder="1" applyAlignment="1">
      <alignment horizontal="center" vertical="center" wrapText="1"/>
    </xf>
    <xf numFmtId="4" fontId="13" fillId="0" borderId="31" xfId="0" applyNumberFormat="1" applyFont="1" applyBorder="1" applyAlignment="1">
      <alignment horizontal="center" vertical="center" wrapText="1"/>
    </xf>
    <xf numFmtId="4" fontId="13" fillId="0" borderId="32" xfId="0" applyNumberFormat="1" applyFont="1" applyBorder="1" applyAlignment="1">
      <alignment horizontal="center" vertical="center" wrapText="1"/>
    </xf>
    <xf numFmtId="0" fontId="2" fillId="0" borderId="0" xfId="0" applyFont="1"/>
    <xf numFmtId="0" fontId="13" fillId="0" borderId="28" xfId="0" applyFont="1" applyBorder="1" applyAlignment="1">
      <alignment horizontal="center" vertical="center" wrapText="1"/>
    </xf>
    <xf numFmtId="0" fontId="13" fillId="0" borderId="6" xfId="0" applyFont="1" applyBorder="1" applyAlignment="1">
      <alignment wrapText="1"/>
    </xf>
    <xf numFmtId="2" fontId="13" fillId="0" borderId="6" xfId="11" applyNumberFormat="1" applyFont="1" applyFill="1" applyBorder="1" applyAlignment="1">
      <alignment horizontal="center" vertical="center" wrapText="1"/>
    </xf>
    <xf numFmtId="4" fontId="13" fillId="0" borderId="6" xfId="0" applyNumberFormat="1" applyFont="1" applyBorder="1" applyAlignment="1">
      <alignment horizontal="center" vertical="center" wrapText="1"/>
    </xf>
    <xf numFmtId="4" fontId="13" fillId="0" borderId="14" xfId="0" applyNumberFormat="1" applyFont="1" applyBorder="1" applyAlignment="1">
      <alignment horizontal="center" vertical="center" wrapText="1"/>
    </xf>
    <xf numFmtId="0" fontId="12" fillId="0" borderId="6" xfId="0" applyFont="1" applyBorder="1" applyAlignment="1">
      <alignment horizontal="right"/>
    </xf>
    <xf numFmtId="4" fontId="12" fillId="0" borderId="14"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12" fillId="0" borderId="6" xfId="0" applyFont="1" applyBorder="1" applyAlignment="1">
      <alignment horizontal="left" vertical="center" wrapText="1"/>
    </xf>
    <xf numFmtId="2" fontId="13" fillId="0" borderId="6" xfId="0" applyNumberFormat="1" applyFont="1" applyBorder="1" applyAlignment="1">
      <alignment horizontal="center" vertical="center" wrapText="1"/>
    </xf>
    <xf numFmtId="0" fontId="12" fillId="0" borderId="6" xfId="0" applyFont="1" applyBorder="1" applyAlignment="1">
      <alignment wrapText="1"/>
    </xf>
    <xf numFmtId="0" fontId="13" fillId="0" borderId="6" xfId="0" applyFont="1" applyBorder="1" applyAlignment="1">
      <alignment vertical="center" wrapText="1"/>
    </xf>
    <xf numFmtId="0" fontId="13" fillId="0" borderId="33" xfId="0" applyFont="1" applyBorder="1" applyAlignment="1">
      <alignment horizontal="center" vertical="center" wrapText="1"/>
    </xf>
    <xf numFmtId="0" fontId="13" fillId="0" borderId="34" xfId="0" applyFont="1" applyBorder="1" applyAlignment="1">
      <alignment wrapText="1"/>
    </xf>
    <xf numFmtId="2" fontId="13" fillId="0" borderId="34" xfId="11" applyNumberFormat="1" applyFont="1" applyFill="1" applyBorder="1" applyAlignment="1">
      <alignment horizontal="center" vertical="center" wrapText="1"/>
    </xf>
    <xf numFmtId="4" fontId="13" fillId="0" borderId="34" xfId="0" applyNumberFormat="1" applyFont="1" applyBorder="1" applyAlignment="1">
      <alignment horizontal="center" vertical="center" wrapText="1"/>
    </xf>
    <xf numFmtId="0" fontId="14" fillId="0" borderId="35" xfId="0" applyFont="1" applyBorder="1" applyAlignment="1">
      <alignment horizontal="center" vertical="center" wrapText="1"/>
    </xf>
    <xf numFmtId="0" fontId="12" fillId="0" borderId="17" xfId="0" applyFont="1" applyBorder="1" applyAlignment="1">
      <alignment horizontal="right"/>
    </xf>
    <xf numFmtId="2" fontId="14" fillId="0" borderId="17" xfId="11" applyNumberFormat="1" applyFont="1" applyFill="1" applyBorder="1" applyAlignment="1">
      <alignment horizontal="center" vertical="center" wrapText="1"/>
    </xf>
    <xf numFmtId="4" fontId="14" fillId="0" borderId="17" xfId="0" applyNumberFormat="1" applyFont="1" applyBorder="1" applyAlignment="1">
      <alignment horizontal="center" vertical="center" wrapText="1"/>
    </xf>
    <xf numFmtId="4" fontId="12" fillId="0" borderId="36" xfId="0" applyNumberFormat="1" applyFont="1" applyBorder="1" applyAlignment="1">
      <alignment horizontal="center" vertical="center" wrapText="1"/>
    </xf>
    <xf numFmtId="4" fontId="12" fillId="0" borderId="37" xfId="0" applyNumberFormat="1" applyFont="1" applyBorder="1" applyAlignment="1">
      <alignment horizontal="center" vertical="center" wrapText="1"/>
    </xf>
    <xf numFmtId="0" fontId="15" fillId="0" borderId="0" xfId="0" applyFont="1"/>
    <xf numFmtId="0" fontId="5" fillId="4" borderId="0" xfId="0" applyFont="1" applyFill="1"/>
    <xf numFmtId="164" fontId="10" fillId="4" borderId="6" xfId="11" applyFont="1" applyFill="1" applyBorder="1"/>
    <xf numFmtId="0" fontId="10" fillId="4" borderId="0" xfId="0" applyFont="1" applyFill="1"/>
    <xf numFmtId="0" fontId="10" fillId="5" borderId="18" xfId="0" applyFont="1" applyFill="1" applyBorder="1"/>
    <xf numFmtId="0" fontId="10" fillId="5" borderId="0" xfId="0" applyFont="1" applyFill="1"/>
    <xf numFmtId="0" fontId="10" fillId="5" borderId="24" xfId="0" applyFont="1" applyFill="1" applyBorder="1"/>
    <xf numFmtId="0" fontId="5" fillId="5" borderId="8" xfId="0" applyFont="1" applyFill="1" applyBorder="1" applyAlignment="1">
      <alignment horizontal="center" vertical="center"/>
    </xf>
    <xf numFmtId="0" fontId="5" fillId="5" borderId="12"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5" borderId="9"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38" xfId="0" applyFont="1" applyFill="1" applyBorder="1" applyAlignment="1">
      <alignment horizontal="center" vertical="center"/>
    </xf>
    <xf numFmtId="0" fontId="5" fillId="5" borderId="13" xfId="0" applyFont="1" applyFill="1" applyBorder="1" applyAlignment="1">
      <alignment horizontal="center" vertical="top" wrapText="1"/>
    </xf>
    <xf numFmtId="164" fontId="5" fillId="5" borderId="10" xfId="11" applyFont="1" applyFill="1" applyBorder="1" applyAlignment="1">
      <alignment horizontal="left"/>
    </xf>
    <xf numFmtId="164" fontId="5" fillId="5" borderId="29" xfId="11" applyFont="1" applyFill="1" applyBorder="1" applyAlignment="1">
      <alignment horizontal="left"/>
    </xf>
    <xf numFmtId="0" fontId="5" fillId="5" borderId="28" xfId="0" applyFont="1" applyFill="1" applyBorder="1" applyAlignment="1">
      <alignment horizontal="center" wrapText="1"/>
    </xf>
    <xf numFmtId="0" fontId="5" fillId="5" borderId="28" xfId="0" applyFont="1" applyFill="1" applyBorder="1" applyAlignment="1">
      <alignment horizontal="center"/>
    </xf>
    <xf numFmtId="0" fontId="13" fillId="0" borderId="6" xfId="0" applyFont="1" applyBorder="1" applyAlignment="1">
      <alignment vertical="top" wrapText="1"/>
    </xf>
    <xf numFmtId="0" fontId="13" fillId="0" borderId="6" xfId="0" applyFont="1" applyBorder="1" applyAlignment="1">
      <alignment horizontal="justify" wrapText="1"/>
    </xf>
    <xf numFmtId="164" fontId="10" fillId="0" borderId="0" xfId="0" applyNumberFormat="1" applyFont="1"/>
    <xf numFmtId="9" fontId="0" fillId="0" borderId="0" xfId="0" applyNumberFormat="1"/>
    <xf numFmtId="0" fontId="4" fillId="0" borderId="15" xfId="0" applyFont="1" applyBorder="1" applyAlignment="1">
      <alignment horizontal="left" vertical="center"/>
    </xf>
    <xf numFmtId="0" fontId="4" fillId="0" borderId="39"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9" fontId="4" fillId="0" borderId="7" xfId="0" applyNumberFormat="1" applyFont="1" applyBorder="1" applyAlignment="1">
      <alignment vertical="center" wrapText="1"/>
    </xf>
    <xf numFmtId="0" fontId="13" fillId="0" borderId="6" xfId="0" applyFont="1" applyBorder="1" applyAlignment="1">
      <alignment horizontal="justify" vertical="top" wrapText="1"/>
    </xf>
    <xf numFmtId="0" fontId="4" fillId="0" borderId="40" xfId="0" applyFont="1" applyBorder="1" applyAlignment="1">
      <alignment horizontal="right" vertical="center" wrapText="1"/>
    </xf>
    <xf numFmtId="164" fontId="10" fillId="0" borderId="41" xfId="11" applyFont="1" applyBorder="1"/>
    <xf numFmtId="164" fontId="5" fillId="5" borderId="4" xfId="11" applyFont="1" applyFill="1" applyBorder="1" applyAlignment="1">
      <alignment horizontal="left"/>
    </xf>
    <xf numFmtId="164" fontId="10" fillId="0" borderId="6" xfId="0" applyNumberFormat="1" applyFont="1" applyBorder="1"/>
    <xf numFmtId="164" fontId="10" fillId="0" borderId="29" xfId="0" applyNumberFormat="1" applyFont="1" applyBorder="1"/>
    <xf numFmtId="164" fontId="10" fillId="0" borderId="6" xfId="11" applyFont="1" applyBorder="1" applyAlignment="1">
      <alignment horizontal="center" vertical="center" wrapText="1"/>
    </xf>
    <xf numFmtId="164" fontId="10" fillId="0" borderId="0" xfId="11" applyFont="1"/>
    <xf numFmtId="0" fontId="5" fillId="5" borderId="38" xfId="0" applyFont="1" applyFill="1" applyBorder="1" applyAlignment="1">
      <alignment horizontal="center" vertical="top" wrapText="1"/>
    </xf>
    <xf numFmtId="0" fontId="13" fillId="7" borderId="6" xfId="0" applyFont="1" applyFill="1" applyBorder="1" applyAlignment="1">
      <alignment horizontal="justify" wrapText="1"/>
    </xf>
    <xf numFmtId="0" fontId="13" fillId="7" borderId="6" xfId="0" applyFont="1" applyFill="1" applyBorder="1" applyAlignment="1">
      <alignment horizontal="justify" vertical="top" wrapText="1"/>
    </xf>
    <xf numFmtId="0" fontId="4" fillId="0" borderId="5" xfId="0" applyFont="1" applyBorder="1" applyAlignment="1">
      <alignment horizontal="right" vertical="center" wrapText="1"/>
    </xf>
    <xf numFmtId="0" fontId="4" fillId="2" borderId="38" xfId="0" applyFont="1" applyFill="1" applyBorder="1" applyAlignment="1">
      <alignment horizontal="center" vertical="center" wrapText="1"/>
    </xf>
    <xf numFmtId="4" fontId="13" fillId="0" borderId="42" xfId="0" applyNumberFormat="1" applyFont="1" applyBorder="1" applyAlignment="1">
      <alignment horizontal="center" vertical="center" wrapText="1"/>
    </xf>
    <xf numFmtId="4" fontId="13" fillId="0" borderId="41" xfId="0" applyNumberFormat="1" applyFont="1" applyBorder="1" applyAlignment="1">
      <alignment horizontal="center" vertical="center" wrapText="1"/>
    </xf>
    <xf numFmtId="4" fontId="12" fillId="0" borderId="41" xfId="0" applyNumberFormat="1" applyFont="1" applyBorder="1" applyAlignment="1">
      <alignment horizontal="center" vertical="center" wrapText="1"/>
    </xf>
    <xf numFmtId="0" fontId="13" fillId="8" borderId="28" xfId="0" applyFont="1" applyFill="1" applyBorder="1" applyAlignment="1">
      <alignment horizontal="center" vertical="center" wrapText="1"/>
    </xf>
    <xf numFmtId="0" fontId="13" fillId="8" borderId="6" xfId="0" applyFont="1" applyFill="1" applyBorder="1" applyAlignment="1">
      <alignment vertical="center" wrapText="1"/>
    </xf>
    <xf numFmtId="2" fontId="13" fillId="8" borderId="6" xfId="11" applyNumberFormat="1" applyFont="1" applyFill="1" applyBorder="1" applyAlignment="1">
      <alignment horizontal="center" vertical="center" wrapText="1"/>
    </xf>
    <xf numFmtId="4" fontId="13" fillId="8" borderId="6" xfId="0" applyNumberFormat="1" applyFont="1" applyFill="1" applyBorder="1" applyAlignment="1">
      <alignment horizontal="center" vertical="center" wrapText="1"/>
    </xf>
    <xf numFmtId="4" fontId="13" fillId="8" borderId="14" xfId="0" applyNumberFormat="1" applyFont="1" applyFill="1" applyBorder="1" applyAlignment="1">
      <alignment horizontal="center" vertical="center" wrapText="1"/>
    </xf>
    <xf numFmtId="0" fontId="4" fillId="2" borderId="12" xfId="0" applyFont="1" applyFill="1" applyBorder="1" applyAlignment="1">
      <alignment horizontal="center" vertical="center"/>
    </xf>
    <xf numFmtId="0" fontId="12" fillId="0" borderId="23" xfId="0" applyFont="1" applyBorder="1" applyAlignment="1">
      <alignment horizontal="center" vertical="center" wrapText="1"/>
    </xf>
    <xf numFmtId="0" fontId="13" fillId="0" borderId="43" xfId="0" applyFont="1" applyBorder="1" applyAlignment="1">
      <alignment horizontal="center" vertical="center" wrapText="1"/>
    </xf>
    <xf numFmtId="0" fontId="12" fillId="0" borderId="43" xfId="0" applyFont="1" applyBorder="1" applyAlignment="1">
      <alignment horizontal="center" vertical="center" wrapText="1"/>
    </xf>
    <xf numFmtId="0" fontId="13" fillId="8" borderId="43" xfId="0" applyFont="1" applyFill="1" applyBorder="1" applyAlignment="1">
      <alignment horizontal="center" vertical="center" wrapText="1"/>
    </xf>
    <xf numFmtId="0" fontId="13" fillId="0" borderId="44" xfId="0" applyFont="1" applyBorder="1" applyAlignment="1">
      <alignment horizontal="center" vertical="center" wrapText="1"/>
    </xf>
    <xf numFmtId="0" fontId="14" fillId="0" borderId="45" xfId="0" applyFont="1" applyBorder="1" applyAlignment="1">
      <alignment horizontal="center" vertical="center" wrapText="1"/>
    </xf>
    <xf numFmtId="0" fontId="10" fillId="9" borderId="18" xfId="0" applyFont="1" applyFill="1" applyBorder="1"/>
    <xf numFmtId="0" fontId="10" fillId="9" borderId="0" xfId="0" applyFont="1" applyFill="1"/>
    <xf numFmtId="0" fontId="10" fillId="9" borderId="24" xfId="0" applyFont="1" applyFill="1" applyBorder="1"/>
    <xf numFmtId="0" fontId="5" fillId="9" borderId="8" xfId="0" applyFont="1" applyFill="1" applyBorder="1" applyAlignment="1">
      <alignment horizontal="center" vertical="center"/>
    </xf>
    <xf numFmtId="0" fontId="5" fillId="9" borderId="12" xfId="0" applyFont="1" applyFill="1" applyBorder="1" applyAlignment="1">
      <alignment horizontal="center" vertical="center" wrapText="1"/>
    </xf>
    <xf numFmtId="0" fontId="5" fillId="9" borderId="9" xfId="0" applyFont="1" applyFill="1" applyBorder="1" applyAlignment="1">
      <alignment horizontal="center" vertical="center" wrapText="1"/>
    </xf>
    <xf numFmtId="0" fontId="5" fillId="9" borderId="38" xfId="0" applyFont="1" applyFill="1" applyBorder="1" applyAlignment="1">
      <alignment horizontal="center" vertical="center" wrapText="1"/>
    </xf>
    <xf numFmtId="0" fontId="5" fillId="9" borderId="38" xfId="0" applyFont="1" applyFill="1" applyBorder="1" applyAlignment="1">
      <alignment horizontal="center" vertical="center"/>
    </xf>
    <xf numFmtId="0" fontId="5" fillId="9" borderId="13" xfId="0" applyFont="1" applyFill="1" applyBorder="1" applyAlignment="1">
      <alignment horizontal="center" vertical="top" wrapText="1"/>
    </xf>
    <xf numFmtId="0" fontId="5" fillId="9" borderId="38" xfId="0" applyFont="1" applyFill="1" applyBorder="1" applyAlignment="1">
      <alignment horizontal="center" vertical="top" wrapText="1"/>
    </xf>
    <xf numFmtId="164" fontId="5" fillId="9" borderId="29" xfId="11" applyFont="1" applyFill="1" applyBorder="1" applyAlignment="1">
      <alignment horizontal="center" vertical="center" wrapText="1"/>
    </xf>
    <xf numFmtId="0" fontId="5" fillId="9" borderId="29" xfId="0" applyFont="1" applyFill="1" applyBorder="1" applyAlignment="1">
      <alignment horizontal="center" vertical="center" wrapText="1"/>
    </xf>
    <xf numFmtId="0" fontId="5" fillId="7" borderId="18" xfId="0" applyFont="1" applyFill="1" applyBorder="1" applyAlignment="1">
      <alignment horizontal="center"/>
    </xf>
    <xf numFmtId="0" fontId="5" fillId="7" borderId="0" xfId="0" applyFont="1" applyFill="1" applyAlignment="1">
      <alignment horizontal="center"/>
    </xf>
    <xf numFmtId="0" fontId="10" fillId="7" borderId="0" xfId="0" applyFont="1" applyFill="1"/>
    <xf numFmtId="0" fontId="10" fillId="7" borderId="24" xfId="0" applyFont="1" applyFill="1" applyBorder="1"/>
    <xf numFmtId="0" fontId="5" fillId="7" borderId="28" xfId="0" applyFont="1" applyFill="1" applyBorder="1" applyAlignment="1">
      <alignment horizontal="center" wrapText="1"/>
    </xf>
    <xf numFmtId="164" fontId="10" fillId="7" borderId="6" xfId="11" applyFont="1" applyFill="1" applyBorder="1" applyAlignment="1">
      <alignment horizontal="center"/>
    </xf>
    <xf numFmtId="164" fontId="10" fillId="7" borderId="6" xfId="11" applyFont="1" applyFill="1" applyBorder="1"/>
    <xf numFmtId="164" fontId="10" fillId="7" borderId="41" xfId="11" applyFont="1" applyFill="1" applyBorder="1"/>
    <xf numFmtId="164" fontId="10" fillId="7" borderId="6" xfId="0" applyNumberFormat="1" applyFont="1" applyFill="1" applyBorder="1"/>
    <xf numFmtId="164" fontId="10" fillId="7" borderId="24" xfId="11" applyFont="1" applyFill="1" applyBorder="1"/>
    <xf numFmtId="0" fontId="5" fillId="7" borderId="33" xfId="0" applyFont="1" applyFill="1" applyBorder="1" applyAlignment="1">
      <alignment horizontal="center" wrapText="1"/>
    </xf>
    <xf numFmtId="164" fontId="10" fillId="7" borderId="34" xfId="11" applyFont="1" applyFill="1" applyBorder="1" applyAlignment="1">
      <alignment horizontal="center"/>
    </xf>
    <xf numFmtId="164" fontId="10" fillId="7" borderId="34" xfId="11" applyFont="1" applyFill="1" applyBorder="1"/>
    <xf numFmtId="164" fontId="10" fillId="7" borderId="46" xfId="11" applyFont="1" applyFill="1" applyBorder="1"/>
    <xf numFmtId="164" fontId="10" fillId="7" borderId="34" xfId="0" applyNumberFormat="1" applyFont="1" applyFill="1" applyBorder="1"/>
    <xf numFmtId="0" fontId="5" fillId="7" borderId="8" xfId="0" applyFont="1" applyFill="1" applyBorder="1" applyAlignment="1">
      <alignment horizontal="center" wrapText="1"/>
    </xf>
    <xf numFmtId="164" fontId="10" fillId="7" borderId="9" xfId="11" applyFont="1" applyFill="1" applyBorder="1" applyAlignment="1">
      <alignment horizontal="center"/>
    </xf>
    <xf numFmtId="164" fontId="10" fillId="7" borderId="9" xfId="11" applyFont="1" applyFill="1" applyBorder="1" applyAlignment="1">
      <alignment horizontal="left" vertical="top" wrapText="1"/>
    </xf>
    <xf numFmtId="164" fontId="10" fillId="7" borderId="9" xfId="11" applyFont="1" applyFill="1" applyBorder="1"/>
    <xf numFmtId="164" fontId="10" fillId="7" borderId="38" xfId="11" applyFont="1" applyFill="1" applyBorder="1"/>
    <xf numFmtId="164" fontId="10" fillId="7" borderId="38" xfId="11" applyFont="1" applyFill="1" applyBorder="1" applyAlignment="1">
      <alignment vertical="top" wrapText="1"/>
    </xf>
    <xf numFmtId="164" fontId="10" fillId="7" borderId="38" xfId="11" applyFont="1" applyFill="1" applyBorder="1" applyAlignment="1">
      <alignment horizontal="left" vertical="top" wrapText="1"/>
    </xf>
    <xf numFmtId="164" fontId="10" fillId="7" borderId="9" xfId="0" applyNumberFormat="1" applyFont="1" applyFill="1" applyBorder="1" applyAlignment="1">
      <alignment vertical="top" wrapText="1"/>
    </xf>
    <xf numFmtId="4" fontId="21" fillId="0" borderId="29" xfId="0" applyNumberFormat="1" applyFont="1" applyBorder="1" applyAlignment="1">
      <alignment horizontal="center" vertical="top" wrapText="1"/>
    </xf>
    <xf numFmtId="0" fontId="5" fillId="7" borderId="25" xfId="0" applyFont="1" applyFill="1" applyBorder="1" applyAlignment="1">
      <alignment horizontal="center"/>
    </xf>
    <xf numFmtId="164" fontId="10" fillId="7" borderId="26" xfId="11" applyFont="1" applyFill="1" applyBorder="1" applyAlignment="1">
      <alignment horizontal="center"/>
    </xf>
    <xf numFmtId="164" fontId="10" fillId="7" borderId="26" xfId="11" applyFont="1" applyFill="1" applyBorder="1" applyAlignment="1">
      <alignment wrapText="1"/>
    </xf>
    <xf numFmtId="164" fontId="10" fillId="7" borderId="26" xfId="11" applyFont="1" applyFill="1" applyBorder="1"/>
    <xf numFmtId="164" fontId="10" fillId="7" borderId="47" xfId="11" applyFont="1" applyFill="1" applyBorder="1"/>
    <xf numFmtId="164" fontId="10" fillId="7" borderId="47" xfId="11" applyFont="1" applyFill="1" applyBorder="1" applyAlignment="1">
      <alignment wrapText="1"/>
    </xf>
    <xf numFmtId="164" fontId="10" fillId="7" borderId="26" xfId="0" applyNumberFormat="1" applyFont="1" applyFill="1" applyBorder="1" applyAlignment="1">
      <alignment wrapText="1"/>
    </xf>
    <xf numFmtId="164" fontId="10" fillId="7" borderId="48" xfId="11" applyFont="1" applyFill="1" applyBorder="1"/>
    <xf numFmtId="0" fontId="10" fillId="0" borderId="49" xfId="0" applyFont="1" applyBorder="1" applyAlignment="1">
      <alignment wrapText="1"/>
    </xf>
    <xf numFmtId="164" fontId="10" fillId="7" borderId="6" xfId="11" applyFont="1" applyFill="1" applyBorder="1" applyAlignment="1">
      <alignment wrapText="1"/>
    </xf>
    <xf numFmtId="0" fontId="5" fillId="7" borderId="31" xfId="0" applyFont="1" applyFill="1" applyBorder="1" applyAlignment="1">
      <alignment horizontal="center"/>
    </xf>
    <xf numFmtId="164" fontId="5" fillId="7" borderId="31" xfId="0" applyNumberFormat="1" applyFont="1" applyFill="1" applyBorder="1" applyAlignment="1">
      <alignment horizontal="center"/>
    </xf>
    <xf numFmtId="164" fontId="5" fillId="7" borderId="31" xfId="11" applyFont="1" applyFill="1" applyBorder="1" applyAlignment="1">
      <alignment horizontal="left"/>
    </xf>
    <xf numFmtId="164" fontId="5" fillId="7" borderId="31" xfId="0" applyNumberFormat="1" applyFont="1" applyFill="1" applyBorder="1"/>
    <xf numFmtId="164" fontId="5" fillId="0" borderId="31" xfId="0" applyNumberFormat="1" applyFont="1" applyBorder="1"/>
    <xf numFmtId="164" fontId="5" fillId="0" borderId="31" xfId="11" applyFont="1" applyBorder="1"/>
    <xf numFmtId="164" fontId="10" fillId="7" borderId="27" xfId="11" applyFont="1" applyFill="1" applyBorder="1" applyAlignment="1">
      <alignment wrapText="1"/>
    </xf>
    <xf numFmtId="0" fontId="5" fillId="7" borderId="28" xfId="0" applyFont="1" applyFill="1" applyBorder="1" applyAlignment="1">
      <alignment horizontal="center"/>
    </xf>
    <xf numFmtId="0" fontId="5" fillId="7" borderId="35" xfId="0" applyFont="1" applyFill="1" applyBorder="1" applyAlignment="1">
      <alignment horizontal="center"/>
    </xf>
    <xf numFmtId="164" fontId="10" fillId="7" borderId="17" xfId="11" applyFont="1" applyFill="1" applyBorder="1"/>
    <xf numFmtId="164" fontId="10" fillId="7" borderId="38" xfId="11" applyFont="1" applyFill="1" applyBorder="1" applyAlignment="1">
      <alignment wrapText="1"/>
    </xf>
    <xf numFmtId="164" fontId="10" fillId="7" borderId="9" xfId="0" applyNumberFormat="1" applyFont="1" applyFill="1" applyBorder="1" applyAlignment="1">
      <alignment wrapText="1"/>
    </xf>
    <xf numFmtId="164" fontId="10" fillId="7" borderId="13" xfId="11" applyFont="1" applyFill="1" applyBorder="1" applyAlignment="1">
      <alignment wrapText="1"/>
    </xf>
    <xf numFmtId="0" fontId="5" fillId="7" borderId="33" xfId="0" applyFont="1" applyFill="1" applyBorder="1" applyAlignment="1">
      <alignment horizontal="center"/>
    </xf>
    <xf numFmtId="0" fontId="10" fillId="0" borderId="17" xfId="0" applyFont="1" applyBorder="1" applyAlignment="1">
      <alignment wrapText="1"/>
    </xf>
    <xf numFmtId="0" fontId="6" fillId="0" borderId="0" xfId="4"/>
    <xf numFmtId="0" fontId="6" fillId="7" borderId="0" xfId="4" applyFill="1"/>
    <xf numFmtId="0" fontId="4" fillId="9" borderId="0" xfId="4" applyFont="1" applyFill="1" applyAlignment="1">
      <alignment horizontal="left"/>
    </xf>
    <xf numFmtId="0" fontId="4" fillId="0" borderId="0" xfId="4" applyFont="1"/>
    <xf numFmtId="4" fontId="28" fillId="0" borderId="6" xfId="4" applyNumberFormat="1" applyFont="1" applyBorder="1" applyAlignment="1">
      <alignment horizontal="center"/>
    </xf>
    <xf numFmtId="4" fontId="28" fillId="0" borderId="6" xfId="4" applyNumberFormat="1" applyFont="1" applyBorder="1"/>
    <xf numFmtId="2" fontId="26" fillId="9" borderId="6" xfId="4" applyNumberFormat="1" applyFont="1" applyFill="1" applyBorder="1" applyAlignment="1">
      <alignment horizontal="center" vertical="center" wrapText="1"/>
    </xf>
    <xf numFmtId="4" fontId="26" fillId="9" borderId="6" xfId="4" applyNumberFormat="1" applyFont="1" applyFill="1" applyBorder="1" applyAlignment="1">
      <alignment horizontal="center" vertical="center" wrapText="1"/>
    </xf>
    <xf numFmtId="4" fontId="26" fillId="9" borderId="6" xfId="4" applyNumberFormat="1" applyFont="1" applyFill="1" applyBorder="1" applyAlignment="1">
      <alignment horizontal="center" vertical="center"/>
    </xf>
    <xf numFmtId="1" fontId="26" fillId="9" borderId="6" xfId="4" applyNumberFormat="1" applyFont="1" applyFill="1" applyBorder="1" applyAlignment="1">
      <alignment horizontal="center" vertical="center" wrapText="1"/>
    </xf>
    <xf numFmtId="0" fontId="28" fillId="7" borderId="6" xfId="0" applyFont="1" applyFill="1" applyBorder="1" applyAlignment="1" applyProtection="1">
      <alignment horizontal="center" vertical="center" wrapText="1"/>
      <protection locked="0"/>
    </xf>
    <xf numFmtId="0" fontId="27" fillId="7" borderId="6" xfId="0" applyFont="1" applyFill="1" applyBorder="1" applyAlignment="1" applyProtection="1">
      <alignment horizontal="left" vertical="center" wrapText="1"/>
      <protection locked="0"/>
    </xf>
    <xf numFmtId="2" fontId="27" fillId="0" borderId="6" xfId="4" applyNumberFormat="1" applyFont="1" applyBorder="1" applyAlignment="1">
      <alignment horizontal="center" vertical="center"/>
    </xf>
    <xf numFmtId="4" fontId="28" fillId="0" borderId="6" xfId="4" applyNumberFormat="1" applyFont="1" applyBorder="1" applyAlignment="1">
      <alignment horizontal="center" vertical="center"/>
    </xf>
    <xf numFmtId="0" fontId="27" fillId="0" borderId="0" xfId="4" applyFont="1" applyAlignment="1">
      <alignment horizontal="center" vertical="top"/>
    </xf>
    <xf numFmtId="0" fontId="27" fillId="0" borderId="0" xfId="4" applyFont="1" applyAlignment="1">
      <alignment vertical="top"/>
    </xf>
    <xf numFmtId="4" fontId="27" fillId="0" borderId="0" xfId="4" applyNumberFormat="1" applyFont="1" applyAlignment="1">
      <alignment horizontal="center"/>
    </xf>
    <xf numFmtId="4" fontId="27" fillId="0" borderId="0" xfId="4" applyNumberFormat="1" applyFont="1"/>
    <xf numFmtId="4" fontId="28" fillId="0" borderId="0" xfId="4" applyNumberFormat="1" applyFont="1" applyAlignment="1">
      <alignment horizontal="center"/>
    </xf>
    <xf numFmtId="0" fontId="28" fillId="0" borderId="50" xfId="0" applyFont="1" applyBorder="1" applyAlignment="1">
      <alignment horizontal="left" vertical="center"/>
    </xf>
    <xf numFmtId="0" fontId="28" fillId="0" borderId="0" xfId="0" applyFont="1" applyAlignment="1">
      <alignment horizontal="left" vertical="center"/>
    </xf>
    <xf numFmtId="0" fontId="28" fillId="0" borderId="20" xfId="0" applyFont="1" applyBorder="1" applyAlignment="1">
      <alignment horizontal="left" vertical="center"/>
    </xf>
    <xf numFmtId="0" fontId="28" fillId="2" borderId="6" xfId="0" applyFont="1" applyFill="1" applyBorder="1" applyAlignment="1">
      <alignment horizontal="left" vertical="center"/>
    </xf>
    <xf numFmtId="0" fontId="27" fillId="0" borderId="6" xfId="4" applyFont="1" applyBorder="1" applyAlignment="1">
      <alignment horizontal="center" vertical="top"/>
    </xf>
    <xf numFmtId="0" fontId="28" fillId="7" borderId="6" xfId="0" applyFont="1" applyFill="1" applyBorder="1" applyAlignment="1">
      <alignment horizontal="center" vertical="center"/>
    </xf>
    <xf numFmtId="4" fontId="27" fillId="0" borderId="6" xfId="4" applyNumberFormat="1" applyFont="1" applyBorder="1" applyAlignment="1">
      <alignment horizontal="center" vertical="center"/>
    </xf>
    <xf numFmtId="0" fontId="27" fillId="0" borderId="6" xfId="4" applyFont="1" applyBorder="1" applyAlignment="1">
      <alignment horizontal="center" vertical="center"/>
    </xf>
    <xf numFmtId="0" fontId="28" fillId="10" borderId="6" xfId="0" applyFont="1" applyFill="1" applyBorder="1" applyAlignment="1">
      <alignment horizontal="left" vertical="center"/>
    </xf>
    <xf numFmtId="0" fontId="27" fillId="7" borderId="6" xfId="0" applyFont="1" applyFill="1" applyBorder="1" applyAlignment="1" applyProtection="1">
      <alignment horizontal="right" vertical="center" wrapText="1"/>
      <protection locked="0"/>
    </xf>
    <xf numFmtId="0" fontId="27" fillId="0" borderId="6" xfId="4" applyFont="1" applyBorder="1" applyAlignment="1">
      <alignment horizontal="right" vertical="top"/>
    </xf>
    <xf numFmtId="0" fontId="28" fillId="0" borderId="6" xfId="4" applyFont="1" applyBorder="1" applyAlignment="1">
      <alignment horizontal="center" vertical="top"/>
    </xf>
    <xf numFmtId="4" fontId="28" fillId="7" borderId="6" xfId="4" applyNumberFormat="1" applyFont="1" applyFill="1" applyBorder="1" applyAlignment="1">
      <alignment horizontal="center"/>
    </xf>
    <xf numFmtId="4" fontId="28" fillId="7" borderId="6" xfId="4" applyNumberFormat="1" applyFont="1" applyFill="1" applyBorder="1" applyAlignment="1">
      <alignment horizontal="center" vertical="center"/>
    </xf>
    <xf numFmtId="0" fontId="28" fillId="7" borderId="6" xfId="4" applyFont="1" applyFill="1" applyBorder="1" applyAlignment="1">
      <alignment horizontal="center" vertical="top"/>
    </xf>
    <xf numFmtId="0" fontId="27" fillId="7" borderId="6" xfId="4" applyFont="1" applyFill="1" applyBorder="1" applyAlignment="1">
      <alignment horizontal="right" vertical="top"/>
    </xf>
    <xf numFmtId="167" fontId="31" fillId="7" borderId="0" xfId="6" applyNumberFormat="1" applyFont="1" applyFill="1" applyAlignment="1">
      <alignment horizontal="left"/>
    </xf>
    <xf numFmtId="0" fontId="10" fillId="0" borderId="0" xfId="4" applyFont="1"/>
    <xf numFmtId="2" fontId="30" fillId="7" borderId="0" xfId="6" applyNumberFormat="1" applyFont="1" applyFill="1" applyAlignment="1">
      <alignment horizontal="left"/>
    </xf>
    <xf numFmtId="2" fontId="30" fillId="7" borderId="0" xfId="6" applyNumberFormat="1" applyFont="1" applyFill="1" applyAlignment="1">
      <alignment vertical="center"/>
    </xf>
    <xf numFmtId="2" fontId="30" fillId="7" borderId="0" xfId="6" applyNumberFormat="1" applyFont="1" applyFill="1" applyAlignment="1">
      <alignment wrapText="1"/>
    </xf>
    <xf numFmtId="2" fontId="30" fillId="7" borderId="0" xfId="6" applyNumberFormat="1" applyFont="1" applyFill="1" applyAlignment="1">
      <alignment horizontal="center" vertical="center"/>
    </xf>
    <xf numFmtId="168" fontId="26" fillId="7" borderId="6" xfId="4" applyNumberFormat="1" applyFont="1" applyFill="1" applyBorder="1" applyAlignment="1">
      <alignment horizontal="center" vertical="center"/>
    </xf>
    <xf numFmtId="0" fontId="28" fillId="0" borderId="6" xfId="4" applyFont="1" applyBorder="1" applyAlignment="1">
      <alignment horizontal="center" vertical="center" wrapText="1"/>
    </xf>
    <xf numFmtId="0" fontId="10" fillId="7" borderId="0" xfId="4" applyFont="1" applyFill="1" applyAlignment="1">
      <alignment horizontal="right"/>
    </xf>
    <xf numFmtId="0" fontId="27" fillId="0" borderId="6" xfId="4" applyFont="1" applyBorder="1" applyAlignment="1">
      <alignment horizontal="left" vertical="center" wrapText="1"/>
    </xf>
    <xf numFmtId="0" fontId="31" fillId="7" borderId="0" xfId="4" applyFont="1" applyFill="1" applyAlignment="1">
      <alignment horizontal="center" vertical="center" wrapText="1"/>
    </xf>
    <xf numFmtId="0" fontId="32" fillId="0" borderId="0" xfId="4" applyFont="1" applyAlignment="1">
      <alignment horizontal="left"/>
    </xf>
    <xf numFmtId="1" fontId="33" fillId="7" borderId="0" xfId="4" applyNumberFormat="1" applyFont="1" applyFill="1" applyAlignment="1">
      <alignment horizontal="right" vertical="center" wrapText="1"/>
    </xf>
    <xf numFmtId="2" fontId="33" fillId="7" borderId="0" xfId="4" applyNumberFormat="1" applyFont="1" applyFill="1" applyAlignment="1">
      <alignment horizontal="center" vertical="center" wrapText="1"/>
    </xf>
    <xf numFmtId="2" fontId="33" fillId="7" borderId="0" xfId="4" applyNumberFormat="1" applyFont="1" applyFill="1" applyAlignment="1">
      <alignment horizontal="right" vertical="center" wrapText="1"/>
    </xf>
    <xf numFmtId="4" fontId="33" fillId="7" borderId="0" xfId="4" applyNumberFormat="1" applyFont="1" applyFill="1" applyAlignment="1">
      <alignment horizontal="center" vertical="center" wrapText="1"/>
    </xf>
    <xf numFmtId="168" fontId="33" fillId="7" borderId="0" xfId="4" applyNumberFormat="1" applyFont="1" applyFill="1" applyAlignment="1">
      <alignment horizontal="right" vertical="center" wrapText="1"/>
    </xf>
    <xf numFmtId="10" fontId="33" fillId="7" borderId="0" xfId="4" applyNumberFormat="1" applyFont="1" applyFill="1" applyAlignment="1">
      <alignment horizontal="right" vertical="center" wrapText="1"/>
    </xf>
    <xf numFmtId="0" fontId="10" fillId="7" borderId="0" xfId="4" applyFont="1" applyFill="1" applyAlignment="1">
      <alignment horizontal="left"/>
    </xf>
    <xf numFmtId="1" fontId="33" fillId="7" borderId="0" xfId="4" applyNumberFormat="1" applyFont="1" applyFill="1" applyAlignment="1">
      <alignment horizontal="center" vertical="center" wrapText="1"/>
    </xf>
    <xf numFmtId="0" fontId="29" fillId="0" borderId="0" xfId="4" applyFont="1" applyAlignment="1">
      <alignment horizontal="center" vertical="top"/>
    </xf>
    <xf numFmtId="0" fontId="27" fillId="0" borderId="0" xfId="4" applyFont="1" applyAlignment="1">
      <alignment horizontal="left" vertical="top"/>
    </xf>
    <xf numFmtId="4" fontId="29" fillId="0" borderId="0" xfId="4" applyNumberFormat="1" applyFont="1" applyAlignment="1">
      <alignment horizontal="center"/>
    </xf>
    <xf numFmtId="4" fontId="29" fillId="0" borderId="0" xfId="4" applyNumberFormat="1" applyFont="1"/>
    <xf numFmtId="4" fontId="27" fillId="7" borderId="6" xfId="4" applyNumberFormat="1" applyFont="1" applyFill="1" applyBorder="1" applyAlignment="1">
      <alignment horizontal="center" vertical="center"/>
    </xf>
    <xf numFmtId="0" fontId="27" fillId="7" borderId="6" xfId="4" applyFont="1" applyFill="1" applyBorder="1" applyAlignment="1">
      <alignment horizontal="right" vertical="top" wrapText="1"/>
    </xf>
    <xf numFmtId="0" fontId="27" fillId="0" borderId="6" xfId="0" applyFont="1" applyBorder="1" applyAlignment="1" applyProtection="1">
      <alignment horizontal="left" vertical="center" wrapText="1"/>
      <protection locked="0"/>
    </xf>
    <xf numFmtId="2" fontId="26" fillId="0" borderId="6" xfId="4" applyNumberFormat="1" applyFont="1" applyBorder="1" applyAlignment="1">
      <alignment horizontal="center" vertical="center" wrapText="1"/>
    </xf>
    <xf numFmtId="4" fontId="26" fillId="0" borderId="6" xfId="4" applyNumberFormat="1" applyFont="1" applyBorder="1" applyAlignment="1">
      <alignment horizontal="center" vertical="center"/>
    </xf>
    <xf numFmtId="1" fontId="26" fillId="0" borderId="6" xfId="4" applyNumberFormat="1" applyFont="1" applyBorder="1" applyAlignment="1">
      <alignment horizontal="center" vertical="center" wrapText="1"/>
    </xf>
    <xf numFmtId="0" fontId="27" fillId="11" borderId="6" xfId="0" applyFont="1" applyFill="1" applyBorder="1" applyAlignment="1" applyProtection="1">
      <alignment horizontal="left" vertical="center" wrapText="1"/>
      <protection locked="0"/>
    </xf>
    <xf numFmtId="4" fontId="28" fillId="11" borderId="6" xfId="4" applyNumberFormat="1" applyFont="1" applyFill="1" applyBorder="1" applyAlignment="1">
      <alignment horizontal="center"/>
    </xf>
    <xf numFmtId="4" fontId="28" fillId="11" borderId="6" xfId="4" applyNumberFormat="1" applyFont="1" applyFill="1" applyBorder="1" applyAlignment="1">
      <alignment horizontal="center" vertical="center"/>
    </xf>
    <xf numFmtId="0" fontId="6" fillId="11" borderId="0" xfId="4" applyFill="1"/>
    <xf numFmtId="0" fontId="27" fillId="11" borderId="6" xfId="4" applyFont="1" applyFill="1" applyBorder="1" applyAlignment="1">
      <alignment horizontal="center" vertical="top"/>
    </xf>
    <xf numFmtId="4" fontId="27" fillId="11" borderId="6" xfId="4" applyNumberFormat="1" applyFont="1" applyFill="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wrapText="1"/>
    </xf>
    <xf numFmtId="0" fontId="10" fillId="0" borderId="0" xfId="0" applyFont="1" applyAlignment="1">
      <alignment vertical="center"/>
    </xf>
    <xf numFmtId="0" fontId="28" fillId="12" borderId="6" xfId="4" applyFont="1" applyFill="1" applyBorder="1" applyAlignment="1">
      <alignment horizontal="center" vertical="top"/>
    </xf>
    <xf numFmtId="0" fontId="27" fillId="12" borderId="6" xfId="4" applyFont="1" applyFill="1" applyBorder="1" applyAlignment="1">
      <alignment horizontal="right" vertical="top"/>
    </xf>
    <xf numFmtId="4" fontId="27" fillId="12" borderId="6" xfId="4" applyNumberFormat="1" applyFont="1" applyFill="1" applyBorder="1" applyAlignment="1">
      <alignment horizontal="center" vertical="center"/>
    </xf>
    <xf numFmtId="4" fontId="28" fillId="12" borderId="6" xfId="4" applyNumberFormat="1" applyFont="1" applyFill="1" applyBorder="1" applyAlignment="1">
      <alignment horizontal="center"/>
    </xf>
    <xf numFmtId="0" fontId="6" fillId="12" borderId="0" xfId="4" applyFill="1"/>
    <xf numFmtId="0" fontId="27" fillId="12" borderId="6" xfId="4" applyFont="1" applyFill="1" applyBorder="1" applyAlignment="1">
      <alignment horizontal="center" vertical="top"/>
    </xf>
    <xf numFmtId="4" fontId="28" fillId="12" borderId="6" xfId="4" applyNumberFormat="1" applyFont="1" applyFill="1" applyBorder="1" applyAlignment="1">
      <alignment horizontal="center" vertical="center"/>
    </xf>
    <xf numFmtId="0" fontId="27" fillId="11" borderId="34" xfId="4" applyFont="1" applyFill="1" applyBorder="1" applyAlignment="1">
      <alignment horizontal="center" vertical="center"/>
    </xf>
    <xf numFmtId="0" fontId="27" fillId="11" borderId="34" xfId="0" applyFont="1" applyFill="1" applyBorder="1" applyAlignment="1" applyProtection="1">
      <alignment horizontal="left" vertical="center" wrapText="1"/>
      <protection locked="0"/>
    </xf>
    <xf numFmtId="4" fontId="28" fillId="11" borderId="34" xfId="4" applyNumberFormat="1" applyFont="1" applyFill="1" applyBorder="1" applyAlignment="1">
      <alignment horizontal="center"/>
    </xf>
    <xf numFmtId="4" fontId="28" fillId="11" borderId="34" xfId="4" applyNumberFormat="1" applyFont="1" applyFill="1" applyBorder="1"/>
    <xf numFmtId="4" fontId="28" fillId="11" borderId="34" xfId="4" applyNumberFormat="1" applyFont="1" applyFill="1" applyBorder="1" applyAlignment="1">
      <alignment horizontal="center" vertical="center"/>
    </xf>
    <xf numFmtId="0" fontId="27" fillId="11" borderId="31" xfId="4" applyFont="1" applyFill="1" applyBorder="1" applyAlignment="1">
      <alignment horizontal="center" vertical="top"/>
    </xf>
    <xf numFmtId="0" fontId="27" fillId="11" borderId="31" xfId="0" applyFont="1" applyFill="1" applyBorder="1" applyAlignment="1" applyProtection="1">
      <alignment horizontal="left" vertical="center" wrapText="1"/>
      <protection locked="0"/>
    </xf>
    <xf numFmtId="4" fontId="28" fillId="11" borderId="31" xfId="4" applyNumberFormat="1" applyFont="1" applyFill="1" applyBorder="1" applyAlignment="1">
      <alignment horizontal="center"/>
    </xf>
    <xf numFmtId="4" fontId="28" fillId="11" borderId="31" xfId="4" applyNumberFormat="1" applyFont="1" applyFill="1" applyBorder="1"/>
    <xf numFmtId="4" fontId="28" fillId="11" borderId="31" xfId="4" applyNumberFormat="1" applyFont="1" applyFill="1" applyBorder="1" applyAlignment="1">
      <alignment horizontal="center" vertical="center"/>
    </xf>
    <xf numFmtId="0" fontId="27" fillId="12" borderId="66" xfId="4" applyFont="1" applyFill="1" applyBorder="1" applyAlignment="1">
      <alignment horizontal="center" vertical="top"/>
    </xf>
    <xf numFmtId="0" fontId="27" fillId="12" borderId="66" xfId="4" applyFont="1" applyFill="1" applyBorder="1" applyAlignment="1">
      <alignment horizontal="right" vertical="top"/>
    </xf>
    <xf numFmtId="4" fontId="27" fillId="12" borderId="66" xfId="4" applyNumberFormat="1" applyFont="1" applyFill="1" applyBorder="1" applyAlignment="1">
      <alignment horizontal="center"/>
    </xf>
    <xf numFmtId="4" fontId="27" fillId="12" borderId="66" xfId="4" applyNumberFormat="1" applyFont="1" applyFill="1" applyBorder="1"/>
    <xf numFmtId="4" fontId="28" fillId="12" borderId="66" xfId="4" applyNumberFormat="1" applyFont="1" applyFill="1" applyBorder="1" applyAlignment="1">
      <alignment horizontal="center"/>
    </xf>
    <xf numFmtId="0" fontId="27" fillId="12" borderId="31" xfId="4" applyFont="1" applyFill="1" applyBorder="1" applyAlignment="1">
      <alignment horizontal="center" vertical="top"/>
    </xf>
    <xf numFmtId="4" fontId="28" fillId="12" borderId="31" xfId="4" applyNumberFormat="1" applyFont="1" applyFill="1" applyBorder="1"/>
    <xf numFmtId="4" fontId="28" fillId="12" borderId="31" xfId="4" applyNumberFormat="1" applyFont="1" applyFill="1" applyBorder="1" applyAlignment="1">
      <alignment horizontal="center" vertical="center"/>
    </xf>
    <xf numFmtId="4" fontId="28" fillId="12" borderId="6" xfId="4" applyNumberFormat="1" applyFont="1" applyFill="1" applyBorder="1"/>
    <xf numFmtId="0" fontId="27" fillId="12" borderId="31" xfId="0" applyFont="1" applyFill="1" applyBorder="1" applyAlignment="1" applyProtection="1">
      <alignment horizontal="right" vertical="center" wrapText="1"/>
      <protection locked="0"/>
    </xf>
    <xf numFmtId="4" fontId="27" fillId="12" borderId="31" xfId="4" applyNumberFormat="1" applyFont="1" applyFill="1" applyBorder="1" applyAlignment="1">
      <alignment horizontal="right"/>
    </xf>
    <xf numFmtId="4" fontId="27" fillId="12" borderId="31" xfId="4" applyNumberFormat="1" applyFont="1" applyFill="1" applyBorder="1"/>
    <xf numFmtId="0" fontId="27" fillId="12" borderId="6" xfId="0" applyFont="1" applyFill="1" applyBorder="1" applyAlignment="1" applyProtection="1">
      <alignment horizontal="left" vertical="center" wrapText="1"/>
      <protection locked="0"/>
    </xf>
    <xf numFmtId="0" fontId="27" fillId="12" borderId="6" xfId="0" applyFont="1" applyFill="1" applyBorder="1" applyAlignment="1" applyProtection="1">
      <alignment horizontal="right" vertical="center" wrapText="1"/>
      <protection locked="0"/>
    </xf>
    <xf numFmtId="0" fontId="27" fillId="12" borderId="6" xfId="0" applyFont="1" applyFill="1" applyBorder="1" applyAlignment="1" applyProtection="1">
      <alignment horizontal="right" vertical="center"/>
      <protection locked="0"/>
    </xf>
    <xf numFmtId="0" fontId="36" fillId="13" borderId="6" xfId="4" applyFont="1" applyFill="1" applyBorder="1" applyAlignment="1">
      <alignment horizontal="center" vertical="top"/>
    </xf>
    <xf numFmtId="0" fontId="36" fillId="13" borderId="6" xfId="0" applyFont="1" applyFill="1" applyBorder="1" applyAlignment="1" applyProtection="1">
      <alignment horizontal="left" vertical="center" wrapText="1"/>
      <protection locked="0"/>
    </xf>
    <xf numFmtId="2" fontId="36" fillId="13" borderId="6" xfId="4" applyNumberFormat="1" applyFont="1" applyFill="1" applyBorder="1" applyAlignment="1">
      <alignment horizontal="center" vertical="center" wrapText="1"/>
    </xf>
    <xf numFmtId="4" fontId="36" fillId="13" borderId="6" xfId="4" applyNumberFormat="1" applyFont="1" applyFill="1" applyBorder="1" applyAlignment="1">
      <alignment horizontal="center" vertical="center"/>
    </xf>
    <xf numFmtId="4" fontId="37" fillId="13" borderId="6" xfId="4" applyNumberFormat="1" applyFont="1" applyFill="1" applyBorder="1" applyAlignment="1">
      <alignment horizontal="center" vertical="center"/>
    </xf>
    <xf numFmtId="0" fontId="38" fillId="13" borderId="0" xfId="4" applyFont="1" applyFill="1"/>
    <xf numFmtId="4" fontId="27" fillId="12" borderId="6" xfId="4" applyNumberFormat="1" applyFont="1" applyFill="1" applyBorder="1" applyAlignment="1">
      <alignment horizontal="center"/>
    </xf>
    <xf numFmtId="4" fontId="26" fillId="12" borderId="6" xfId="4" applyNumberFormat="1" applyFont="1" applyFill="1" applyBorder="1" applyAlignment="1">
      <alignment horizontal="center" vertical="center"/>
    </xf>
    <xf numFmtId="0" fontId="6" fillId="12" borderId="0" xfId="4" applyFill="1" applyAlignment="1">
      <alignment horizontal="left"/>
    </xf>
    <xf numFmtId="0" fontId="4" fillId="12" borderId="0" xfId="4" applyFont="1" applyFill="1" applyAlignment="1">
      <alignment horizontal="left"/>
    </xf>
    <xf numFmtId="49" fontId="27" fillId="12" borderId="6" xfId="0" applyNumberFormat="1" applyFont="1" applyFill="1" applyBorder="1" applyAlignment="1" applyProtection="1">
      <alignment horizontal="center" vertical="center" wrapText="1"/>
      <protection locked="0"/>
    </xf>
    <xf numFmtId="0" fontId="28" fillId="12" borderId="6" xfId="0" applyFont="1" applyFill="1" applyBorder="1" applyAlignment="1" applyProtection="1">
      <alignment horizontal="center" vertical="center" wrapText="1"/>
      <protection locked="0"/>
    </xf>
    <xf numFmtId="49" fontId="27" fillId="11" borderId="6" xfId="0" applyNumberFormat="1" applyFont="1" applyFill="1" applyBorder="1" applyAlignment="1" applyProtection="1">
      <alignment horizontal="center" vertical="center" wrapText="1"/>
      <protection locked="0"/>
    </xf>
    <xf numFmtId="4" fontId="26" fillId="11" borderId="6" xfId="4" applyNumberFormat="1" applyFont="1" applyFill="1" applyBorder="1" applyAlignment="1">
      <alignment horizontal="center" vertical="center"/>
    </xf>
    <xf numFmtId="0" fontId="28" fillId="11" borderId="6" xfId="0" applyFont="1" applyFill="1" applyBorder="1" applyAlignment="1" applyProtection="1">
      <alignment horizontal="center" vertical="center" wrapText="1"/>
      <protection locked="0"/>
    </xf>
    <xf numFmtId="0" fontId="4" fillId="11" borderId="0" xfId="4" applyFont="1" applyFill="1" applyAlignment="1">
      <alignment horizontal="left"/>
    </xf>
    <xf numFmtId="0" fontId="28" fillId="12" borderId="6" xfId="0" applyFont="1" applyFill="1" applyBorder="1" applyAlignment="1" applyProtection="1">
      <alignment horizontal="right" vertical="center" wrapText="1"/>
      <protection locked="0"/>
    </xf>
    <xf numFmtId="0" fontId="4" fillId="12" borderId="0" xfId="4" applyFont="1" applyFill="1" applyAlignment="1">
      <alignment horizontal="left" wrapText="1"/>
    </xf>
    <xf numFmtId="0" fontId="4" fillId="12" borderId="66" xfId="4" applyFont="1" applyFill="1" applyBorder="1" applyAlignment="1">
      <alignment horizontal="left"/>
    </xf>
    <xf numFmtId="0" fontId="6" fillId="11" borderId="0" xfId="4" applyFill="1" applyAlignment="1">
      <alignment horizontal="left"/>
    </xf>
    <xf numFmtId="2" fontId="27" fillId="11" borderId="6" xfId="4" applyNumberFormat="1" applyFont="1" applyFill="1" applyBorder="1" applyAlignment="1">
      <alignment horizontal="center" vertical="center"/>
    </xf>
    <xf numFmtId="0" fontId="27" fillId="11" borderId="6" xfId="0" applyFont="1" applyFill="1" applyBorder="1" applyAlignment="1" applyProtection="1">
      <alignment horizontal="right" vertical="center" wrapText="1"/>
      <protection locked="0"/>
    </xf>
    <xf numFmtId="0" fontId="28" fillId="11" borderId="6" xfId="0" applyFont="1" applyFill="1" applyBorder="1" applyAlignment="1">
      <alignment horizontal="center" vertical="center"/>
    </xf>
    <xf numFmtId="2" fontId="27" fillId="12" borderId="6" xfId="4" applyNumberFormat="1" applyFont="1" applyFill="1" applyBorder="1" applyAlignment="1">
      <alignment horizontal="center" vertical="center"/>
    </xf>
    <xf numFmtId="0" fontId="28" fillId="12" borderId="6" xfId="0" applyFont="1" applyFill="1" applyBorder="1" applyAlignment="1">
      <alignment horizontal="center" vertical="center"/>
    </xf>
    <xf numFmtId="0" fontId="36" fillId="11" borderId="6" xfId="4" applyFont="1" applyFill="1" applyBorder="1" applyAlignment="1">
      <alignment horizontal="center" vertical="center"/>
    </xf>
    <xf numFmtId="0" fontId="36" fillId="11" borderId="50" xfId="0" applyFont="1" applyFill="1" applyBorder="1" applyAlignment="1" applyProtection="1">
      <alignment horizontal="left" vertical="center" wrapText="1"/>
      <protection locked="0"/>
    </xf>
    <xf numFmtId="4" fontId="37" fillId="11" borderId="6" xfId="4" applyNumberFormat="1" applyFont="1" applyFill="1" applyBorder="1" applyAlignment="1">
      <alignment horizontal="center"/>
    </xf>
    <xf numFmtId="4" fontId="37" fillId="11" borderId="6" xfId="4" applyNumberFormat="1" applyFont="1" applyFill="1" applyBorder="1" applyAlignment="1">
      <alignment horizontal="center" vertical="center"/>
    </xf>
    <xf numFmtId="0" fontId="38" fillId="11" borderId="0" xfId="4" applyFont="1" applyFill="1"/>
    <xf numFmtId="0" fontId="27" fillId="11" borderId="6" xfId="4" applyFont="1" applyFill="1" applyBorder="1" applyAlignment="1">
      <alignment horizontal="center" vertical="center"/>
    </xf>
    <xf numFmtId="0" fontId="27" fillId="11" borderId="50" xfId="0" applyFont="1" applyFill="1" applyBorder="1" applyAlignment="1" applyProtection="1">
      <alignment horizontal="left" vertical="center" wrapText="1"/>
      <protection locked="0"/>
    </xf>
    <xf numFmtId="0" fontId="27" fillId="12" borderId="66" xfId="4" applyFont="1" applyFill="1" applyBorder="1" applyAlignment="1">
      <alignment vertical="top"/>
    </xf>
    <xf numFmtId="0" fontId="27" fillId="13" borderId="6" xfId="4" applyFont="1" applyFill="1" applyBorder="1" applyAlignment="1">
      <alignment horizontal="center" vertical="top"/>
    </xf>
    <xf numFmtId="0" fontId="27" fillId="13" borderId="6" xfId="0" applyFont="1" applyFill="1" applyBorder="1" applyAlignment="1" applyProtection="1">
      <alignment horizontal="left" vertical="center" wrapText="1"/>
      <protection locked="0"/>
    </xf>
    <xf numFmtId="4" fontId="27" fillId="13" borderId="6" xfId="4" applyNumberFormat="1" applyFont="1" applyFill="1" applyBorder="1" applyAlignment="1">
      <alignment horizontal="center" vertical="center"/>
    </xf>
    <xf numFmtId="4" fontId="28" fillId="13" borderId="6" xfId="4" applyNumberFormat="1" applyFont="1" applyFill="1" applyBorder="1" applyAlignment="1">
      <alignment horizontal="center" vertical="center"/>
    </xf>
    <xf numFmtId="0" fontId="6" fillId="13" borderId="0" xfId="4" applyFill="1"/>
    <xf numFmtId="0" fontId="27" fillId="13" borderId="6" xfId="4" applyFont="1" applyFill="1" applyBorder="1" applyAlignment="1">
      <alignment horizontal="right" vertical="top"/>
    </xf>
    <xf numFmtId="4" fontId="28" fillId="13" borderId="6" xfId="4" applyNumberFormat="1" applyFont="1" applyFill="1" applyBorder="1" applyAlignment="1">
      <alignment horizontal="center"/>
    </xf>
    <xf numFmtId="49" fontId="27" fillId="13" borderId="6" xfId="0" applyNumberFormat="1" applyFont="1" applyFill="1" applyBorder="1" applyAlignment="1" applyProtection="1">
      <alignment horizontal="center" vertical="center" wrapText="1"/>
      <protection locked="0"/>
    </xf>
    <xf numFmtId="4" fontId="26" fillId="13" borderId="6" xfId="4" applyNumberFormat="1" applyFont="1" applyFill="1" applyBorder="1" applyAlignment="1">
      <alignment horizontal="center" vertical="center"/>
    </xf>
    <xf numFmtId="0" fontId="28" fillId="13" borderId="6" xfId="0" applyFont="1" applyFill="1" applyBorder="1" applyAlignment="1" applyProtection="1">
      <alignment horizontal="center" vertical="center" wrapText="1"/>
      <protection locked="0"/>
    </xf>
    <xf numFmtId="0" fontId="4" fillId="13" borderId="0" xfId="4" applyFont="1" applyFill="1" applyAlignment="1">
      <alignment horizontal="left"/>
    </xf>
    <xf numFmtId="0" fontId="27" fillId="13" borderId="6" xfId="0" applyFont="1" applyFill="1" applyBorder="1" applyAlignment="1" applyProtection="1">
      <alignment horizontal="right" vertical="center" wrapText="1"/>
      <protection locked="0"/>
    </xf>
    <xf numFmtId="2" fontId="27" fillId="14" borderId="6" xfId="4" applyNumberFormat="1" applyFont="1" applyFill="1" applyBorder="1" applyAlignment="1">
      <alignment horizontal="center" vertical="center"/>
    </xf>
    <xf numFmtId="0" fontId="27" fillId="14" borderId="6" xfId="0" applyFont="1" applyFill="1" applyBorder="1" applyAlignment="1" applyProtection="1">
      <alignment horizontal="left" vertical="center" wrapText="1"/>
      <protection locked="0"/>
    </xf>
    <xf numFmtId="4" fontId="28" fillId="14" borderId="6" xfId="4" applyNumberFormat="1" applyFont="1" applyFill="1" applyBorder="1" applyAlignment="1">
      <alignment horizontal="center" vertical="center"/>
    </xf>
    <xf numFmtId="0" fontId="28" fillId="14" borderId="6" xfId="0" applyFont="1" applyFill="1" applyBorder="1" applyAlignment="1">
      <alignment horizontal="center" vertical="center"/>
    </xf>
    <xf numFmtId="0" fontId="6" fillId="14" borderId="0" xfId="4" applyFill="1"/>
    <xf numFmtId="0" fontId="28" fillId="14" borderId="6" xfId="4" applyFont="1" applyFill="1" applyBorder="1" applyAlignment="1">
      <alignment horizontal="center" vertical="top"/>
    </xf>
    <xf numFmtId="0" fontId="27" fillId="14" borderId="6" xfId="4" applyFont="1" applyFill="1" applyBorder="1" applyAlignment="1">
      <alignment horizontal="right" vertical="top" wrapText="1"/>
    </xf>
    <xf numFmtId="4" fontId="27" fillId="14" borderId="6" xfId="4" applyNumberFormat="1" applyFont="1" applyFill="1" applyBorder="1" applyAlignment="1">
      <alignment horizontal="center" vertical="center"/>
    </xf>
    <xf numFmtId="4" fontId="28" fillId="14" borderId="6" xfId="4" applyNumberFormat="1" applyFont="1" applyFill="1" applyBorder="1" applyAlignment="1">
      <alignment horizontal="center"/>
    </xf>
    <xf numFmtId="0" fontId="27" fillId="14" borderId="6" xfId="0" applyFont="1" applyFill="1" applyBorder="1" applyAlignment="1" applyProtection="1">
      <alignment horizontal="right" vertical="center" wrapText="1"/>
      <protection locked="0"/>
    </xf>
    <xf numFmtId="2" fontId="27" fillId="13" borderId="6" xfId="4" applyNumberFormat="1" applyFont="1" applyFill="1" applyBorder="1" applyAlignment="1">
      <alignment horizontal="center" vertical="center"/>
    </xf>
    <xf numFmtId="0" fontId="28" fillId="13" borderId="6" xfId="0" applyFont="1" applyFill="1" applyBorder="1" applyAlignment="1">
      <alignment horizontal="center" vertical="center"/>
    </xf>
    <xf numFmtId="0" fontId="27" fillId="11" borderId="6" xfId="0" applyFont="1" applyFill="1" applyBorder="1" applyAlignment="1" applyProtection="1">
      <alignment vertical="center" wrapText="1"/>
      <protection locked="0"/>
    </xf>
    <xf numFmtId="4" fontId="28" fillId="11" borderId="6" xfId="4" applyNumberFormat="1" applyFont="1" applyFill="1" applyBorder="1"/>
    <xf numFmtId="0" fontId="4" fillId="9" borderId="0" xfId="4" applyFont="1" applyFill="1" applyAlignment="1">
      <alignment horizontal="right"/>
    </xf>
    <xf numFmtId="4" fontId="28" fillId="11" borderId="41" xfId="4" applyNumberFormat="1" applyFont="1" applyFill="1" applyBorder="1" applyAlignment="1">
      <alignment horizontal="center"/>
    </xf>
    <xf numFmtId="4" fontId="28" fillId="11" borderId="43" xfId="4" applyNumberFormat="1" applyFont="1" applyFill="1" applyBorder="1" applyAlignment="1">
      <alignment horizontal="center" vertical="center"/>
    </xf>
    <xf numFmtId="4" fontId="27" fillId="12" borderId="34" xfId="4" applyNumberFormat="1" applyFont="1" applyFill="1" applyBorder="1" applyAlignment="1">
      <alignment horizontal="center" vertical="center"/>
    </xf>
    <xf numFmtId="4" fontId="28" fillId="12" borderId="34" xfId="4" applyNumberFormat="1" applyFont="1" applyFill="1" applyBorder="1" applyAlignment="1">
      <alignment horizontal="center" vertical="center"/>
    </xf>
    <xf numFmtId="4" fontId="27" fillId="12" borderId="31" xfId="4" applyNumberFormat="1" applyFont="1" applyFill="1" applyBorder="1" applyAlignment="1">
      <alignment horizontal="center" vertical="center"/>
    </xf>
    <xf numFmtId="0" fontId="4" fillId="11" borderId="66" xfId="4" applyFont="1" applyFill="1" applyBorder="1" applyAlignment="1">
      <alignment horizontal="center"/>
    </xf>
    <xf numFmtId="4" fontId="4" fillId="11" borderId="66" xfId="4" applyNumberFormat="1" applyFont="1" applyFill="1" applyBorder="1" applyAlignment="1">
      <alignment horizontal="center"/>
    </xf>
    <xf numFmtId="0" fontId="44" fillId="17" borderId="71" xfId="0" applyFont="1" applyFill="1" applyBorder="1" applyAlignment="1">
      <alignment horizontal="center" vertical="top" wrapText="1"/>
    </xf>
    <xf numFmtId="0" fontId="44" fillId="0" borderId="71" xfId="0" applyFont="1" applyBorder="1" applyAlignment="1">
      <alignment horizontal="center" vertical="top" wrapText="1"/>
    </xf>
    <xf numFmtId="0" fontId="45" fillId="0" borderId="71" xfId="0" applyFont="1" applyBorder="1" applyAlignment="1">
      <alignment horizontal="center" vertical="top" wrapText="1"/>
    </xf>
    <xf numFmtId="0" fontId="2"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xf>
    <xf numFmtId="164" fontId="2" fillId="0" borderId="6" xfId="11" applyFont="1" applyFill="1" applyBorder="1" applyAlignment="1">
      <alignment horizontal="center" vertical="center"/>
    </xf>
    <xf numFmtId="164" fontId="2" fillId="0" borderId="6" xfId="0" applyNumberFormat="1" applyFont="1" applyBorder="1" applyAlignment="1">
      <alignment horizontal="center" vertical="center"/>
    </xf>
    <xf numFmtId="0" fontId="2" fillId="0" borderId="20" xfId="0" applyFont="1" applyBorder="1" applyAlignment="1">
      <alignment horizontal="right"/>
    </xf>
    <xf numFmtId="1" fontId="1" fillId="7" borderId="6" xfId="4" applyNumberFormat="1" applyFont="1" applyFill="1" applyBorder="1" applyAlignment="1">
      <alignment horizontal="center" vertical="center" wrapText="1"/>
    </xf>
    <xf numFmtId="2" fontId="1" fillId="7" borderId="6" xfId="4" applyNumberFormat="1" applyFont="1" applyFill="1" applyBorder="1" applyAlignment="1">
      <alignment horizontal="center" vertical="center" wrapText="1"/>
    </xf>
    <xf numFmtId="4" fontId="1" fillId="7" borderId="6" xfId="4" applyNumberFormat="1" applyFont="1" applyFill="1" applyBorder="1" applyAlignment="1">
      <alignment horizontal="center" vertical="center" wrapText="1"/>
    </xf>
    <xf numFmtId="2" fontId="1" fillId="12" borderId="6" xfId="4" applyNumberFormat="1" applyFont="1" applyFill="1" applyBorder="1" applyAlignment="1">
      <alignment horizontal="center" vertical="center" wrapText="1"/>
    </xf>
    <xf numFmtId="2" fontId="1" fillId="11" borderId="6" xfId="4" applyNumberFormat="1" applyFont="1" applyFill="1" applyBorder="1" applyAlignment="1">
      <alignment horizontal="center" vertical="center" wrapText="1"/>
    </xf>
    <xf numFmtId="2" fontId="1" fillId="0" borderId="6" xfId="4" applyNumberFormat="1" applyFont="1" applyBorder="1" applyAlignment="1">
      <alignment horizontal="center" vertical="center" wrapText="1"/>
    </xf>
    <xf numFmtId="10" fontId="1" fillId="0" borderId="6" xfId="4" applyNumberFormat="1" applyFont="1" applyBorder="1" applyAlignment="1">
      <alignment horizontal="center" vertical="center" wrapText="1"/>
    </xf>
    <xf numFmtId="169" fontId="1" fillId="0" borderId="6" xfId="4" applyNumberFormat="1" applyFont="1" applyBorder="1" applyAlignment="1">
      <alignment horizontal="center" vertical="center" wrapText="1"/>
    </xf>
    <xf numFmtId="2" fontId="1" fillId="12" borderId="34" xfId="4" applyNumberFormat="1" applyFont="1" applyFill="1" applyBorder="1" applyAlignment="1">
      <alignment horizontal="center" vertical="center" wrapText="1"/>
    </xf>
    <xf numFmtId="2" fontId="1" fillId="12" borderId="31" xfId="4" applyNumberFormat="1" applyFont="1" applyFill="1" applyBorder="1" applyAlignment="1">
      <alignment horizontal="center" vertical="center" wrapText="1"/>
    </xf>
    <xf numFmtId="4" fontId="1" fillId="12" borderId="6" xfId="4" applyNumberFormat="1" applyFont="1" applyFill="1" applyBorder="1" applyAlignment="1">
      <alignment horizontal="center" vertical="center" wrapText="1"/>
    </xf>
    <xf numFmtId="2" fontId="1" fillId="12" borderId="41" xfId="4" applyNumberFormat="1" applyFont="1" applyFill="1" applyBorder="1" applyAlignment="1">
      <alignment horizontal="center" vertical="center" wrapText="1"/>
    </xf>
    <xf numFmtId="2" fontId="1" fillId="12" borderId="66" xfId="4" applyNumberFormat="1" applyFont="1" applyFill="1" applyBorder="1" applyAlignment="1">
      <alignment horizontal="center" vertical="center" wrapText="1"/>
    </xf>
    <xf numFmtId="2" fontId="1" fillId="12" borderId="43" xfId="4" applyNumberFormat="1" applyFont="1" applyFill="1" applyBorder="1" applyAlignment="1">
      <alignment horizontal="center" vertical="center" wrapText="1"/>
    </xf>
    <xf numFmtId="2" fontId="1" fillId="13" borderId="6" xfId="4" applyNumberFormat="1" applyFont="1" applyFill="1" applyBorder="1" applyAlignment="1">
      <alignment horizontal="center" vertical="center" wrapText="1"/>
    </xf>
    <xf numFmtId="4" fontId="1" fillId="13" borderId="6" xfId="4" applyNumberFormat="1" applyFont="1" applyFill="1" applyBorder="1" applyAlignment="1">
      <alignment horizontal="center" vertical="center" wrapText="1"/>
    </xf>
    <xf numFmtId="4" fontId="1" fillId="11" borderId="6" xfId="4" applyNumberFormat="1" applyFont="1" applyFill="1" applyBorder="1" applyAlignment="1">
      <alignment horizontal="center" vertical="center" wrapText="1"/>
    </xf>
    <xf numFmtId="4" fontId="1" fillId="14" borderId="6" xfId="4" applyNumberFormat="1" applyFont="1" applyFill="1" applyBorder="1" applyAlignment="1">
      <alignment horizontal="center" vertical="center" wrapText="1"/>
    </xf>
    <xf numFmtId="2" fontId="1" fillId="14" borderId="6" xfId="4" applyNumberFormat="1" applyFont="1" applyFill="1" applyBorder="1" applyAlignment="1">
      <alignment horizontal="center" vertical="center" wrapText="1"/>
    </xf>
    <xf numFmtId="10" fontId="1" fillId="14" borderId="6" xfId="4" applyNumberFormat="1" applyFont="1" applyFill="1" applyBorder="1" applyAlignment="1">
      <alignment horizontal="center" vertical="center" wrapText="1"/>
    </xf>
    <xf numFmtId="169" fontId="1" fillId="14" borderId="6" xfId="4" applyNumberFormat="1" applyFont="1" applyFill="1" applyBorder="1" applyAlignment="1">
      <alignment horizontal="center" vertical="center" wrapText="1"/>
    </xf>
    <xf numFmtId="0" fontId="0" fillId="0" borderId="0" xfId="0" applyAlignment="1">
      <alignment wrapText="1"/>
    </xf>
    <xf numFmtId="0" fontId="29" fillId="7" borderId="0" xfId="0" applyFont="1" applyFill="1"/>
    <xf numFmtId="0" fontId="29" fillId="0" borderId="0" xfId="0" applyFont="1"/>
    <xf numFmtId="10" fontId="50" fillId="0" borderId="5" xfId="0" applyNumberFormat="1" applyFont="1" applyBorder="1" applyAlignment="1">
      <alignment horizontal="left" vertical="center" wrapText="1"/>
    </xf>
    <xf numFmtId="0" fontId="50" fillId="22" borderId="6" xfId="0" applyFont="1" applyFill="1" applyBorder="1" applyAlignment="1">
      <alignment vertical="center"/>
    </xf>
    <xf numFmtId="0" fontId="50" fillId="0" borderId="0" xfId="0" applyFont="1" applyAlignment="1">
      <alignment vertical="center"/>
    </xf>
    <xf numFmtId="0" fontId="50" fillId="0" borderId="6" xfId="0" applyFont="1" applyBorder="1" applyAlignment="1">
      <alignment vertical="center"/>
    </xf>
    <xf numFmtId="0" fontId="29" fillId="0" borderId="0" xfId="0" applyFont="1" applyAlignment="1">
      <alignment horizontal="center"/>
    </xf>
    <xf numFmtId="0" fontId="50" fillId="22" borderId="0" xfId="0" applyFont="1" applyFill="1" applyAlignment="1">
      <alignment vertical="center"/>
    </xf>
    <xf numFmtId="0" fontId="50" fillId="7" borderId="0" xfId="0" applyFont="1" applyFill="1" applyAlignment="1">
      <alignment vertical="center"/>
    </xf>
    <xf numFmtId="0" fontId="50" fillId="7" borderId="6" xfId="0" applyFont="1" applyFill="1" applyBorder="1" applyAlignment="1">
      <alignment vertical="center"/>
    </xf>
    <xf numFmtId="0" fontId="50" fillId="8" borderId="0" xfId="0" applyFont="1" applyFill="1" applyAlignment="1">
      <alignment vertical="center"/>
    </xf>
    <xf numFmtId="0" fontId="50" fillId="8" borderId="6" xfId="0" applyFont="1" applyFill="1" applyBorder="1" applyAlignment="1">
      <alignment vertical="center"/>
    </xf>
    <xf numFmtId="0" fontId="50" fillId="11" borderId="0" xfId="0" applyFont="1" applyFill="1" applyAlignment="1">
      <alignment vertical="center"/>
    </xf>
    <xf numFmtId="0" fontId="50" fillId="11" borderId="6" xfId="0" applyFont="1" applyFill="1" applyBorder="1" applyAlignment="1">
      <alignment vertical="center"/>
    </xf>
    <xf numFmtId="0" fontId="29" fillId="0" borderId="0" xfId="0" applyFont="1" applyAlignment="1">
      <alignment horizontal="center" vertical="center"/>
    </xf>
    <xf numFmtId="0" fontId="54" fillId="0" borderId="0" xfId="0" applyFont="1" applyAlignment="1">
      <alignment horizontal="center"/>
    </xf>
    <xf numFmtId="0" fontId="29" fillId="0" borderId="0" xfId="0" applyFont="1" applyAlignment="1">
      <alignment horizontal="left"/>
    </xf>
    <xf numFmtId="0" fontId="50" fillId="0" borderId="5" xfId="0" applyFont="1" applyBorder="1" applyAlignment="1">
      <alignment horizontal="center" vertical="center" wrapText="1"/>
    </xf>
    <xf numFmtId="0" fontId="50" fillId="0" borderId="3" xfId="0" applyFont="1" applyBorder="1" applyAlignment="1">
      <alignment horizontal="right" vertical="center" wrapText="1"/>
    </xf>
    <xf numFmtId="0" fontId="50" fillId="0" borderId="5" xfId="0" applyFont="1" applyBorder="1" applyAlignment="1">
      <alignment horizontal="right" vertical="center" wrapText="1"/>
    </xf>
    <xf numFmtId="166" fontId="29" fillId="0" borderId="6" xfId="2" applyFont="1" applyFill="1" applyBorder="1" applyAlignment="1" applyProtection="1">
      <alignment horizontal="right" vertical="center"/>
    </xf>
    <xf numFmtId="0" fontId="29" fillId="0" borderId="0" xfId="0" applyFont="1" applyAlignment="1">
      <alignment horizontal="right"/>
    </xf>
    <xf numFmtId="4" fontId="29" fillId="0" borderId="0" xfId="0" applyNumberFormat="1" applyFont="1" applyAlignment="1">
      <alignment horizontal="right"/>
    </xf>
    <xf numFmtId="0" fontId="55" fillId="11" borderId="0" xfId="0" applyFont="1" applyFill="1" applyAlignment="1">
      <alignment vertical="center"/>
    </xf>
    <xf numFmtId="0" fontId="55" fillId="11" borderId="6" xfId="0" applyFont="1" applyFill="1" applyBorder="1" applyAlignment="1">
      <alignment vertical="center"/>
    </xf>
    <xf numFmtId="0" fontId="50" fillId="13" borderId="0" xfId="0" applyFont="1" applyFill="1" applyAlignment="1">
      <alignment vertical="center"/>
    </xf>
    <xf numFmtId="0" fontId="50" fillId="13" borderId="6" xfId="0" applyFont="1" applyFill="1" applyBorder="1" applyAlignment="1">
      <alignment vertical="center"/>
    </xf>
    <xf numFmtId="0" fontId="50" fillId="24" borderId="0" xfId="0" applyFont="1" applyFill="1" applyAlignment="1">
      <alignment vertical="center"/>
    </xf>
    <xf numFmtId="0" fontId="50" fillId="24" borderId="6" xfId="0" applyFont="1" applyFill="1" applyBorder="1" applyAlignment="1">
      <alignment vertical="center"/>
    </xf>
    <xf numFmtId="0" fontId="50" fillId="20" borderId="0" xfId="0" applyFont="1" applyFill="1" applyAlignment="1">
      <alignment vertical="center"/>
    </xf>
    <xf numFmtId="0" fontId="50" fillId="20" borderId="6" xfId="0" applyFont="1" applyFill="1" applyBorder="1" applyAlignment="1">
      <alignment vertical="center"/>
    </xf>
    <xf numFmtId="0" fontId="29" fillId="0" borderId="6" xfId="0" applyFont="1" applyBorder="1" applyAlignment="1">
      <alignment horizontal="center" vertical="center"/>
    </xf>
    <xf numFmtId="4" fontId="29" fillId="0" borderId="6" xfId="4" applyNumberFormat="1" applyFont="1" applyBorder="1" applyAlignment="1">
      <alignment horizontal="center" vertical="center"/>
    </xf>
    <xf numFmtId="0" fontId="29" fillId="0" borderId="6" xfId="0" applyFont="1" applyBorder="1" applyAlignment="1">
      <alignment horizontal="left" vertical="center" wrapText="1"/>
    </xf>
    <xf numFmtId="0" fontId="29" fillId="0" borderId="34" xfId="0" applyFont="1" applyBorder="1" applyAlignment="1">
      <alignment horizontal="center" vertical="center"/>
    </xf>
    <xf numFmtId="0" fontId="29" fillId="0" borderId="34" xfId="0" applyFont="1" applyBorder="1" applyAlignment="1">
      <alignment horizontal="left" vertical="center" wrapText="1"/>
    </xf>
    <xf numFmtId="4" fontId="29" fillId="0" borderId="34" xfId="4" applyNumberFormat="1" applyFont="1" applyBorder="1" applyAlignment="1">
      <alignment horizontal="center" vertical="center"/>
    </xf>
    <xf numFmtId="0" fontId="29" fillId="0" borderId="31" xfId="0" applyFont="1" applyBorder="1" applyAlignment="1">
      <alignment horizontal="center" vertical="center"/>
    </xf>
    <xf numFmtId="0" fontId="29" fillId="0" borderId="31" xfId="0" applyFont="1" applyBorder="1" applyAlignment="1">
      <alignment horizontal="left" vertical="center" wrapText="1"/>
    </xf>
    <xf numFmtId="4" fontId="29" fillId="0" borderId="31" xfId="4" applyNumberFormat="1" applyFont="1" applyBorder="1" applyAlignment="1">
      <alignment horizontal="center" vertical="center"/>
    </xf>
    <xf numFmtId="49" fontId="29" fillId="0" borderId="6" xfId="0" applyNumberFormat="1" applyFont="1" applyBorder="1" applyAlignment="1" applyProtection="1">
      <alignment horizontal="center" vertical="center" wrapText="1"/>
      <protection locked="0"/>
    </xf>
    <xf numFmtId="0" fontId="29" fillId="0" borderId="41" xfId="0" applyFont="1" applyBorder="1" applyAlignment="1">
      <alignment horizontal="center" vertical="center"/>
    </xf>
    <xf numFmtId="0" fontId="29" fillId="0" borderId="6" xfId="0" applyFont="1" applyBorder="1" applyAlignment="1">
      <alignment horizontal="left" vertical="distributed" wrapText="1"/>
    </xf>
    <xf numFmtId="0" fontId="29" fillId="0" borderId="66" xfId="0" applyFont="1" applyBorder="1" applyAlignment="1">
      <alignment horizontal="center" vertical="center"/>
    </xf>
    <xf numFmtId="0" fontId="29" fillId="0" borderId="66" xfId="0" applyFont="1" applyBorder="1" applyAlignment="1">
      <alignment horizontal="left" wrapText="1"/>
    </xf>
    <xf numFmtId="4" fontId="29" fillId="0" borderId="66" xfId="4" applyNumberFormat="1" applyFont="1" applyBorder="1" applyAlignment="1">
      <alignment horizontal="center" wrapText="1"/>
    </xf>
    <xf numFmtId="0" fontId="29" fillId="0" borderId="6" xfId="0" applyFont="1" applyBorder="1" applyAlignment="1">
      <alignment horizontal="center" vertical="distributed" wrapText="1"/>
    </xf>
    <xf numFmtId="0" fontId="29" fillId="0" borderId="6" xfId="0" applyFont="1" applyBorder="1" applyAlignment="1">
      <alignment horizontal="center" vertical="center" wrapText="1"/>
    </xf>
    <xf numFmtId="0" fontId="29" fillId="0" borderId="68" xfId="0" applyFont="1" applyBorder="1" applyAlignment="1">
      <alignment horizontal="center" vertical="center"/>
    </xf>
    <xf numFmtId="0" fontId="29" fillId="0" borderId="66" xfId="0" applyFont="1" applyBorder="1" applyAlignment="1">
      <alignment horizontal="left" vertical="center" wrapText="1"/>
    </xf>
    <xf numFmtId="0" fontId="29" fillId="0" borderId="68" xfId="0" applyFont="1" applyBorder="1" applyAlignment="1">
      <alignment horizontal="left" vertical="center" wrapText="1"/>
    </xf>
    <xf numFmtId="4" fontId="29" fillId="0" borderId="66" xfId="0" applyNumberFormat="1" applyFont="1" applyBorder="1" applyAlignment="1">
      <alignment horizontal="center" vertical="center" wrapText="1"/>
    </xf>
    <xf numFmtId="0" fontId="29" fillId="0" borderId="67" xfId="0" applyFont="1" applyBorder="1" applyAlignment="1">
      <alignment horizontal="center" vertical="center" wrapText="1"/>
    </xf>
    <xf numFmtId="4" fontId="29" fillId="0" borderId="66" xfId="0" applyNumberFormat="1" applyFont="1" applyBorder="1" applyAlignment="1">
      <alignment horizontal="center" vertical="center"/>
    </xf>
    <xf numFmtId="0" fontId="29" fillId="0" borderId="66" xfId="0" applyFont="1" applyBorder="1" applyAlignment="1">
      <alignment horizontal="center" vertical="center" wrapText="1"/>
    </xf>
    <xf numFmtId="0" fontId="29" fillId="0" borderId="66" xfId="0" applyFont="1" applyBorder="1" applyAlignment="1">
      <alignment horizontal="center" vertical="distributed" wrapText="1"/>
    </xf>
    <xf numFmtId="0" fontId="29" fillId="0" borderId="66" xfId="0" applyFont="1" applyBorder="1" applyAlignment="1">
      <alignment vertical="center" wrapText="1"/>
    </xf>
    <xf numFmtId="1" fontId="29" fillId="0" borderId="66" xfId="0" applyNumberFormat="1" applyFont="1" applyBorder="1" applyAlignment="1">
      <alignment horizontal="center" vertical="center" wrapText="1"/>
    </xf>
    <xf numFmtId="4" fontId="29" fillId="0" borderId="76" xfId="0" applyNumberFormat="1" applyFont="1" applyBorder="1" applyAlignment="1">
      <alignment horizontal="center" vertical="center"/>
    </xf>
    <xf numFmtId="0" fontId="29" fillId="0" borderId="67" xfId="0" applyFont="1" applyBorder="1" applyAlignment="1">
      <alignment horizontal="left" vertical="center" wrapText="1"/>
    </xf>
    <xf numFmtId="0" fontId="29" fillId="0" borderId="76"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68" xfId="0" applyFont="1" applyBorder="1" applyAlignment="1">
      <alignment horizontal="center" vertical="distributed" wrapText="1"/>
    </xf>
    <xf numFmtId="4" fontId="29" fillId="0" borderId="6" xfId="0" applyNumberFormat="1" applyFont="1" applyBorder="1" applyAlignment="1">
      <alignment horizontal="center" vertical="distributed" wrapText="1"/>
    </xf>
    <xf numFmtId="0" fontId="31" fillId="0" borderId="6" xfId="0" applyFont="1" applyBorder="1" applyAlignment="1">
      <alignment horizontal="center" vertical="center" wrapText="1"/>
    </xf>
    <xf numFmtId="0" fontId="50" fillId="25" borderId="0" xfId="0" applyFont="1" applyFill="1" applyAlignment="1">
      <alignment vertical="center"/>
    </xf>
    <xf numFmtId="0" fontId="50" fillId="25" borderId="6" xfId="0" applyFont="1" applyFill="1" applyBorder="1" applyAlignment="1">
      <alignment vertical="center"/>
    </xf>
    <xf numFmtId="0" fontId="30" fillId="0" borderId="0" xfId="4" applyFont="1"/>
    <xf numFmtId="0" fontId="30" fillId="0" borderId="0" xfId="0" applyFont="1" applyAlignment="1">
      <alignment horizontal="center"/>
    </xf>
    <xf numFmtId="0" fontId="31" fillId="0" borderId="0" xfId="4" applyFont="1"/>
    <xf numFmtId="0" fontId="30" fillId="0" borderId="0" xfId="0" applyFont="1" applyAlignment="1">
      <alignment horizontal="center" vertical="center" wrapText="1"/>
    </xf>
    <xf numFmtId="4" fontId="30" fillId="0" borderId="0" xfId="4" applyNumberFormat="1" applyFont="1" applyAlignment="1">
      <alignment horizontal="center" vertical="center" wrapText="1"/>
    </xf>
    <xf numFmtId="0" fontId="30" fillId="0" borderId="6" xfId="4" applyFont="1" applyBorder="1" applyAlignment="1">
      <alignment horizontal="center" vertical="center"/>
    </xf>
    <xf numFmtId="0" fontId="30" fillId="0" borderId="6" xfId="4" applyFont="1" applyBorder="1" applyAlignment="1">
      <alignment horizontal="center" vertical="top"/>
    </xf>
    <xf numFmtId="4" fontId="30" fillId="0" borderId="6" xfId="4" applyNumberFormat="1" applyFont="1" applyBorder="1" applyAlignment="1">
      <alignment horizontal="center" vertical="center" wrapText="1"/>
    </xf>
    <xf numFmtId="0" fontId="31" fillId="24" borderId="0" xfId="4" applyFont="1" applyFill="1"/>
    <xf numFmtId="0" fontId="31" fillId="23" borderId="0" xfId="4" applyFont="1" applyFill="1"/>
    <xf numFmtId="0" fontId="31" fillId="0" borderId="6" xfId="0" applyFont="1" applyBorder="1" applyAlignment="1">
      <alignment horizontal="left" vertical="center" wrapText="1"/>
    </xf>
    <xf numFmtId="0" fontId="31" fillId="0" borderId="0" xfId="4" applyFont="1" applyAlignment="1">
      <alignment horizontal="center" vertical="center"/>
    </xf>
    <xf numFmtId="0" fontId="58" fillId="0" borderId="6" xfId="4" applyFont="1" applyBorder="1" applyAlignment="1">
      <alignment horizontal="right" vertical="top" wrapText="1"/>
    </xf>
    <xf numFmtId="4" fontId="31" fillId="0" borderId="6" xfId="4" applyNumberFormat="1" applyFont="1" applyBorder="1" applyAlignment="1">
      <alignment horizontal="center" wrapText="1"/>
    </xf>
    <xf numFmtId="0" fontId="31" fillId="21" borderId="0" xfId="4" applyFont="1" applyFill="1"/>
    <xf numFmtId="0" fontId="31" fillId="8" borderId="0" xfId="4" applyFont="1" applyFill="1"/>
    <xf numFmtId="0" fontId="31" fillId="0" borderId="0" xfId="4" applyFont="1" applyAlignment="1">
      <alignment horizontal="left"/>
    </xf>
    <xf numFmtId="0" fontId="31" fillId="24" borderId="0" xfId="4" applyFont="1" applyFill="1" applyAlignment="1">
      <alignment horizontal="left"/>
    </xf>
    <xf numFmtId="0" fontId="31" fillId="13" borderId="0" xfId="4" applyFont="1" applyFill="1"/>
    <xf numFmtId="0" fontId="31" fillId="14" borderId="0" xfId="4" applyFont="1" applyFill="1"/>
    <xf numFmtId="4" fontId="31" fillId="0" borderId="6" xfId="4" applyNumberFormat="1" applyFont="1" applyBorder="1" applyAlignment="1">
      <alignment horizontal="center" vertical="center" wrapText="1"/>
    </xf>
    <xf numFmtId="0" fontId="59" fillId="0" borderId="0" xfId="4" applyFont="1"/>
    <xf numFmtId="0" fontId="31" fillId="0" borderId="6" xfId="4" applyFont="1" applyBorder="1" applyAlignment="1">
      <alignment horizontal="center" vertical="center"/>
    </xf>
    <xf numFmtId="0" fontId="31" fillId="0" borderId="6" xfId="4" applyFont="1" applyBorder="1" applyAlignment="1">
      <alignment vertical="top" wrapText="1"/>
    </xf>
    <xf numFmtId="0" fontId="30" fillId="0" borderId="6" xfId="0" applyFont="1" applyBorder="1" applyAlignment="1">
      <alignment horizontal="center"/>
    </xf>
    <xf numFmtId="0" fontId="30" fillId="0" borderId="6" xfId="0" applyFont="1" applyBorder="1" applyAlignment="1">
      <alignment horizontal="center" vertical="center"/>
    </xf>
    <xf numFmtId="0" fontId="31" fillId="21" borderId="0" xfId="4" applyFont="1" applyFill="1" applyAlignment="1">
      <alignment vertical="center"/>
    </xf>
    <xf numFmtId="0" fontId="31" fillId="21" borderId="0" xfId="4" applyFont="1" applyFill="1" applyAlignment="1">
      <alignment horizontal="center" vertical="center"/>
    </xf>
    <xf numFmtId="0" fontId="31" fillId="0" borderId="0" xfId="4" applyFont="1" applyAlignment="1">
      <alignment wrapText="1"/>
    </xf>
    <xf numFmtId="0" fontId="31" fillId="13" borderId="0" xfId="4" applyFont="1" applyFill="1" applyAlignment="1">
      <alignment wrapText="1"/>
    </xf>
    <xf numFmtId="0" fontId="31" fillId="23" borderId="0" xfId="4" applyFont="1" applyFill="1" applyAlignment="1">
      <alignment wrapText="1"/>
    </xf>
    <xf numFmtId="0" fontId="31" fillId="0" borderId="0" xfId="4" applyFont="1" applyAlignment="1">
      <alignment vertical="top"/>
    </xf>
    <xf numFmtId="0" fontId="30" fillId="15" borderId="0" xfId="0" applyFont="1" applyFill="1"/>
    <xf numFmtId="0" fontId="29" fillId="15" borderId="0" xfId="0" applyFont="1" applyFill="1"/>
    <xf numFmtId="0" fontId="31" fillId="0" borderId="0" xfId="0" applyFont="1" applyAlignment="1">
      <alignment horizontal="center" vertical="center" wrapText="1"/>
    </xf>
    <xf numFmtId="2" fontId="30" fillId="0" borderId="0" xfId="6" applyNumberFormat="1" applyFont="1" applyAlignment="1">
      <alignment horizontal="center" vertical="center"/>
    </xf>
    <xf numFmtId="0" fontId="30" fillId="0" borderId="0" xfId="0" applyFont="1" applyAlignment="1">
      <alignment horizontal="left" vertical="center"/>
    </xf>
    <xf numFmtId="0" fontId="30" fillId="0" borderId="0" xfId="0" applyFont="1"/>
    <xf numFmtId="4" fontId="30" fillId="0" borderId="0" xfId="4" applyNumberFormat="1" applyFont="1" applyAlignment="1">
      <alignment horizontal="center"/>
    </xf>
    <xf numFmtId="0" fontId="30" fillId="0" borderId="0" xfId="4" applyFont="1" applyAlignment="1">
      <alignment horizontal="left"/>
    </xf>
    <xf numFmtId="0" fontId="57" fillId="0" borderId="0" xfId="4" applyFont="1"/>
    <xf numFmtId="0" fontId="31" fillId="0" borderId="0" xfId="4" applyFont="1" applyAlignment="1">
      <alignment horizontal="center" vertical="center" wrapText="1"/>
    </xf>
    <xf numFmtId="0" fontId="31" fillId="0" borderId="0" xfId="4" applyFont="1" applyAlignment="1">
      <alignment horizontal="left" wrapText="1"/>
    </xf>
    <xf numFmtId="4" fontId="31" fillId="0" borderId="0" xfId="4" applyNumberFormat="1" applyFont="1" applyAlignment="1">
      <alignment horizontal="center" vertical="center" wrapText="1"/>
    </xf>
    <xf numFmtId="0" fontId="30" fillId="0" borderId="0" xfId="4" applyFont="1" applyAlignment="1">
      <alignment vertical="center"/>
    </xf>
    <xf numFmtId="0" fontId="31" fillId="0" borderId="0" xfId="4" applyFont="1" applyAlignment="1">
      <alignment vertical="center"/>
    </xf>
    <xf numFmtId="0" fontId="30" fillId="0" borderId="0" xfId="4" applyFont="1" applyAlignment="1">
      <alignment horizontal="center" vertical="center"/>
    </xf>
    <xf numFmtId="0" fontId="30" fillId="0" borderId="0" xfId="4" applyFont="1" applyAlignment="1">
      <alignment wrapText="1"/>
    </xf>
    <xf numFmtId="0" fontId="31" fillId="0" borderId="0" xfId="0" applyFont="1" applyAlignment="1">
      <alignment horizontal="center" vertical="center"/>
    </xf>
    <xf numFmtId="4" fontId="31" fillId="0" borderId="0" xfId="0" applyNumberFormat="1" applyFont="1" applyAlignment="1">
      <alignment horizontal="center" vertical="center" wrapText="1"/>
    </xf>
    <xf numFmtId="4" fontId="31" fillId="0" borderId="0" xfId="0" applyNumberFormat="1" applyFont="1" applyAlignment="1">
      <alignment horizontal="center" vertical="center"/>
    </xf>
    <xf numFmtId="0" fontId="30" fillId="11" borderId="0" xfId="0" applyFont="1" applyFill="1" applyAlignment="1">
      <alignment horizontal="center" vertical="center" wrapText="1"/>
    </xf>
    <xf numFmtId="0" fontId="30" fillId="20" borderId="0" xfId="0" applyFont="1" applyFill="1" applyAlignment="1">
      <alignment horizontal="center"/>
    </xf>
    <xf numFmtId="0" fontId="30" fillId="0" borderId="6" xfId="0" applyFont="1" applyBorder="1" applyAlignment="1">
      <alignment horizontal="center" vertical="center" wrapText="1"/>
    </xf>
    <xf numFmtId="0" fontId="31" fillId="0" borderId="6" xfId="4" applyFont="1" applyBorder="1" applyAlignment="1">
      <alignment horizontal="center" vertical="center" wrapText="1"/>
    </xf>
    <xf numFmtId="0" fontId="31" fillId="0" borderId="6" xfId="0" applyFont="1" applyBorder="1" applyAlignment="1">
      <alignment horizontal="right"/>
    </xf>
    <xf numFmtId="0" fontId="31" fillId="0" borderId="6" xfId="0" applyFont="1" applyBorder="1" applyAlignment="1">
      <alignment horizontal="right" vertical="center" wrapText="1" indent="1"/>
    </xf>
    <xf numFmtId="0" fontId="30" fillId="0" borderId="6" xfId="0" applyFont="1" applyBorder="1" applyAlignment="1">
      <alignment horizontal="left" vertical="center"/>
    </xf>
    <xf numFmtId="0" fontId="30" fillId="15" borderId="6" xfId="0" applyFont="1" applyFill="1" applyBorder="1" applyAlignment="1">
      <alignment horizontal="center" vertical="center"/>
    </xf>
    <xf numFmtId="0" fontId="30" fillId="15" borderId="6" xfId="0" applyFont="1" applyFill="1" applyBorder="1" applyAlignment="1">
      <alignment horizontal="left" vertical="center" wrapText="1"/>
    </xf>
    <xf numFmtId="4" fontId="30" fillId="15" borderId="6" xfId="0" applyNumberFormat="1" applyFont="1" applyFill="1" applyBorder="1" applyAlignment="1">
      <alignment horizontal="center" vertical="center" wrapText="1"/>
    </xf>
    <xf numFmtId="0" fontId="31" fillId="0" borderId="6" xfId="0" applyFont="1" applyBorder="1" applyAlignment="1">
      <alignment horizontal="center" vertical="center"/>
    </xf>
    <xf numFmtId="4" fontId="30" fillId="0" borderId="6" xfId="0" applyNumberFormat="1" applyFont="1" applyBorder="1" applyAlignment="1">
      <alignment horizontal="center" vertical="center" wrapText="1"/>
    </xf>
    <xf numFmtId="0" fontId="31" fillId="0" borderId="6" xfId="4" applyFont="1" applyBorder="1" applyAlignment="1">
      <alignment horizontal="left" vertical="justify" wrapText="1"/>
    </xf>
    <xf numFmtId="0" fontId="31" fillId="0" borderId="6" xfId="0" applyFont="1" applyBorder="1" applyAlignment="1">
      <alignment horizontal="center"/>
    </xf>
    <xf numFmtId="0" fontId="58" fillId="0" borderId="6" xfId="0" applyFont="1" applyBorder="1" applyAlignment="1">
      <alignment horizontal="right"/>
    </xf>
    <xf numFmtId="0" fontId="31" fillId="0" borderId="6" xfId="4" applyFont="1" applyBorder="1" applyAlignment="1">
      <alignment horizontal="right" vertical="top"/>
    </xf>
    <xf numFmtId="0" fontId="31" fillId="0" borderId="6" xfId="4" applyFont="1" applyBorder="1" applyAlignment="1">
      <alignment horizontal="center" vertical="top"/>
    </xf>
    <xf numFmtId="0" fontId="31" fillId="0" borderId="6" xfId="4" applyFont="1" applyBorder="1" applyAlignment="1">
      <alignment horizontal="right" vertical="top" wrapText="1"/>
    </xf>
    <xf numFmtId="0" fontId="31" fillId="0" borderId="6" xfId="0" applyFont="1" applyBorder="1" applyAlignment="1">
      <alignment horizontal="left" vertical="distributed" wrapText="1"/>
    </xf>
    <xf numFmtId="0" fontId="31" fillId="0" borderId="6" xfId="4" applyFont="1" applyBorder="1" applyAlignment="1">
      <alignment horizontal="left" vertical="top" wrapText="1"/>
    </xf>
    <xf numFmtId="0" fontId="31" fillId="0" borderId="6" xfId="0" applyFont="1" applyBorder="1" applyAlignment="1">
      <alignment horizontal="right" vertical="distributed" wrapText="1" indent="1"/>
    </xf>
    <xf numFmtId="0" fontId="31" fillId="0" borderId="6" xfId="0" applyFont="1" applyBorder="1" applyAlignment="1">
      <alignment wrapText="1"/>
    </xf>
    <xf numFmtId="0" fontId="60" fillId="0" borderId="6" xfId="0" applyFont="1" applyBorder="1" applyAlignment="1">
      <alignment horizontal="center" vertical="center"/>
    </xf>
    <xf numFmtId="0" fontId="31" fillId="0" borderId="6" xfId="0" applyFont="1" applyBorder="1" applyAlignment="1">
      <alignment horizontal="right" vertical="center" wrapText="1"/>
    </xf>
    <xf numFmtId="0" fontId="31" fillId="0" borderId="76" xfId="4" applyFont="1" applyBorder="1" applyAlignment="1">
      <alignment horizontal="center" vertical="center" wrapText="1"/>
    </xf>
    <xf numFmtId="0" fontId="31" fillId="0" borderId="72" xfId="4" applyFont="1" applyBorder="1" applyAlignment="1">
      <alignment horizontal="center" vertical="center" wrapText="1"/>
    </xf>
    <xf numFmtId="0" fontId="31" fillId="0" borderId="74" xfId="4" applyFont="1" applyBorder="1" applyAlignment="1">
      <alignment horizontal="center" vertical="center" wrapText="1"/>
    </xf>
    <xf numFmtId="4" fontId="31" fillId="0" borderId="6" xfId="0" applyNumberFormat="1" applyFont="1" applyBorder="1" applyAlignment="1">
      <alignment horizontal="center" vertical="center" wrapText="1"/>
    </xf>
    <xf numFmtId="0" fontId="31" fillId="0" borderId="6" xfId="4" applyFont="1" applyBorder="1" applyAlignment="1">
      <alignment vertical="top"/>
    </xf>
    <xf numFmtId="0" fontId="29" fillId="7" borderId="6" xfId="0" applyFont="1" applyFill="1" applyBorder="1" applyAlignment="1">
      <alignment horizontal="center" vertical="center"/>
    </xf>
    <xf numFmtId="0" fontId="29" fillId="7" borderId="6" xfId="0" applyFont="1" applyFill="1" applyBorder="1" applyAlignment="1">
      <alignment horizontal="left" vertical="center" wrapText="1"/>
    </xf>
    <xf numFmtId="4" fontId="29" fillId="7" borderId="6" xfId="4" applyNumberFormat="1" applyFont="1" applyFill="1" applyBorder="1" applyAlignment="1">
      <alignment horizontal="center" vertical="center"/>
    </xf>
    <xf numFmtId="166" fontId="29" fillId="7" borderId="6" xfId="2" applyFont="1" applyFill="1" applyBorder="1" applyAlignment="1" applyProtection="1">
      <alignment horizontal="right" vertical="center"/>
    </xf>
    <xf numFmtId="0" fontId="29" fillId="0" borderId="41" xfId="0" applyFont="1" applyBorder="1" applyAlignment="1">
      <alignment horizontal="center" vertical="center" wrapText="1"/>
    </xf>
    <xf numFmtId="0" fontId="29" fillId="0" borderId="77" xfId="0" applyFont="1" applyBorder="1" applyAlignment="1">
      <alignment horizontal="center" vertical="center"/>
    </xf>
    <xf numFmtId="0" fontId="29" fillId="0" borderId="75" xfId="0" applyFont="1" applyBorder="1" applyAlignment="1">
      <alignment horizontal="left" vertical="center" wrapText="1"/>
    </xf>
    <xf numFmtId="4" fontId="30" fillId="0" borderId="0" xfId="0" applyNumberFormat="1" applyFont="1" applyAlignment="1">
      <alignment horizontal="center" vertical="center" wrapText="1"/>
    </xf>
    <xf numFmtId="4" fontId="30" fillId="15" borderId="0" xfId="0" applyNumberFormat="1" applyFont="1" applyFill="1" applyAlignment="1">
      <alignment horizontal="center" vertical="center" wrapText="1"/>
    </xf>
    <xf numFmtId="4" fontId="31" fillId="7" borderId="0" xfId="4" applyNumberFormat="1" applyFont="1" applyFill="1" applyAlignment="1">
      <alignment vertical="center" wrapText="1"/>
    </xf>
    <xf numFmtId="0" fontId="31" fillId="7" borderId="6" xfId="4" applyFont="1" applyFill="1" applyBorder="1" applyAlignment="1">
      <alignment horizontal="center" vertical="center"/>
    </xf>
    <xf numFmtId="0" fontId="31" fillId="7" borderId="6" xfId="4" applyFont="1" applyFill="1" applyBorder="1" applyAlignment="1">
      <alignment vertical="top" wrapText="1"/>
    </xf>
    <xf numFmtId="4" fontId="31" fillId="7" borderId="6" xfId="4" applyNumberFormat="1" applyFont="1" applyFill="1" applyBorder="1" applyAlignment="1">
      <alignment horizontal="center" vertical="center" wrapText="1"/>
    </xf>
    <xf numFmtId="4" fontId="30" fillId="7" borderId="6" xfId="4" applyNumberFormat="1" applyFont="1" applyFill="1" applyBorder="1" applyAlignment="1">
      <alignment horizontal="center" vertical="center" wrapText="1"/>
    </xf>
    <xf numFmtId="4" fontId="30" fillId="7" borderId="0" xfId="4" applyNumberFormat="1" applyFont="1" applyFill="1" applyAlignment="1">
      <alignment horizontal="center" vertical="center" wrapText="1"/>
    </xf>
    <xf numFmtId="0" fontId="30" fillId="7" borderId="0" xfId="4" applyFont="1" applyFill="1"/>
    <xf numFmtId="0" fontId="31" fillId="7" borderId="0" xfId="4" applyFont="1" applyFill="1"/>
    <xf numFmtId="0" fontId="58" fillId="7" borderId="6" xfId="4" applyFont="1" applyFill="1" applyBorder="1" applyAlignment="1">
      <alignment horizontal="right" vertical="top" wrapText="1"/>
    </xf>
    <xf numFmtId="4" fontId="31" fillId="7" borderId="6" xfId="0" applyNumberFormat="1" applyFont="1" applyFill="1" applyBorder="1" applyAlignment="1">
      <alignment horizontal="center" vertical="center" wrapText="1"/>
    </xf>
    <xf numFmtId="4" fontId="30" fillId="7" borderId="6" xfId="0" applyNumberFormat="1" applyFont="1" applyFill="1" applyBorder="1" applyAlignment="1">
      <alignment horizontal="center" vertical="center" wrapText="1"/>
    </xf>
    <xf numFmtId="0" fontId="31" fillId="7" borderId="0" xfId="4" applyFont="1" applyFill="1" applyAlignment="1">
      <alignment horizontal="left"/>
    </xf>
    <xf numFmtId="0" fontId="31" fillId="7" borderId="6" xfId="0" applyFont="1" applyFill="1" applyBorder="1" applyAlignment="1">
      <alignment horizontal="right"/>
    </xf>
    <xf numFmtId="4" fontId="30" fillId="7" borderId="0" xfId="4" applyNumberFormat="1" applyFont="1" applyFill="1" applyAlignment="1">
      <alignment horizontal="left" vertical="center" wrapText="1"/>
    </xf>
    <xf numFmtId="0" fontId="30" fillId="15" borderId="6" xfId="4" applyFont="1" applyFill="1" applyBorder="1" applyAlignment="1">
      <alignment horizontal="center" vertical="center"/>
    </xf>
    <xf numFmtId="0" fontId="30" fillId="15" borderId="6" xfId="4" applyFont="1" applyFill="1" applyBorder="1" applyAlignment="1">
      <alignment horizontal="left" vertical="top" wrapText="1"/>
    </xf>
    <xf numFmtId="4" fontId="30" fillId="15" borderId="6" xfId="4" applyNumberFormat="1" applyFont="1" applyFill="1" applyBorder="1" applyAlignment="1">
      <alignment horizontal="center" vertical="center" wrapText="1"/>
    </xf>
    <xf numFmtId="4" fontId="30" fillId="15" borderId="0" xfId="4" applyNumberFormat="1" applyFont="1" applyFill="1" applyAlignment="1">
      <alignment horizontal="center" vertical="center" wrapText="1"/>
    </xf>
    <xf numFmtId="0" fontId="30" fillId="15" borderId="0" xfId="4" applyFont="1" applyFill="1"/>
    <xf numFmtId="0" fontId="31" fillId="0" borderId="6" xfId="4" applyFont="1" applyBorder="1" applyAlignment="1">
      <alignment horizontal="right" vertical="justify" wrapText="1"/>
    </xf>
    <xf numFmtId="0" fontId="31" fillId="15" borderId="6" xfId="0" applyFont="1" applyFill="1" applyBorder="1" applyAlignment="1">
      <alignment horizontal="center" vertical="center"/>
    </xf>
    <xf numFmtId="4" fontId="31" fillId="15" borderId="6" xfId="0" applyNumberFormat="1" applyFont="1" applyFill="1" applyBorder="1" applyAlignment="1">
      <alignment horizontal="center" vertical="center" wrapText="1"/>
    </xf>
    <xf numFmtId="4" fontId="31" fillId="15" borderId="0" xfId="0" applyNumberFormat="1" applyFont="1" applyFill="1" applyAlignment="1">
      <alignment horizontal="center" vertical="center" wrapText="1"/>
    </xf>
    <xf numFmtId="0" fontId="31" fillId="15" borderId="0" xfId="0" applyFont="1" applyFill="1" applyAlignment="1">
      <alignment horizontal="center" vertical="center" wrapText="1"/>
    </xf>
    <xf numFmtId="0" fontId="31" fillId="15" borderId="0" xfId="0" applyFont="1" applyFill="1" applyAlignment="1">
      <alignment horizontal="left" vertical="distributed" wrapText="1"/>
    </xf>
    <xf numFmtId="0" fontId="31" fillId="15" borderId="0" xfId="4" applyFont="1" applyFill="1"/>
    <xf numFmtId="0" fontId="30" fillId="15" borderId="0" xfId="0" applyFont="1" applyFill="1" applyAlignment="1">
      <alignment horizontal="center" vertical="center" wrapText="1"/>
    </xf>
    <xf numFmtId="0" fontId="30" fillId="15" borderId="6" xfId="0" applyFont="1" applyFill="1" applyBorder="1" applyAlignment="1">
      <alignment horizontal="left"/>
    </xf>
    <xf numFmtId="4" fontId="31" fillId="15" borderId="6" xfId="0" applyNumberFormat="1" applyFont="1" applyFill="1" applyBorder="1" applyAlignment="1">
      <alignment horizontal="left" vertical="center" wrapText="1"/>
    </xf>
    <xf numFmtId="4" fontId="30" fillId="15" borderId="6" xfId="0" applyNumberFormat="1" applyFont="1" applyFill="1" applyBorder="1" applyAlignment="1">
      <alignment horizontal="left" vertical="center" wrapText="1"/>
    </xf>
    <xf numFmtId="4" fontId="31" fillId="15" borderId="0" xfId="0" applyNumberFormat="1" applyFont="1" applyFill="1" applyAlignment="1">
      <alignment horizontal="left" vertical="center" wrapText="1"/>
    </xf>
    <xf numFmtId="0" fontId="31" fillId="15" borderId="0" xfId="0" applyFont="1" applyFill="1" applyAlignment="1">
      <alignment horizontal="left" vertical="center" wrapText="1"/>
    </xf>
    <xf numFmtId="0" fontId="30" fillId="15" borderId="0" xfId="4" applyFont="1" applyFill="1" applyAlignment="1">
      <alignment horizontal="left"/>
    </xf>
    <xf numFmtId="0" fontId="31" fillId="15" borderId="0" xfId="4" applyFont="1" applyFill="1" applyAlignment="1">
      <alignment horizontal="left"/>
    </xf>
    <xf numFmtId="0" fontId="31" fillId="0" borderId="6" xfId="0" applyFont="1" applyBorder="1" applyAlignment="1">
      <alignment vertical="center" wrapText="1"/>
    </xf>
    <xf numFmtId="0" fontId="30" fillId="15" borderId="6" xfId="0" applyFont="1" applyFill="1" applyBorder="1" applyAlignment="1">
      <alignment horizontal="left" wrapText="1"/>
    </xf>
    <xf numFmtId="0" fontId="30" fillId="15" borderId="6" xfId="0" applyFont="1" applyFill="1" applyBorder="1" applyAlignment="1">
      <alignment horizontal="center"/>
    </xf>
    <xf numFmtId="0" fontId="30" fillId="15" borderId="0" xfId="0" applyFont="1" applyFill="1" applyAlignment="1">
      <alignment horizontal="center"/>
    </xf>
    <xf numFmtId="4" fontId="30" fillId="15" borderId="6" xfId="4" applyNumberFormat="1" applyFont="1" applyFill="1" applyBorder="1" applyAlignment="1">
      <alignment horizontal="center" wrapText="1"/>
    </xf>
    <xf numFmtId="4" fontId="31" fillId="15" borderId="6" xfId="4" applyNumberFormat="1" applyFont="1" applyFill="1" applyBorder="1" applyAlignment="1">
      <alignment horizontal="center" vertical="center" wrapText="1"/>
    </xf>
    <xf numFmtId="4" fontId="31" fillId="15" borderId="0" xfId="4" applyNumberFormat="1" applyFont="1" applyFill="1" applyAlignment="1">
      <alignment horizontal="center" vertical="center" wrapText="1"/>
    </xf>
    <xf numFmtId="0" fontId="31" fillId="0" borderId="6" xfId="0" applyFont="1" applyBorder="1" applyAlignment="1">
      <alignment vertical="distributed" wrapText="1"/>
    </xf>
    <xf numFmtId="4" fontId="60" fillId="0" borderId="6" xfId="0" applyNumberFormat="1" applyFont="1" applyBorder="1" applyAlignment="1">
      <alignment horizontal="left" vertical="center" wrapText="1"/>
    </xf>
    <xf numFmtId="4" fontId="60" fillId="0" borderId="6" xfId="0" applyNumberFormat="1" applyFont="1" applyBorder="1" applyAlignment="1">
      <alignment horizontal="center" vertical="center" wrapText="1"/>
    </xf>
    <xf numFmtId="0" fontId="30" fillId="15" borderId="6" xfId="4" applyFont="1" applyFill="1" applyBorder="1" applyAlignment="1">
      <alignment horizontal="left" vertical="center"/>
    </xf>
    <xf numFmtId="4" fontId="31" fillId="7" borderId="6" xfId="4" applyNumberFormat="1" applyFont="1" applyFill="1" applyBorder="1" applyAlignment="1">
      <alignment horizontal="left" wrapText="1"/>
    </xf>
    <xf numFmtId="4" fontId="30" fillId="7" borderId="0" xfId="4" applyNumberFormat="1" applyFont="1" applyFill="1" applyAlignment="1">
      <alignment horizontal="left" vertical="top" wrapText="1"/>
    </xf>
    <xf numFmtId="0" fontId="30" fillId="7" borderId="0" xfId="4" applyFont="1" applyFill="1" applyAlignment="1">
      <alignment horizontal="left"/>
    </xf>
    <xf numFmtId="0" fontId="58" fillId="7" borderId="6" xfId="0" applyFont="1" applyFill="1" applyBorder="1" applyAlignment="1">
      <alignment horizontal="right" wrapText="1"/>
    </xf>
    <xf numFmtId="0" fontId="29" fillId="7" borderId="0" xfId="0" applyFont="1" applyFill="1" applyAlignment="1">
      <alignment horizontal="left"/>
    </xf>
    <xf numFmtId="4" fontId="30" fillId="8" borderId="0" xfId="4" applyNumberFormat="1" applyFont="1" applyFill="1" applyAlignment="1">
      <alignment horizontal="center" vertical="center" wrapText="1"/>
    </xf>
    <xf numFmtId="0" fontId="30" fillId="8" borderId="0" xfId="4" applyFont="1" applyFill="1"/>
    <xf numFmtId="0" fontId="30" fillId="15" borderId="6" xfId="4" applyFont="1" applyFill="1" applyBorder="1" applyAlignment="1">
      <alignment vertical="top"/>
    </xf>
    <xf numFmtId="0" fontId="30" fillId="0" borderId="6" xfId="4" applyFont="1" applyBorder="1" applyAlignment="1">
      <alignment horizontal="left" vertical="top" wrapText="1"/>
    </xf>
    <xf numFmtId="0" fontId="30" fillId="0" borderId="6" xfId="4" applyFont="1" applyBorder="1" applyAlignment="1">
      <alignment horizontal="left" vertical="justify" wrapText="1"/>
    </xf>
    <xf numFmtId="0" fontId="29" fillId="7" borderId="0" xfId="0" applyFont="1" applyFill="1" applyAlignment="1">
      <alignment horizontal="center" vertical="center"/>
    </xf>
    <xf numFmtId="0" fontId="29" fillId="7" borderId="0" xfId="0" applyFont="1" applyFill="1" applyAlignment="1">
      <alignment horizontal="center"/>
    </xf>
    <xf numFmtId="0" fontId="29" fillId="0" borderId="5" xfId="0" applyFont="1" applyBorder="1" applyAlignment="1">
      <alignment horizontal="center" vertical="center" wrapText="1"/>
    </xf>
    <xf numFmtId="4" fontId="29" fillId="0" borderId="6" xfId="0" applyNumberFormat="1" applyFont="1" applyBorder="1" applyAlignment="1">
      <alignment horizontal="center" vertical="center"/>
    </xf>
    <xf numFmtId="4" fontId="29" fillId="7" borderId="6" xfId="0" applyNumberFormat="1" applyFont="1" applyFill="1" applyBorder="1" applyAlignment="1">
      <alignment horizontal="center" vertical="center"/>
    </xf>
    <xf numFmtId="4" fontId="29" fillId="0" borderId="31" xfId="0" applyNumberFormat="1" applyFont="1" applyBorder="1" applyAlignment="1">
      <alignment horizontal="center" vertical="center"/>
    </xf>
    <xf numFmtId="4" fontId="30" fillId="8" borderId="0" xfId="4" applyNumberFormat="1" applyFont="1" applyFill="1" applyAlignment="1">
      <alignment horizontal="center" wrapText="1"/>
    </xf>
    <xf numFmtId="4" fontId="31" fillId="8" borderId="0" xfId="4" applyNumberFormat="1" applyFont="1" applyFill="1" applyAlignment="1">
      <alignment horizontal="center" vertical="center" wrapText="1"/>
    </xf>
    <xf numFmtId="4" fontId="31" fillId="8" borderId="0" xfId="4" applyNumberFormat="1" applyFont="1" applyFill="1" applyAlignment="1">
      <alignment horizontal="center" wrapText="1"/>
    </xf>
    <xf numFmtId="4" fontId="30" fillId="26" borderId="0" xfId="4" applyNumberFormat="1" applyFont="1" applyFill="1" applyAlignment="1">
      <alignment horizontal="center" vertical="center" wrapText="1"/>
    </xf>
    <xf numFmtId="0" fontId="30" fillId="26" borderId="0" xfId="4" applyFont="1" applyFill="1"/>
    <xf numFmtId="0" fontId="31" fillId="26" borderId="0" xfId="4" applyFont="1" applyFill="1"/>
    <xf numFmtId="4" fontId="30" fillId="27" borderId="0" xfId="4" applyNumberFormat="1" applyFont="1" applyFill="1" applyAlignment="1">
      <alignment horizontal="center" vertical="center" wrapText="1"/>
    </xf>
    <xf numFmtId="0" fontId="31" fillId="27" borderId="0" xfId="4" applyFont="1" applyFill="1"/>
    <xf numFmtId="0" fontId="31" fillId="27" borderId="0" xfId="4" applyFont="1" applyFill="1" applyAlignment="1">
      <alignment horizontal="left" wrapText="1"/>
    </xf>
    <xf numFmtId="0" fontId="60" fillId="15" borderId="46" xfId="0" applyFont="1" applyFill="1" applyBorder="1" applyAlignment="1">
      <alignment horizontal="center" vertical="center"/>
    </xf>
    <xf numFmtId="0" fontId="60" fillId="15" borderId="6" xfId="0" applyFont="1" applyFill="1" applyBorder="1" applyAlignment="1">
      <alignment horizontal="left" vertical="center"/>
    </xf>
    <xf numFmtId="4" fontId="60" fillId="15" borderId="6" xfId="0" applyNumberFormat="1" applyFont="1" applyFill="1" applyBorder="1" applyAlignment="1">
      <alignment horizontal="left" vertical="center" wrapText="1"/>
    </xf>
    <xf numFmtId="4" fontId="60" fillId="15" borderId="6" xfId="0" applyNumberFormat="1" applyFont="1" applyFill="1" applyBorder="1" applyAlignment="1">
      <alignment horizontal="center" vertical="center" wrapText="1"/>
    </xf>
    <xf numFmtId="4" fontId="60" fillId="15" borderId="0" xfId="0" applyNumberFormat="1" applyFont="1" applyFill="1" applyAlignment="1">
      <alignment horizontal="left" vertical="center" wrapText="1"/>
    </xf>
    <xf numFmtId="0" fontId="60" fillId="15" borderId="0" xfId="0" applyFont="1" applyFill="1" applyAlignment="1">
      <alignment horizontal="left" vertical="center"/>
    </xf>
    <xf numFmtId="0" fontId="30" fillId="15" borderId="0" xfId="4" applyFont="1" applyFill="1" applyAlignment="1">
      <alignment wrapText="1"/>
    </xf>
    <xf numFmtId="0" fontId="31" fillId="15" borderId="0" xfId="4" applyFont="1" applyFill="1" applyAlignment="1">
      <alignment wrapText="1"/>
    </xf>
    <xf numFmtId="4" fontId="31" fillId="0" borderId="34" xfId="4" applyNumberFormat="1" applyFont="1" applyBorder="1" applyAlignment="1">
      <alignment horizontal="center" vertical="center" wrapText="1"/>
    </xf>
    <xf numFmtId="4" fontId="30" fillId="0" borderId="34" xfId="4" applyNumberFormat="1" applyFont="1" applyBorder="1" applyAlignment="1">
      <alignment horizontal="center" vertical="center" wrapText="1"/>
    </xf>
    <xf numFmtId="4" fontId="31" fillId="0" borderId="31" xfId="4" applyNumberFormat="1" applyFont="1" applyBorder="1" applyAlignment="1">
      <alignment horizontal="center" vertical="center" wrapText="1"/>
    </xf>
    <xf numFmtId="4" fontId="30" fillId="0" borderId="31" xfId="4" applyNumberFormat="1" applyFont="1" applyBorder="1" applyAlignment="1">
      <alignment horizontal="center" vertical="center" wrapText="1"/>
    </xf>
    <xf numFmtId="0" fontId="31" fillId="0" borderId="6" xfId="4" applyFont="1" applyBorder="1" applyAlignment="1">
      <alignment vertical="justify" wrapText="1"/>
    </xf>
    <xf numFmtId="4" fontId="30" fillId="15" borderId="31" xfId="4" applyNumberFormat="1" applyFont="1" applyFill="1" applyBorder="1" applyAlignment="1">
      <alignment horizontal="center" vertical="center" wrapText="1"/>
    </xf>
    <xf numFmtId="0" fontId="30" fillId="15" borderId="31" xfId="4" applyFont="1" applyFill="1" applyBorder="1" applyAlignment="1">
      <alignment horizontal="left" vertical="center"/>
    </xf>
    <xf numFmtId="0" fontId="29" fillId="7" borderId="6" xfId="0" applyFont="1" applyFill="1" applyBorder="1" applyAlignment="1">
      <alignment horizontal="center" vertical="distributed" wrapText="1"/>
    </xf>
    <xf numFmtId="0" fontId="29" fillId="7" borderId="6" xfId="0" applyFont="1" applyFill="1" applyBorder="1" applyAlignment="1">
      <alignment horizontal="left" vertical="distributed" wrapText="1"/>
    </xf>
    <xf numFmtId="4" fontId="29" fillId="7" borderId="6" xfId="0" applyNumberFormat="1" applyFont="1" applyFill="1" applyBorder="1" applyAlignment="1">
      <alignment horizontal="center" vertical="distributed" wrapText="1"/>
    </xf>
    <xf numFmtId="0" fontId="31" fillId="0" borderId="34" xfId="4" applyFont="1" applyBorder="1" applyAlignment="1">
      <alignment horizontal="center" vertical="center" wrapText="1"/>
    </xf>
    <xf numFmtId="0" fontId="31" fillId="0" borderId="34" xfId="4" applyFont="1" applyBorder="1" applyAlignment="1">
      <alignment horizontal="left" vertical="top" wrapText="1"/>
    </xf>
    <xf numFmtId="0" fontId="31" fillId="0" borderId="0" xfId="4" applyFont="1" applyAlignment="1">
      <alignment horizontal="left" vertical="top" wrapText="1"/>
    </xf>
    <xf numFmtId="0" fontId="31" fillId="0" borderId="6" xfId="4" applyFont="1" applyBorder="1"/>
    <xf numFmtId="0" fontId="52" fillId="7" borderId="0" xfId="0" applyFont="1" applyFill="1" applyAlignment="1">
      <alignment horizontal="left" vertical="distributed" wrapText="1" indent="1"/>
    </xf>
    <xf numFmtId="4" fontId="31" fillId="0" borderId="6" xfId="4" applyNumberFormat="1" applyFont="1" applyBorder="1" applyAlignment="1">
      <alignment horizontal="right" vertical="center" wrapText="1"/>
    </xf>
    <xf numFmtId="0" fontId="31" fillId="7" borderId="6" xfId="4" applyFont="1" applyFill="1" applyBorder="1" applyAlignment="1">
      <alignment horizontal="left" vertical="justify" wrapText="1"/>
    </xf>
    <xf numFmtId="0" fontId="31" fillId="7" borderId="6" xfId="4" applyFont="1" applyFill="1" applyBorder="1" applyAlignment="1">
      <alignment horizontal="right" vertical="justify" wrapText="1"/>
    </xf>
    <xf numFmtId="4" fontId="31" fillId="7" borderId="6" xfId="4" applyNumberFormat="1" applyFont="1" applyFill="1" applyBorder="1" applyAlignment="1">
      <alignment horizontal="center" wrapText="1"/>
    </xf>
    <xf numFmtId="0" fontId="31" fillId="7" borderId="6" xfId="4" applyFont="1" applyFill="1" applyBorder="1" applyAlignment="1">
      <alignment horizontal="right" vertical="top" wrapText="1"/>
    </xf>
    <xf numFmtId="0" fontId="31" fillId="7" borderId="6" xfId="4" applyFont="1" applyFill="1" applyBorder="1" applyAlignment="1">
      <alignment horizontal="left" vertical="top" wrapText="1"/>
    </xf>
    <xf numFmtId="177" fontId="31" fillId="7" borderId="6" xfId="4" applyNumberFormat="1" applyFont="1" applyFill="1" applyBorder="1" applyAlignment="1">
      <alignment horizontal="center" vertical="center" wrapText="1"/>
    </xf>
    <xf numFmtId="0" fontId="31" fillId="7" borderId="6" xfId="4" applyFont="1" applyFill="1" applyBorder="1" applyAlignment="1">
      <alignment horizontal="center" vertical="top"/>
    </xf>
    <xf numFmtId="0" fontId="58" fillId="0" borderId="6" xfId="4" applyFont="1" applyBorder="1" applyAlignment="1">
      <alignment horizontal="right" vertical="justify" wrapText="1"/>
    </xf>
    <xf numFmtId="44" fontId="29" fillId="0" borderId="66" xfId="0" applyNumberFormat="1" applyFont="1" applyBorder="1" applyAlignment="1">
      <alignment horizontal="left" vertical="center" wrapText="1"/>
    </xf>
    <xf numFmtId="0" fontId="29" fillId="0" borderId="0" xfId="4" applyFont="1" applyAlignment="1">
      <alignment wrapText="1"/>
    </xf>
    <xf numFmtId="0" fontId="29" fillId="20" borderId="0" xfId="4" applyFont="1" applyFill="1" applyAlignment="1">
      <alignment wrapText="1"/>
    </xf>
    <xf numFmtId="0" fontId="31" fillId="0" borderId="46" xfId="0" applyFont="1" applyBorder="1" applyAlignment="1">
      <alignment horizontal="center" vertical="center"/>
    </xf>
    <xf numFmtId="4" fontId="31" fillId="0" borderId="6" xfId="0" applyNumberFormat="1" applyFont="1" applyBorder="1" applyAlignment="1">
      <alignment horizontal="left" vertical="center" wrapText="1"/>
    </xf>
    <xf numFmtId="4" fontId="31" fillId="0" borderId="0" xfId="0" applyNumberFormat="1" applyFont="1" applyAlignment="1">
      <alignment horizontal="left" vertical="center" wrapText="1"/>
    </xf>
    <xf numFmtId="0" fontId="31" fillId="0" borderId="0" xfId="0" applyFont="1" applyAlignment="1">
      <alignment horizontal="left" vertical="center"/>
    </xf>
    <xf numFmtId="0" fontId="61" fillId="0" borderId="0" xfId="4" applyFont="1" applyAlignment="1">
      <alignment wrapText="1"/>
    </xf>
    <xf numFmtId="0" fontId="61" fillId="12" borderId="0" xfId="4" applyFont="1" applyFill="1" applyAlignment="1">
      <alignment wrapText="1"/>
    </xf>
    <xf numFmtId="0" fontId="29" fillId="0" borderId="76" xfId="0" applyFont="1" applyBorder="1" applyAlignment="1">
      <alignment horizontal="center" vertical="distributed" wrapText="1"/>
    </xf>
    <xf numFmtId="0" fontId="29" fillId="0" borderId="76" xfId="0" applyFont="1" applyBorder="1" applyAlignment="1">
      <alignment horizontal="center" vertical="center"/>
    </xf>
    <xf numFmtId="0" fontId="55" fillId="7" borderId="0" xfId="0" applyFont="1" applyFill="1" applyAlignment="1">
      <alignment vertical="center"/>
    </xf>
    <xf numFmtId="0" fontId="55" fillId="7" borderId="6" xfId="0" applyFont="1" applyFill="1" applyBorder="1" applyAlignment="1">
      <alignment vertical="center"/>
    </xf>
    <xf numFmtId="0" fontId="29" fillId="0" borderId="67" xfId="0" applyFont="1" applyBorder="1" applyAlignment="1">
      <alignment horizontal="center" vertical="center"/>
    </xf>
    <xf numFmtId="0" fontId="29" fillId="0" borderId="72" xfId="0" applyFont="1" applyBorder="1" applyAlignment="1">
      <alignment horizontal="center" vertical="center"/>
    </xf>
    <xf numFmtId="0" fontId="29" fillId="0" borderId="44" xfId="0" applyFont="1" applyBorder="1" applyAlignment="1">
      <alignment horizontal="left" vertical="center" wrapText="1"/>
    </xf>
    <xf numFmtId="0" fontId="29" fillId="0" borderId="73" xfId="0" applyFont="1" applyBorder="1" applyAlignment="1">
      <alignment horizontal="center" vertical="center"/>
    </xf>
    <xf numFmtId="0" fontId="29" fillId="0" borderId="43" xfId="0" applyFont="1" applyBorder="1" applyAlignment="1">
      <alignment horizontal="left" vertical="center" wrapText="1"/>
    </xf>
    <xf numFmtId="0" fontId="29" fillId="0" borderId="78" xfId="0" applyFont="1" applyBorder="1" applyAlignment="1">
      <alignment horizontal="left" vertical="center" wrapText="1"/>
    </xf>
    <xf numFmtId="0" fontId="58" fillId="0" borderId="6" xfId="4" applyFont="1" applyBorder="1" applyAlignment="1">
      <alignment horizontal="left" vertical="justify" wrapText="1"/>
    </xf>
    <xf numFmtId="4" fontId="54" fillId="0" borderId="68" xfId="4" applyNumberFormat="1" applyFont="1" applyBorder="1" applyAlignment="1">
      <alignment horizontal="center" wrapText="1"/>
    </xf>
    <xf numFmtId="4" fontId="54" fillId="0" borderId="66" xfId="4" applyNumberFormat="1" applyFont="1" applyBorder="1" applyAlignment="1">
      <alignment horizontal="center" wrapText="1"/>
    </xf>
    <xf numFmtId="2" fontId="54" fillId="0" borderId="6" xfId="0" applyNumberFormat="1" applyFont="1" applyBorder="1" applyAlignment="1">
      <alignment horizontal="center" vertical="distributed" wrapText="1"/>
    </xf>
    <xf numFmtId="2" fontId="54" fillId="7" borderId="6" xfId="0" applyNumberFormat="1" applyFont="1" applyFill="1" applyBorder="1" applyAlignment="1">
      <alignment horizontal="center" vertical="distributed" wrapText="1"/>
    </xf>
    <xf numFmtId="2" fontId="54" fillId="0" borderId="6" xfId="0" applyNumberFormat="1" applyFont="1" applyBorder="1" applyAlignment="1">
      <alignment horizontal="center" vertical="center" wrapText="1"/>
    </xf>
    <xf numFmtId="2" fontId="54" fillId="0" borderId="34" xfId="0" applyNumberFormat="1" applyFont="1" applyBorder="1" applyAlignment="1">
      <alignment horizontal="center" vertical="distributed" wrapText="1"/>
    </xf>
    <xf numFmtId="2" fontId="54" fillId="0" borderId="31" xfId="0" applyNumberFormat="1" applyFont="1" applyBorder="1" applyAlignment="1">
      <alignment horizontal="center" vertical="distributed" wrapText="1"/>
    </xf>
    <xf numFmtId="4" fontId="30" fillId="0" borderId="41" xfId="4" applyNumberFormat="1" applyFont="1" applyBorder="1" applyAlignment="1">
      <alignment horizontal="center" vertical="center" wrapText="1"/>
    </xf>
    <xf numFmtId="4" fontId="54" fillId="0" borderId="6" xfId="0" applyNumberFormat="1" applyFont="1" applyBorder="1" applyAlignment="1">
      <alignment horizontal="center" vertical="center"/>
    </xf>
    <xf numFmtId="4" fontId="54" fillId="7" borderId="6" xfId="0" applyNumberFormat="1" applyFont="1" applyFill="1" applyBorder="1" applyAlignment="1">
      <alignment horizontal="center" vertical="center"/>
    </xf>
    <xf numFmtId="0" fontId="30" fillId="7" borderId="6" xfId="4" applyFont="1" applyFill="1" applyBorder="1" applyAlignment="1">
      <alignment horizontal="left" vertical="top" wrapText="1"/>
    </xf>
    <xf numFmtId="4" fontId="30" fillId="7" borderId="31" xfId="4" applyNumberFormat="1" applyFont="1" applyFill="1" applyBorder="1" applyAlignment="1">
      <alignment horizontal="center" vertical="center" wrapText="1"/>
    </xf>
    <xf numFmtId="0" fontId="60" fillId="0" borderId="6" xfId="4" applyFont="1" applyBorder="1" applyAlignment="1">
      <alignment horizontal="center" vertical="top" wrapText="1"/>
    </xf>
    <xf numFmtId="0" fontId="30" fillId="0" borderId="0" xfId="0" applyFont="1" applyAlignment="1">
      <alignment horizontal="left" vertical="center" wrapText="1"/>
    </xf>
    <xf numFmtId="0" fontId="31" fillId="0" borderId="0" xfId="0" applyFont="1" applyAlignment="1">
      <alignment horizontal="left" vertical="center" wrapText="1"/>
    </xf>
    <xf numFmtId="4" fontId="31" fillId="0" borderId="6" xfId="4" applyNumberFormat="1" applyFont="1" applyBorder="1" applyAlignment="1">
      <alignment vertical="center" wrapText="1"/>
    </xf>
    <xf numFmtId="4" fontId="30" fillId="0" borderId="0" xfId="4" applyNumberFormat="1" applyFont="1" applyAlignment="1">
      <alignment horizontal="left" vertical="center" wrapText="1"/>
    </xf>
    <xf numFmtId="4" fontId="31" fillId="0" borderId="0" xfId="4" applyNumberFormat="1" applyFont="1"/>
    <xf numFmtId="4" fontId="30" fillId="0" borderId="0" xfId="4" applyNumberFormat="1" applyFont="1"/>
    <xf numFmtId="0" fontId="31" fillId="0" borderId="6" xfId="0" applyFont="1" applyBorder="1" applyAlignment="1">
      <alignment horizontal="right" vertical="center"/>
    </xf>
    <xf numFmtId="4" fontId="31" fillId="0" borderId="6" xfId="4" applyNumberFormat="1" applyFont="1" applyBorder="1" applyAlignment="1">
      <alignment horizontal="left" wrapText="1"/>
    </xf>
    <xf numFmtId="0" fontId="29" fillId="0" borderId="66" xfId="0" applyFont="1" applyBorder="1" applyAlignment="1">
      <alignment horizontal="center" vertical="top"/>
    </xf>
    <xf numFmtId="4" fontId="50" fillId="0" borderId="66" xfId="0" applyNumberFormat="1" applyFont="1" applyBorder="1" applyAlignment="1">
      <alignment horizontal="center" vertical="center" wrapText="1"/>
    </xf>
    <xf numFmtId="4" fontId="50" fillId="0" borderId="75" xfId="0" applyNumberFormat="1" applyFont="1" applyBorder="1" applyAlignment="1">
      <alignment horizontal="center" vertical="center" wrapText="1"/>
    </xf>
    <xf numFmtId="4" fontId="29" fillId="0" borderId="0" xfId="0" applyNumberFormat="1" applyFont="1" applyAlignment="1">
      <alignment horizontal="center" vertical="center" wrapText="1"/>
    </xf>
    <xf numFmtId="0" fontId="30" fillId="0" borderId="0" xfId="0" applyFont="1" applyAlignment="1">
      <alignment horizontal="left"/>
    </xf>
    <xf numFmtId="4" fontId="50" fillId="0" borderId="68" xfId="0" applyNumberFormat="1" applyFont="1" applyBorder="1" applyAlignment="1">
      <alignment horizontal="center" vertical="center" wrapText="1"/>
    </xf>
    <xf numFmtId="4" fontId="50" fillId="0" borderId="73" xfId="0" applyNumberFormat="1" applyFont="1" applyBorder="1" applyAlignment="1">
      <alignment horizontal="center" vertical="center" wrapText="1"/>
    </xf>
    <xf numFmtId="4" fontId="50" fillId="0" borderId="76" xfId="0" applyNumberFormat="1" applyFont="1" applyBorder="1" applyAlignment="1">
      <alignment horizontal="center" vertical="center" wrapText="1"/>
    </xf>
    <xf numFmtId="0" fontId="31" fillId="0" borderId="0" xfId="0" applyFont="1" applyAlignment="1">
      <alignment horizontal="center" vertical="top"/>
    </xf>
    <xf numFmtId="0" fontId="31" fillId="0" borderId="0" xfId="0" applyFont="1" applyAlignment="1">
      <alignment horizontal="left"/>
    </xf>
    <xf numFmtId="0" fontId="58" fillId="0" borderId="6" xfId="0" applyFont="1" applyBorder="1" applyAlignment="1">
      <alignment horizontal="right" wrapText="1"/>
    </xf>
    <xf numFmtId="0" fontId="31" fillId="0" borderId="6" xfId="0" applyFont="1" applyBorder="1" applyAlignment="1">
      <alignment vertical="top" wrapText="1"/>
    </xf>
    <xf numFmtId="0" fontId="58" fillId="0" borderId="6" xfId="0" applyFont="1" applyBorder="1" applyAlignment="1">
      <alignment horizontal="right" vertical="distributed" wrapText="1" indent="1"/>
    </xf>
    <xf numFmtId="178" fontId="29" fillId="0" borderId="6" xfId="0" applyNumberFormat="1" applyFont="1" applyBorder="1" applyAlignment="1">
      <alignment horizontal="center" vertical="center"/>
    </xf>
    <xf numFmtId="178" fontId="29" fillId="7" borderId="6" xfId="0" applyNumberFormat="1" applyFont="1" applyFill="1" applyBorder="1" applyAlignment="1">
      <alignment horizontal="center" vertical="center"/>
    </xf>
    <xf numFmtId="178" fontId="29" fillId="0" borderId="6" xfId="0" applyNumberFormat="1" applyFont="1" applyBorder="1" applyAlignment="1">
      <alignment horizontal="center" vertical="center" wrapText="1"/>
    </xf>
    <xf numFmtId="178" fontId="29" fillId="7" borderId="6" xfId="0" applyNumberFormat="1" applyFont="1" applyFill="1" applyBorder="1" applyAlignment="1">
      <alignment horizontal="center" vertical="center" wrapText="1"/>
    </xf>
    <xf numFmtId="178" fontId="29" fillId="0" borderId="66" xfId="4" applyNumberFormat="1" applyFont="1" applyBorder="1" applyAlignment="1">
      <alignment horizontal="center" vertical="center" wrapText="1"/>
    </xf>
    <xf numFmtId="178" fontId="29" fillId="0" borderId="0" xfId="0" applyNumberFormat="1" applyFont="1" applyAlignment="1">
      <alignment horizontal="center" vertical="center"/>
    </xf>
    <xf numFmtId="2" fontId="30" fillId="0" borderId="0" xfId="5" applyNumberFormat="1" applyFont="1" applyAlignment="1" applyProtection="1">
      <alignment horizontal="left" vertical="center"/>
      <protection locked="0"/>
    </xf>
    <xf numFmtId="2" fontId="30" fillId="0" borderId="0" xfId="5" applyNumberFormat="1" applyFont="1" applyAlignment="1">
      <alignment horizontal="center" vertical="center"/>
    </xf>
    <xf numFmtId="2" fontId="31" fillId="0" borderId="0" xfId="5" applyNumberFormat="1" applyFont="1"/>
    <xf numFmtId="9" fontId="31" fillId="0" borderId="0" xfId="5" applyNumberFormat="1" applyFont="1"/>
    <xf numFmtId="2" fontId="31" fillId="0" borderId="0" xfId="5" applyNumberFormat="1" applyFont="1" applyAlignment="1">
      <alignment vertical="center"/>
    </xf>
    <xf numFmtId="2" fontId="30" fillId="0" borderId="0" xfId="5" applyNumberFormat="1" applyFont="1" applyAlignment="1">
      <alignment horizontal="centerContinuous" vertical="center"/>
    </xf>
    <xf numFmtId="2" fontId="31" fillId="0" borderId="0" xfId="5" applyNumberFormat="1" applyFont="1" applyAlignment="1">
      <alignment horizontal="left"/>
    </xf>
    <xf numFmtId="168" fontId="31" fillId="0" borderId="0" xfId="5" applyNumberFormat="1" applyFont="1" applyAlignment="1">
      <alignment horizontal="center" vertical="center"/>
    </xf>
    <xf numFmtId="9" fontId="31" fillId="0" borderId="0" xfId="5" applyNumberFormat="1" applyFont="1" applyAlignment="1">
      <alignment horizontal="center" vertical="center"/>
    </xf>
    <xf numFmtId="2" fontId="30" fillId="0" borderId="0" xfId="5" applyNumberFormat="1" applyFont="1" applyAlignment="1">
      <alignment horizontal="center"/>
    </xf>
    <xf numFmtId="2" fontId="31" fillId="0" borderId="6" xfId="5" applyNumberFormat="1" applyFont="1" applyBorder="1" applyAlignment="1">
      <alignment horizontal="center" vertical="center"/>
    </xf>
    <xf numFmtId="168" fontId="31" fillId="0" borderId="6" xfId="5" applyNumberFormat="1" applyFont="1" applyBorder="1" applyAlignment="1">
      <alignment horizontal="center"/>
    </xf>
    <xf numFmtId="2" fontId="30" fillId="0" borderId="3" xfId="5" applyNumberFormat="1" applyFont="1" applyBorder="1" applyAlignment="1">
      <alignment horizontal="center"/>
    </xf>
    <xf numFmtId="2" fontId="30" fillId="15" borderId="6" xfId="5" applyNumberFormat="1" applyFont="1" applyFill="1" applyBorder="1" applyAlignment="1">
      <alignment horizontal="center" vertical="center"/>
    </xf>
    <xf numFmtId="168" fontId="30" fillId="15" borderId="6" xfId="5" applyNumberFormat="1" applyFont="1" applyFill="1" applyBorder="1" applyAlignment="1">
      <alignment horizontal="centerContinuous"/>
    </xf>
    <xf numFmtId="2" fontId="30" fillId="15" borderId="6" xfId="5" applyNumberFormat="1" applyFont="1" applyFill="1" applyBorder="1" applyAlignment="1">
      <alignment horizontal="centerContinuous"/>
    </xf>
    <xf numFmtId="2" fontId="31" fillId="15" borderId="0" xfId="5" applyNumberFormat="1" applyFont="1" applyFill="1"/>
    <xf numFmtId="9" fontId="30" fillId="15" borderId="6" xfId="5" applyNumberFormat="1" applyFont="1" applyFill="1" applyBorder="1" applyAlignment="1">
      <alignment horizontal="centerContinuous" vertical="center"/>
    </xf>
    <xf numFmtId="168" fontId="30" fillId="15" borderId="6" xfId="5" applyNumberFormat="1" applyFont="1" applyFill="1" applyBorder="1" applyAlignment="1">
      <alignment horizontal="center" vertical="center"/>
    </xf>
    <xf numFmtId="1" fontId="31" fillId="0" borderId="6" xfId="5" applyNumberFormat="1" applyFont="1" applyBorder="1" applyAlignment="1">
      <alignment horizontal="center" vertical="center"/>
    </xf>
    <xf numFmtId="168" fontId="31" fillId="7" borderId="6" xfId="5" applyNumberFormat="1" applyFont="1" applyFill="1" applyBorder="1" applyAlignment="1">
      <alignment horizontal="center" vertical="center"/>
    </xf>
    <xf numFmtId="10" fontId="31" fillId="7" borderId="6" xfId="5" quotePrefix="1" applyNumberFormat="1" applyFont="1" applyFill="1" applyBorder="1" applyAlignment="1">
      <alignment horizontal="center" vertical="center"/>
    </xf>
    <xf numFmtId="10" fontId="31" fillId="7" borderId="6" xfId="7" applyNumberFormat="1" applyFont="1" applyFill="1" applyBorder="1" applyAlignment="1" applyProtection="1">
      <alignment horizontal="center" vertical="center"/>
      <protection locked="0"/>
    </xf>
    <xf numFmtId="168" fontId="31" fillId="7" borderId="6" xfId="2" applyNumberFormat="1" applyFont="1" applyFill="1" applyBorder="1" applyAlignment="1">
      <alignment horizontal="center" vertical="center"/>
    </xf>
    <xf numFmtId="9" fontId="31" fillId="7" borderId="6" xfId="7" applyFont="1" applyFill="1" applyBorder="1" applyAlignment="1" applyProtection="1">
      <alignment horizontal="center" vertical="center"/>
      <protection locked="0"/>
    </xf>
    <xf numFmtId="168" fontId="31" fillId="0" borderId="6" xfId="2" applyNumberFormat="1" applyFont="1" applyFill="1" applyBorder="1" applyAlignment="1">
      <alignment horizontal="center" vertical="center"/>
    </xf>
    <xf numFmtId="168" fontId="31" fillId="7" borderId="6" xfId="2" quotePrefix="1" applyNumberFormat="1" applyFont="1" applyFill="1" applyBorder="1" applyAlignment="1">
      <alignment horizontal="center" vertical="center"/>
    </xf>
    <xf numFmtId="168" fontId="31" fillId="0" borderId="0" xfId="5" applyNumberFormat="1" applyFont="1"/>
    <xf numFmtId="2" fontId="31" fillId="0" borderId="0" xfId="5" applyNumberFormat="1" applyFont="1" applyAlignment="1">
      <alignment horizontal="center"/>
    </xf>
    <xf numFmtId="9" fontId="31" fillId="0" borderId="0" xfId="5" applyNumberFormat="1" applyFont="1" applyAlignment="1">
      <alignment vertical="center"/>
    </xf>
    <xf numFmtId="44" fontId="29" fillId="7" borderId="6" xfId="2" applyNumberFormat="1" applyFont="1" applyFill="1" applyBorder="1" applyAlignment="1" applyProtection="1">
      <alignment horizontal="right" vertical="center"/>
    </xf>
    <xf numFmtId="44" fontId="29" fillId="7" borderId="6" xfId="0" applyNumberFormat="1" applyFont="1" applyFill="1" applyBorder="1" applyAlignment="1">
      <alignment horizontal="right" vertical="center"/>
    </xf>
    <xf numFmtId="44" fontId="50" fillId="7" borderId="5" xfId="0" applyNumberFormat="1" applyFont="1" applyFill="1" applyBorder="1" applyAlignment="1">
      <alignment horizontal="right" vertical="center" wrapText="1"/>
    </xf>
    <xf numFmtId="44" fontId="29" fillId="7" borderId="34" xfId="2" applyNumberFormat="1" applyFont="1" applyFill="1" applyBorder="1" applyAlignment="1" applyProtection="1">
      <alignment horizontal="right" vertical="center"/>
    </xf>
    <xf numFmtId="44" fontId="29" fillId="7" borderId="6" xfId="0" applyNumberFormat="1" applyFont="1" applyFill="1" applyBorder="1" applyAlignment="1">
      <alignment horizontal="right" vertical="center" wrapText="1"/>
    </xf>
    <xf numFmtId="44" fontId="29" fillId="7" borderId="6" xfId="0" applyNumberFormat="1" applyFont="1" applyFill="1" applyBorder="1" applyAlignment="1">
      <alignment horizontal="right" vertical="distributed" wrapText="1" indent="1"/>
    </xf>
    <xf numFmtId="44" fontId="29" fillId="7" borderId="34" xfId="0" applyNumberFormat="1" applyFont="1" applyFill="1" applyBorder="1" applyAlignment="1">
      <alignment horizontal="right" vertical="distributed" wrapText="1" indent="1"/>
    </xf>
    <xf numFmtId="44" fontId="29" fillId="7" borderId="31" xfId="0" applyNumberFormat="1" applyFont="1" applyFill="1" applyBorder="1" applyAlignment="1">
      <alignment horizontal="right" vertical="distributed" wrapText="1" indent="1"/>
    </xf>
    <xf numFmtId="44" fontId="29" fillId="7" borderId="66" xfId="4" applyNumberFormat="1" applyFont="1" applyFill="1" applyBorder="1" applyAlignment="1">
      <alignment horizontal="center" vertical="center" wrapText="1"/>
    </xf>
    <xf numFmtId="44" fontId="29" fillId="7" borderId="66" xfId="0" applyNumberFormat="1" applyFont="1" applyFill="1" applyBorder="1" applyAlignment="1">
      <alignment horizontal="left" vertical="center"/>
    </xf>
    <xf numFmtId="44" fontId="29" fillId="7" borderId="67" xfId="4" applyNumberFormat="1" applyFont="1" applyFill="1" applyBorder="1" applyAlignment="1">
      <alignment horizontal="center" vertical="center" wrapText="1"/>
    </xf>
    <xf numFmtId="166" fontId="29" fillId="7" borderId="0" xfId="2" applyFont="1" applyFill="1" applyBorder="1" applyAlignment="1" applyProtection="1">
      <alignment horizontal="right" vertical="center"/>
    </xf>
    <xf numFmtId="0" fontId="29" fillId="7" borderId="6" xfId="0" applyFont="1" applyFill="1" applyBorder="1" applyAlignment="1">
      <alignment horizontal="right" vertical="distributed" wrapText="1" indent="1"/>
    </xf>
    <xf numFmtId="44" fontId="29" fillId="7" borderId="31" xfId="2" applyNumberFormat="1" applyFont="1" applyFill="1" applyBorder="1" applyAlignment="1" applyProtection="1">
      <alignment horizontal="right" vertical="center"/>
    </xf>
    <xf numFmtId="44" fontId="29" fillId="7" borderId="0" xfId="0" applyNumberFormat="1" applyFont="1" applyFill="1" applyAlignment="1">
      <alignment horizontal="right" vertical="center"/>
    </xf>
    <xf numFmtId="49" fontId="29" fillId="7" borderId="6" xfId="0" applyNumberFormat="1" applyFont="1" applyFill="1" applyBorder="1" applyAlignment="1" applyProtection="1">
      <alignment horizontal="center" vertical="center" wrapText="1"/>
      <protection locked="0"/>
    </xf>
    <xf numFmtId="49" fontId="29" fillId="7" borderId="41" xfId="0" applyNumberFormat="1" applyFont="1" applyFill="1" applyBorder="1" applyAlignment="1" applyProtection="1">
      <alignment horizontal="center" vertical="center" wrapText="1"/>
      <protection locked="0"/>
    </xf>
    <xf numFmtId="0" fontId="31" fillId="7" borderId="6" xfId="0" applyFont="1" applyFill="1" applyBorder="1" applyAlignment="1">
      <alignment vertical="center" wrapText="1"/>
    </xf>
    <xf numFmtId="4" fontId="31" fillId="7" borderId="0" xfId="0" applyNumberFormat="1" applyFont="1" applyFill="1" applyAlignment="1">
      <alignment horizontal="center" vertical="center" wrapText="1"/>
    </xf>
    <xf numFmtId="0" fontId="31" fillId="7" borderId="0" xfId="0" applyFont="1" applyFill="1" applyAlignment="1">
      <alignment horizontal="center" vertical="center" wrapText="1"/>
    </xf>
    <xf numFmtId="0" fontId="30" fillId="7" borderId="0" xfId="4" applyFont="1" applyFill="1" applyAlignment="1">
      <alignment horizontal="center" vertical="center"/>
    </xf>
    <xf numFmtId="0" fontId="31" fillId="7" borderId="0" xfId="4" applyFont="1" applyFill="1" applyAlignment="1">
      <alignment horizontal="center" vertical="center"/>
    </xf>
    <xf numFmtId="10" fontId="31" fillId="0" borderId="6" xfId="2" applyNumberFormat="1" applyFont="1" applyFill="1" applyBorder="1" applyAlignment="1">
      <alignment horizontal="center" vertical="center"/>
    </xf>
    <xf numFmtId="1" fontId="31" fillId="7" borderId="6" xfId="5" applyNumberFormat="1" applyFont="1" applyFill="1" applyBorder="1" applyAlignment="1">
      <alignment horizontal="center" vertical="center"/>
    </xf>
    <xf numFmtId="10" fontId="31" fillId="7" borderId="6" xfId="2" applyNumberFormat="1" applyFont="1" applyFill="1" applyBorder="1" applyAlignment="1">
      <alignment horizontal="center" vertical="center"/>
    </xf>
    <xf numFmtId="2" fontId="31" fillId="7" borderId="0" xfId="5" applyNumberFormat="1" applyFont="1" applyFill="1"/>
    <xf numFmtId="10" fontId="30" fillId="15" borderId="6" xfId="5" applyNumberFormat="1" applyFont="1" applyFill="1" applyBorder="1" applyAlignment="1">
      <alignment horizontal="center" vertical="center"/>
    </xf>
    <xf numFmtId="168" fontId="30" fillId="15" borderId="6" xfId="2" applyNumberFormat="1" applyFont="1" applyFill="1" applyBorder="1" applyAlignment="1">
      <alignment horizontal="center" vertical="center"/>
    </xf>
    <xf numFmtId="9" fontId="30" fillId="15" borderId="6" xfId="2" applyNumberFormat="1" applyFont="1" applyFill="1" applyBorder="1" applyAlignment="1">
      <alignment horizontal="center" vertical="center"/>
    </xf>
    <xf numFmtId="10" fontId="30" fillId="15" borderId="6" xfId="2" applyNumberFormat="1" applyFont="1" applyFill="1" applyBorder="1" applyAlignment="1">
      <alignment horizontal="center" vertical="center"/>
    </xf>
    <xf numFmtId="0" fontId="29" fillId="28" borderId="6" xfId="0" applyFont="1" applyFill="1" applyBorder="1" applyAlignment="1">
      <alignment horizontal="center" vertical="center"/>
    </xf>
    <xf numFmtId="0" fontId="50" fillId="28" borderId="6" xfId="0" applyFont="1" applyFill="1" applyBorder="1" applyAlignment="1">
      <alignment horizontal="left" vertical="center"/>
    </xf>
    <xf numFmtId="4" fontId="29" fillId="28" borderId="6" xfId="4" applyNumberFormat="1" applyFont="1" applyFill="1" applyBorder="1" applyAlignment="1">
      <alignment horizontal="center" vertical="center"/>
    </xf>
    <xf numFmtId="44" fontId="50" fillId="28" borderId="6" xfId="0" applyNumberFormat="1" applyFont="1" applyFill="1" applyBorder="1" applyAlignment="1">
      <alignment horizontal="right" vertical="center"/>
    </xf>
    <xf numFmtId="166" fontId="29" fillId="28" borderId="6" xfId="2" applyFont="1" applyFill="1" applyBorder="1" applyAlignment="1" applyProtection="1">
      <alignment horizontal="right" vertical="center"/>
    </xf>
    <xf numFmtId="0" fontId="50" fillId="28" borderId="0" xfId="0" applyFont="1" applyFill="1" applyAlignment="1">
      <alignment vertical="center"/>
    </xf>
    <xf numFmtId="0" fontId="50" fillId="28" borderId="6" xfId="0" applyFont="1" applyFill="1" applyBorder="1" applyAlignment="1">
      <alignment vertical="center"/>
    </xf>
    <xf numFmtId="178" fontId="29" fillId="28" borderId="6" xfId="0" applyNumberFormat="1" applyFont="1" applyFill="1" applyBorder="1" applyAlignment="1">
      <alignment horizontal="center" vertical="center"/>
    </xf>
    <xf numFmtId="0" fontId="50" fillId="28" borderId="6" xfId="0" applyFont="1" applyFill="1" applyBorder="1" applyAlignment="1">
      <alignment horizontal="right" vertical="center"/>
    </xf>
    <xf numFmtId="178" fontId="53" fillId="28" borderId="6" xfId="0" applyNumberFormat="1" applyFont="1" applyFill="1" applyBorder="1" applyAlignment="1">
      <alignment horizontal="center" vertical="center"/>
    </xf>
    <xf numFmtId="0" fontId="53" fillId="28" borderId="6" xfId="0" applyFont="1" applyFill="1" applyBorder="1" applyAlignment="1">
      <alignment horizontal="center" vertical="center"/>
    </xf>
    <xf numFmtId="0" fontId="56" fillId="28" borderId="6" xfId="0" applyFont="1" applyFill="1" applyBorder="1" applyAlignment="1">
      <alignment horizontal="center" vertical="center"/>
    </xf>
    <xf numFmtId="44" fontId="53" fillId="28" borderId="6" xfId="0" applyNumberFormat="1" applyFont="1" applyFill="1" applyBorder="1" applyAlignment="1">
      <alignment horizontal="right" vertical="center"/>
    </xf>
    <xf numFmtId="4" fontId="56" fillId="28" borderId="6" xfId="0" applyNumberFormat="1" applyFont="1" applyFill="1" applyBorder="1" applyAlignment="1">
      <alignment horizontal="center" vertical="center"/>
    </xf>
    <xf numFmtId="44" fontId="53" fillId="28" borderId="6" xfId="0" applyNumberFormat="1" applyFont="1" applyFill="1" applyBorder="1" applyAlignment="1">
      <alignment horizontal="left" vertical="center"/>
    </xf>
    <xf numFmtId="0" fontId="53" fillId="28" borderId="6" xfId="0" applyFont="1" applyFill="1" applyBorder="1" applyAlignment="1">
      <alignment horizontal="left" vertical="center"/>
    </xf>
    <xf numFmtId="0" fontId="50" fillId="28" borderId="6" xfId="0" applyFont="1" applyFill="1" applyBorder="1" applyAlignment="1">
      <alignment horizontal="left" vertical="center" wrapText="1"/>
    </xf>
    <xf numFmtId="0" fontId="53" fillId="28" borderId="6" xfId="0" applyFont="1" applyFill="1" applyBorder="1" applyAlignment="1">
      <alignment horizontal="left" vertical="center" wrapText="1"/>
    </xf>
    <xf numFmtId="4" fontId="29" fillId="28" borderId="6" xfId="0" applyNumberFormat="1" applyFont="1" applyFill="1" applyBorder="1" applyAlignment="1">
      <alignment horizontal="center" vertical="center"/>
    </xf>
    <xf numFmtId="44" fontId="29" fillId="28" borderId="6" xfId="2" applyNumberFormat="1" applyFont="1" applyFill="1" applyBorder="1" applyAlignment="1" applyProtection="1">
      <alignment horizontal="right" vertical="center"/>
    </xf>
    <xf numFmtId="44" fontId="29" fillId="28" borderId="6" xfId="0" applyNumberFormat="1" applyFont="1" applyFill="1" applyBorder="1" applyAlignment="1">
      <alignment horizontal="right" vertical="center"/>
    </xf>
    <xf numFmtId="44" fontId="29" fillId="0" borderId="6" xfId="2" applyNumberFormat="1" applyFont="1" applyFill="1" applyBorder="1" applyAlignment="1" applyProtection="1">
      <alignment horizontal="right" vertical="center"/>
    </xf>
    <xf numFmtId="10" fontId="50" fillId="0" borderId="5" xfId="7" applyNumberFormat="1" applyFont="1" applyBorder="1" applyAlignment="1">
      <alignment horizontal="right" vertical="center" wrapText="1"/>
    </xf>
    <xf numFmtId="4" fontId="50" fillId="7" borderId="46" xfId="0" applyNumberFormat="1" applyFont="1" applyFill="1" applyBorder="1" applyAlignment="1">
      <alignment horizontal="right" vertical="center" wrapText="1"/>
    </xf>
    <xf numFmtId="4" fontId="50" fillId="7" borderId="0" xfId="0" applyNumberFormat="1" applyFont="1" applyFill="1" applyAlignment="1">
      <alignment horizontal="center" vertical="center" wrapText="1"/>
    </xf>
    <xf numFmtId="4" fontId="50" fillId="11" borderId="0" xfId="0" applyNumberFormat="1" applyFont="1" applyFill="1" applyAlignment="1">
      <alignment vertical="center"/>
    </xf>
    <xf numFmtId="4" fontId="29" fillId="7" borderId="0" xfId="0" applyNumberFormat="1" applyFont="1" applyFill="1" applyAlignment="1">
      <alignment horizontal="center" vertical="center" wrapText="1"/>
    </xf>
    <xf numFmtId="4" fontId="50" fillId="15" borderId="0" xfId="0" applyNumberFormat="1" applyFont="1" applyFill="1" applyAlignment="1">
      <alignment horizontal="center" vertical="center"/>
    </xf>
    <xf numFmtId="4" fontId="50" fillId="0" borderId="0" xfId="0" applyNumberFormat="1" applyFont="1" applyAlignment="1">
      <alignment vertical="top" wrapText="1"/>
    </xf>
    <xf numFmtId="4" fontId="29" fillId="0" borderId="0" xfId="0" applyNumberFormat="1" applyFont="1"/>
    <xf numFmtId="2" fontId="29" fillId="7" borderId="0" xfId="0" applyNumberFormat="1" applyFont="1" applyFill="1"/>
    <xf numFmtId="2" fontId="29" fillId="15" borderId="0" xfId="0" applyNumberFormat="1" applyFont="1" applyFill="1"/>
    <xf numFmtId="2" fontId="29" fillId="0" borderId="0" xfId="0" applyNumberFormat="1" applyFont="1"/>
    <xf numFmtId="2" fontId="50" fillId="11" borderId="0" xfId="0" applyNumberFormat="1" applyFont="1" applyFill="1" applyAlignment="1">
      <alignment vertical="center"/>
    </xf>
    <xf numFmtId="177" fontId="50" fillId="0" borderId="0" xfId="0" applyNumberFormat="1" applyFont="1" applyAlignment="1">
      <alignment vertical="center"/>
    </xf>
    <xf numFmtId="2" fontId="50" fillId="0" borderId="0" xfId="0" applyNumberFormat="1" applyFont="1" applyAlignment="1">
      <alignment vertical="center"/>
    </xf>
    <xf numFmtId="0" fontId="29" fillId="0" borderId="0" xfId="0" applyFont="1" applyAlignment="1">
      <alignment vertical="center"/>
    </xf>
    <xf numFmtId="0" fontId="29" fillId="0" borderId="6" xfId="0" applyFont="1" applyBorder="1" applyAlignment="1">
      <alignment vertical="center"/>
    </xf>
    <xf numFmtId="0" fontId="31" fillId="29" borderId="6" xfId="4" applyFont="1" applyFill="1" applyBorder="1" applyAlignment="1">
      <alignment horizontal="center" vertical="center"/>
    </xf>
    <xf numFmtId="0" fontId="31" fillId="29" borderId="6" xfId="4" applyFont="1" applyFill="1" applyBorder="1" applyAlignment="1">
      <alignment vertical="top" wrapText="1"/>
    </xf>
    <xf numFmtId="4" fontId="31" fillId="29" borderId="6" xfId="4" applyNumberFormat="1" applyFont="1" applyFill="1" applyBorder="1" applyAlignment="1">
      <alignment horizontal="center" vertical="center" wrapText="1"/>
    </xf>
    <xf numFmtId="4" fontId="30" fillId="29" borderId="6" xfId="4" applyNumberFormat="1" applyFont="1" applyFill="1" applyBorder="1" applyAlignment="1">
      <alignment horizontal="center" vertical="center" wrapText="1"/>
    </xf>
    <xf numFmtId="4" fontId="30" fillId="29" borderId="0" xfId="4" applyNumberFormat="1" applyFont="1" applyFill="1" applyAlignment="1">
      <alignment horizontal="center" vertical="center" wrapText="1"/>
    </xf>
    <xf numFmtId="0" fontId="31" fillId="29" borderId="0" xfId="4" applyFont="1" applyFill="1" applyAlignment="1">
      <alignment horizontal="left" wrapText="1"/>
    </xf>
    <xf numFmtId="0" fontId="31" fillId="29" borderId="0" xfId="4" applyFont="1" applyFill="1"/>
    <xf numFmtId="0" fontId="58" fillId="29" borderId="6" xfId="4" applyFont="1" applyFill="1" applyBorder="1" applyAlignment="1">
      <alignment horizontal="right" vertical="top" wrapText="1"/>
    </xf>
    <xf numFmtId="0" fontId="31" fillId="28" borderId="6" xfId="0" applyFont="1" applyFill="1" applyBorder="1" applyAlignment="1">
      <alignment horizontal="center" vertical="center"/>
    </xf>
    <xf numFmtId="0" fontId="30" fillId="28" borderId="6" xfId="0" applyFont="1" applyFill="1" applyBorder="1" applyAlignment="1">
      <alignment horizontal="left" vertical="center" wrapText="1"/>
    </xf>
    <xf numFmtId="4" fontId="31" fillId="28" borderId="6" xfId="0" applyNumberFormat="1" applyFont="1" applyFill="1" applyBorder="1" applyAlignment="1">
      <alignment horizontal="center" vertical="center" wrapText="1"/>
    </xf>
    <xf numFmtId="4" fontId="30" fillId="28" borderId="6" xfId="0" applyNumberFormat="1" applyFont="1" applyFill="1" applyBorder="1" applyAlignment="1">
      <alignment horizontal="center" vertical="center" wrapText="1"/>
    </xf>
    <xf numFmtId="4" fontId="31" fillId="28" borderId="0" xfId="0" applyNumberFormat="1" applyFont="1" applyFill="1" applyAlignment="1">
      <alignment horizontal="center" vertical="center" wrapText="1"/>
    </xf>
    <xf numFmtId="0" fontId="31" fillId="28" borderId="0" xfId="0" applyFont="1" applyFill="1" applyAlignment="1">
      <alignment horizontal="center" vertical="center" wrapText="1"/>
    </xf>
    <xf numFmtId="0" fontId="30" fillId="28" borderId="0" xfId="4" applyFont="1" applyFill="1"/>
    <xf numFmtId="0" fontId="31" fillId="28" borderId="0" xfId="4" applyFont="1" applyFill="1"/>
    <xf numFmtId="0" fontId="31" fillId="28" borderId="6" xfId="4" applyFont="1" applyFill="1" applyBorder="1" applyAlignment="1">
      <alignment horizontal="center" vertical="center"/>
    </xf>
    <xf numFmtId="4" fontId="31" fillId="28" borderId="6" xfId="4" applyNumberFormat="1" applyFont="1" applyFill="1" applyBorder="1" applyAlignment="1">
      <alignment horizontal="center" vertical="center" wrapText="1"/>
    </xf>
    <xf numFmtId="4" fontId="30" fillId="28" borderId="6" xfId="4" applyNumberFormat="1" applyFont="1" applyFill="1" applyBorder="1" applyAlignment="1">
      <alignment horizontal="center" vertical="center" wrapText="1"/>
    </xf>
    <xf numFmtId="4" fontId="30" fillId="28" borderId="0" xfId="4" applyNumberFormat="1" applyFont="1" applyFill="1" applyAlignment="1">
      <alignment horizontal="center" vertical="center" wrapText="1"/>
    </xf>
    <xf numFmtId="0" fontId="31" fillId="28" borderId="6" xfId="0" applyFont="1" applyFill="1" applyBorder="1" applyAlignment="1">
      <alignment horizontal="center" vertical="center" wrapText="1"/>
    </xf>
    <xf numFmtId="0" fontId="30" fillId="28" borderId="6" xfId="0" applyFont="1" applyFill="1" applyBorder="1" applyAlignment="1">
      <alignment horizontal="center"/>
    </xf>
    <xf numFmtId="0" fontId="31" fillId="28" borderId="0" xfId="4" applyFont="1" applyFill="1" applyAlignment="1">
      <alignment horizontal="left" wrapText="1"/>
    </xf>
    <xf numFmtId="0" fontId="30" fillId="28" borderId="6" xfId="0" applyFont="1" applyFill="1" applyBorder="1" applyAlignment="1">
      <alignment horizontal="center" vertical="center"/>
    </xf>
    <xf numFmtId="0" fontId="30" fillId="28" borderId="6" xfId="4" applyFont="1" applyFill="1" applyBorder="1" applyAlignment="1">
      <alignment horizontal="center" vertical="top" wrapText="1"/>
    </xf>
    <xf numFmtId="4" fontId="30" fillId="28" borderId="0" xfId="0" applyNumberFormat="1" applyFont="1" applyFill="1" applyAlignment="1">
      <alignment horizontal="center" vertical="center" wrapText="1"/>
    </xf>
    <xf numFmtId="0" fontId="30" fillId="28" borderId="0" xfId="0" applyFont="1" applyFill="1" applyAlignment="1">
      <alignment horizontal="center"/>
    </xf>
    <xf numFmtId="0" fontId="30" fillId="28" borderId="6" xfId="4" applyFont="1" applyFill="1" applyBorder="1" applyAlignment="1">
      <alignment horizontal="center" vertical="center"/>
    </xf>
    <xf numFmtId="0" fontId="30" fillId="28" borderId="0" xfId="4" applyFont="1" applyFill="1" applyAlignment="1">
      <alignment horizontal="center"/>
    </xf>
    <xf numFmtId="4" fontId="31" fillId="28" borderId="6" xfId="4" applyNumberFormat="1" applyFont="1" applyFill="1" applyBorder="1" applyAlignment="1">
      <alignment horizontal="center" wrapText="1"/>
    </xf>
    <xf numFmtId="4" fontId="31" fillId="28" borderId="0" xfId="4" applyNumberFormat="1" applyFont="1" applyFill="1" applyAlignment="1">
      <alignment horizontal="center" vertical="center" wrapText="1"/>
    </xf>
    <xf numFmtId="0" fontId="60" fillId="28" borderId="6" xfId="0" applyFont="1" applyFill="1" applyBorder="1" applyAlignment="1">
      <alignment horizontal="center" vertical="center"/>
    </xf>
    <xf numFmtId="0" fontId="60" fillId="28" borderId="6" xfId="0" applyFont="1" applyFill="1" applyBorder="1" applyAlignment="1">
      <alignment horizontal="left" vertical="center"/>
    </xf>
    <xf numFmtId="4" fontId="60" fillId="28" borderId="6" xfId="0" applyNumberFormat="1" applyFont="1" applyFill="1" applyBorder="1" applyAlignment="1">
      <alignment horizontal="left" vertical="center" wrapText="1"/>
    </xf>
    <xf numFmtId="4" fontId="60" fillId="28" borderId="6" xfId="0" applyNumberFormat="1" applyFont="1" applyFill="1" applyBorder="1" applyAlignment="1">
      <alignment horizontal="center" vertical="center" wrapText="1"/>
    </xf>
    <xf numFmtId="4" fontId="60" fillId="28" borderId="0" xfId="0" applyNumberFormat="1" applyFont="1" applyFill="1" applyAlignment="1">
      <alignment horizontal="left" vertical="center" wrapText="1"/>
    </xf>
    <xf numFmtId="0" fontId="60" fillId="28" borderId="0" xfId="0" applyFont="1" applyFill="1" applyAlignment="1">
      <alignment horizontal="left" vertical="center"/>
    </xf>
    <xf numFmtId="0" fontId="30" fillId="28" borderId="0" xfId="4" applyFont="1" applyFill="1" applyAlignment="1">
      <alignment wrapText="1"/>
    </xf>
    <xf numFmtId="0" fontId="31" fillId="28" borderId="0" xfId="4" applyFont="1" applyFill="1" applyAlignment="1">
      <alignment wrapText="1"/>
    </xf>
    <xf numFmtId="0" fontId="29" fillId="0" borderId="6" xfId="0" quotePrefix="1" applyFont="1" applyBorder="1" applyAlignment="1">
      <alignment horizontal="left" vertical="center" wrapText="1"/>
    </xf>
    <xf numFmtId="0" fontId="29" fillId="0" borderId="31" xfId="0" applyFont="1" applyBorder="1" applyAlignment="1">
      <alignment horizontal="center"/>
    </xf>
    <xf numFmtId="44" fontId="29" fillId="0" borderId="6" xfId="0" applyNumberFormat="1" applyFont="1" applyBorder="1" applyAlignment="1">
      <alignment horizontal="right" vertical="center"/>
    </xf>
    <xf numFmtId="4" fontId="50" fillId="0" borderId="0" xfId="0" applyNumberFormat="1" applyFont="1" applyAlignment="1">
      <alignment vertical="center"/>
    </xf>
    <xf numFmtId="0" fontId="50" fillId="7" borderId="40" xfId="0" applyFont="1" applyFill="1" applyBorder="1" applyAlignment="1">
      <alignment vertical="center" wrapText="1"/>
    </xf>
    <xf numFmtId="0" fontId="50" fillId="7" borderId="5" xfId="0" applyFont="1" applyFill="1" applyBorder="1" applyAlignment="1">
      <alignment vertical="center" wrapText="1"/>
    </xf>
    <xf numFmtId="0" fontId="62" fillId="7" borderId="5" xfId="0" applyFont="1" applyFill="1" applyBorder="1" applyAlignment="1">
      <alignment horizontal="center" vertical="center" wrapText="1"/>
    </xf>
    <xf numFmtId="0" fontId="62" fillId="7" borderId="5" xfId="0" applyFont="1" applyFill="1" applyBorder="1" applyAlignment="1">
      <alignment vertical="center" wrapText="1"/>
    </xf>
    <xf numFmtId="0" fontId="62" fillId="7" borderId="45" xfId="0" applyFont="1" applyFill="1" applyBorder="1" applyAlignment="1">
      <alignment vertical="center" wrapText="1"/>
    </xf>
    <xf numFmtId="0" fontId="29" fillId="7" borderId="6" xfId="0" applyFont="1" applyFill="1" applyBorder="1" applyAlignment="1">
      <alignment horizontal="center" vertical="center" wrapText="1"/>
    </xf>
    <xf numFmtId="0" fontId="29" fillId="0" borderId="0" xfId="4" applyFont="1" applyAlignment="1">
      <alignment horizontal="center" vertical="center" wrapText="1"/>
    </xf>
    <xf numFmtId="0" fontId="54" fillId="0" borderId="0" xfId="0" applyFont="1" applyAlignment="1">
      <alignment horizontal="center" vertical="center"/>
    </xf>
    <xf numFmtId="0" fontId="29" fillId="7" borderId="6" xfId="0" applyFont="1" applyFill="1" applyBorder="1" applyAlignment="1">
      <alignment horizontal="center"/>
    </xf>
    <xf numFmtId="44" fontId="29" fillId="30" borderId="6" xfId="2" applyNumberFormat="1" applyFont="1" applyFill="1" applyBorder="1" applyAlignment="1" applyProtection="1">
      <alignment horizontal="right" vertical="center"/>
    </xf>
    <xf numFmtId="178" fontId="50" fillId="30" borderId="6" xfId="0" applyNumberFormat="1" applyFont="1" applyFill="1" applyBorder="1" applyAlignment="1">
      <alignment horizontal="center" vertical="center"/>
    </xf>
    <xf numFmtId="0" fontId="50" fillId="30" borderId="6" xfId="0" applyFont="1" applyFill="1" applyBorder="1" applyAlignment="1">
      <alignment horizontal="center" vertical="center"/>
    </xf>
    <xf numFmtId="0" fontId="50" fillId="30" borderId="6" xfId="0" applyFont="1" applyFill="1" applyBorder="1" applyAlignment="1">
      <alignment horizontal="left" vertical="center"/>
    </xf>
    <xf numFmtId="0" fontId="29" fillId="30" borderId="6" xfId="0" applyFont="1" applyFill="1" applyBorder="1" applyAlignment="1">
      <alignment horizontal="center"/>
    </xf>
    <xf numFmtId="0" fontId="29" fillId="30" borderId="6" xfId="0" applyFont="1" applyFill="1" applyBorder="1" applyAlignment="1">
      <alignment horizontal="right" vertical="center"/>
    </xf>
    <xf numFmtId="44" fontId="50" fillId="30" borderId="6" xfId="0" applyNumberFormat="1" applyFont="1" applyFill="1" applyBorder="1" applyAlignment="1">
      <alignment horizontal="right" vertical="center" wrapText="1"/>
    </xf>
    <xf numFmtId="4" fontId="50" fillId="30" borderId="0" xfId="0" applyNumberFormat="1" applyFont="1" applyFill="1" applyAlignment="1">
      <alignment vertical="center"/>
    </xf>
    <xf numFmtId="2" fontId="50" fillId="30" borderId="0" xfId="0" applyNumberFormat="1" applyFont="1" applyFill="1" applyAlignment="1">
      <alignment vertical="center"/>
    </xf>
    <xf numFmtId="0" fontId="29" fillId="30" borderId="0" xfId="0" applyFont="1" applyFill="1"/>
    <xf numFmtId="0" fontId="29" fillId="30" borderId="0" xfId="0" applyFont="1" applyFill="1" applyAlignment="1">
      <alignment horizontal="center"/>
    </xf>
    <xf numFmtId="44" fontId="29" fillId="30" borderId="6" xfId="0" applyNumberFormat="1" applyFont="1" applyFill="1" applyBorder="1" applyAlignment="1">
      <alignment horizontal="right" vertical="center"/>
    </xf>
    <xf numFmtId="166" fontId="50" fillId="30" borderId="6" xfId="0" applyNumberFormat="1" applyFont="1" applyFill="1" applyBorder="1" applyAlignment="1">
      <alignment horizontal="right" vertical="center"/>
    </xf>
    <xf numFmtId="166" fontId="29" fillId="30" borderId="6" xfId="2" applyFont="1" applyFill="1" applyBorder="1" applyAlignment="1" applyProtection="1">
      <alignment horizontal="right" vertical="center"/>
    </xf>
    <xf numFmtId="166" fontId="50" fillId="30" borderId="6" xfId="2" applyFont="1" applyFill="1" applyBorder="1" applyAlignment="1" applyProtection="1">
      <alignment horizontal="right" vertical="center"/>
    </xf>
    <xf numFmtId="178" fontId="50" fillId="30" borderId="6" xfId="0" applyNumberFormat="1" applyFont="1" applyFill="1" applyBorder="1" applyAlignment="1">
      <alignment horizontal="center" vertical="center" wrapText="1"/>
    </xf>
    <xf numFmtId="0" fontId="29" fillId="30" borderId="6" xfId="0" applyFont="1" applyFill="1" applyBorder="1" applyAlignment="1">
      <alignment horizontal="center" vertical="distributed" wrapText="1"/>
    </xf>
    <xf numFmtId="0" fontId="29" fillId="30" borderId="6" xfId="0" applyFont="1" applyFill="1" applyBorder="1" applyAlignment="1">
      <alignment horizontal="center" vertical="center" wrapText="1"/>
    </xf>
    <xf numFmtId="0" fontId="50" fillId="30" borderId="6" xfId="0" applyFont="1" applyFill="1" applyBorder="1" applyAlignment="1">
      <alignment horizontal="left" vertical="distributed" wrapText="1"/>
    </xf>
    <xf numFmtId="4" fontId="29" fillId="30" borderId="6" xfId="0" quotePrefix="1" applyNumberFormat="1" applyFont="1" applyFill="1" applyBorder="1" applyAlignment="1">
      <alignment horizontal="center" vertical="distributed" wrapText="1"/>
    </xf>
    <xf numFmtId="0" fontId="50" fillId="30" borderId="0" xfId="0" applyFont="1" applyFill="1" applyAlignment="1">
      <alignment vertical="center"/>
    </xf>
    <xf numFmtId="0" fontId="50" fillId="30" borderId="6" xfId="0" applyFont="1" applyFill="1" applyBorder="1" applyAlignment="1">
      <alignment vertical="center"/>
    </xf>
    <xf numFmtId="0" fontId="29" fillId="30" borderId="6" xfId="0" applyFont="1" applyFill="1" applyBorder="1" applyAlignment="1">
      <alignment horizontal="center" vertical="center"/>
    </xf>
    <xf numFmtId="0" fontId="50" fillId="30" borderId="6" xfId="0" applyFont="1" applyFill="1" applyBorder="1" applyAlignment="1">
      <alignment horizontal="left" vertical="center" wrapText="1"/>
    </xf>
    <xf numFmtId="4" fontId="29" fillId="30" borderId="6" xfId="4" applyNumberFormat="1" applyFont="1" applyFill="1" applyBorder="1" applyAlignment="1">
      <alignment horizontal="center" vertical="center"/>
    </xf>
    <xf numFmtId="4" fontId="29" fillId="30" borderId="6" xfId="0" applyNumberFormat="1" applyFont="1" applyFill="1" applyBorder="1" applyAlignment="1">
      <alignment horizontal="center" vertical="center"/>
    </xf>
    <xf numFmtId="4" fontId="50" fillId="7" borderId="0" xfId="0" applyNumberFormat="1" applyFont="1" applyFill="1" applyAlignment="1">
      <alignment vertical="center"/>
    </xf>
    <xf numFmtId="2" fontId="50" fillId="7" borderId="0" xfId="0" applyNumberFormat="1" applyFont="1" applyFill="1" applyAlignment="1">
      <alignment vertical="center"/>
    </xf>
    <xf numFmtId="177" fontId="50" fillId="7" borderId="0" xfId="0" applyNumberFormat="1" applyFont="1" applyFill="1" applyAlignment="1">
      <alignment vertical="center"/>
    </xf>
    <xf numFmtId="178" fontId="50" fillId="30" borderId="26" xfId="0" applyNumberFormat="1" applyFont="1" applyFill="1" applyBorder="1" applyAlignment="1">
      <alignment horizontal="center" vertical="center"/>
    </xf>
    <xf numFmtId="0" fontId="51" fillId="30" borderId="26" xfId="0" applyFont="1" applyFill="1" applyBorder="1" applyAlignment="1">
      <alignment horizontal="center" vertical="center"/>
    </xf>
    <xf numFmtId="0" fontId="50" fillId="30" borderId="26" xfId="0" applyFont="1" applyFill="1" applyBorder="1" applyAlignment="1">
      <alignment horizontal="center" vertical="center"/>
    </xf>
    <xf numFmtId="4" fontId="50" fillId="30" borderId="26" xfId="0" applyNumberFormat="1" applyFont="1" applyFill="1" applyBorder="1" applyAlignment="1">
      <alignment horizontal="center" vertical="center" wrapText="1"/>
    </xf>
    <xf numFmtId="0" fontId="50" fillId="30" borderId="47" xfId="0" applyFont="1" applyFill="1" applyBorder="1" applyAlignment="1">
      <alignment horizontal="center" vertical="center" wrapText="1"/>
    </xf>
    <xf numFmtId="4" fontId="50" fillId="30" borderId="0" xfId="0" applyNumberFormat="1" applyFont="1" applyFill="1" applyAlignment="1">
      <alignment horizontal="center"/>
    </xf>
    <xf numFmtId="2" fontId="50" fillId="30" borderId="0" xfId="0" applyNumberFormat="1" applyFont="1" applyFill="1" applyAlignment="1">
      <alignment horizontal="center"/>
    </xf>
    <xf numFmtId="0" fontId="50" fillId="30" borderId="0" xfId="0" applyFont="1" applyFill="1" applyAlignment="1">
      <alignment horizontal="center"/>
    </xf>
    <xf numFmtId="4" fontId="50" fillId="30" borderId="0" xfId="0" applyNumberFormat="1" applyFont="1" applyFill="1" applyAlignment="1">
      <alignment horizontal="center" vertical="center" wrapText="1"/>
    </xf>
    <xf numFmtId="2" fontId="29" fillId="30" borderId="0" xfId="0" applyNumberFormat="1" applyFont="1" applyFill="1"/>
    <xf numFmtId="178" fontId="29" fillId="31" borderId="6" xfId="0" applyNumberFormat="1" applyFont="1" applyFill="1" applyBorder="1" applyAlignment="1">
      <alignment horizontal="center" vertical="center"/>
    </xf>
    <xf numFmtId="0" fontId="29" fillId="31" borderId="6" xfId="0" applyFont="1" applyFill="1" applyBorder="1" applyAlignment="1">
      <alignment horizontal="center" vertical="center"/>
    </xf>
    <xf numFmtId="0" fontId="50" fillId="31" borderId="6" xfId="0" applyFont="1" applyFill="1" applyBorder="1" applyAlignment="1">
      <alignment horizontal="left" vertical="center" wrapText="1"/>
    </xf>
    <xf numFmtId="4" fontId="29" fillId="31" borderId="6" xfId="4" applyNumberFormat="1" applyFont="1" applyFill="1" applyBorder="1" applyAlignment="1">
      <alignment horizontal="center" vertical="center"/>
    </xf>
    <xf numFmtId="4" fontId="29" fillId="31" borderId="6" xfId="0" applyNumberFormat="1" applyFont="1" applyFill="1" applyBorder="1" applyAlignment="1">
      <alignment horizontal="center" vertical="center"/>
    </xf>
    <xf numFmtId="44" fontId="29" fillId="31" borderId="6" xfId="2" applyNumberFormat="1" applyFont="1" applyFill="1" applyBorder="1" applyAlignment="1" applyProtection="1">
      <alignment horizontal="right" vertical="center"/>
    </xf>
    <xf numFmtId="166" fontId="29" fillId="31" borderId="6" xfId="2" applyFont="1" applyFill="1" applyBorder="1" applyAlignment="1" applyProtection="1">
      <alignment horizontal="right" vertical="center"/>
    </xf>
    <xf numFmtId="4" fontId="50" fillId="31" borderId="0" xfId="0" applyNumberFormat="1" applyFont="1" applyFill="1" applyAlignment="1">
      <alignment vertical="center"/>
    </xf>
    <xf numFmtId="2" fontId="50" fillId="31" borderId="0" xfId="0" applyNumberFormat="1" applyFont="1" applyFill="1" applyAlignment="1">
      <alignment vertical="center"/>
    </xf>
    <xf numFmtId="0" fontId="50" fillId="31" borderId="0" xfId="0" applyFont="1" applyFill="1" applyAlignment="1">
      <alignment vertical="center"/>
    </xf>
    <xf numFmtId="0" fontId="50" fillId="31" borderId="6" xfId="0" applyFont="1" applyFill="1" applyBorder="1" applyAlignment="1">
      <alignment vertical="center"/>
    </xf>
    <xf numFmtId="0" fontId="29" fillId="31" borderId="6" xfId="0" applyFont="1" applyFill="1" applyBorder="1" applyAlignment="1">
      <alignment horizontal="left" vertical="center" wrapText="1"/>
    </xf>
    <xf numFmtId="44" fontId="29" fillId="31" borderId="6" xfId="0" applyNumberFormat="1" applyFont="1" applyFill="1" applyBorder="1" applyAlignment="1">
      <alignment horizontal="right" vertical="center"/>
    </xf>
    <xf numFmtId="49" fontId="29" fillId="31" borderId="6" xfId="0" applyNumberFormat="1" applyFont="1" applyFill="1" applyBorder="1" applyAlignment="1" applyProtection="1">
      <alignment horizontal="center" vertical="center" wrapText="1"/>
      <protection locked="0"/>
    </xf>
    <xf numFmtId="0" fontId="53" fillId="31" borderId="6" xfId="0" applyFont="1" applyFill="1" applyBorder="1" applyAlignment="1">
      <alignment horizontal="left" vertical="distributed" wrapText="1"/>
    </xf>
    <xf numFmtId="44" fontId="50" fillId="31" borderId="6" xfId="0" applyNumberFormat="1" applyFont="1" applyFill="1" applyBorder="1" applyAlignment="1">
      <alignment horizontal="right" vertical="center"/>
    </xf>
    <xf numFmtId="0" fontId="54" fillId="31" borderId="6" xfId="0" applyFont="1" applyFill="1" applyBorder="1" applyAlignment="1">
      <alignment horizontal="center" vertical="center"/>
    </xf>
    <xf numFmtId="0" fontId="50" fillId="31" borderId="6" xfId="0" applyFont="1" applyFill="1" applyBorder="1" applyAlignment="1">
      <alignment horizontal="right" vertical="center"/>
    </xf>
    <xf numFmtId="178" fontId="50" fillId="31" borderId="6" xfId="0" applyNumberFormat="1" applyFont="1" applyFill="1" applyBorder="1" applyAlignment="1">
      <alignment horizontal="center" vertical="center"/>
    </xf>
    <xf numFmtId="0" fontId="50" fillId="31" borderId="6" xfId="0" applyFont="1" applyFill="1" applyBorder="1" applyAlignment="1">
      <alignment horizontal="center" vertical="center"/>
    </xf>
    <xf numFmtId="0" fontId="50" fillId="31" borderId="6" xfId="0" applyFont="1" applyFill="1" applyBorder="1" applyAlignment="1">
      <alignment horizontal="left" vertical="center"/>
    </xf>
    <xf numFmtId="0" fontId="54" fillId="31" borderId="0" xfId="0" applyFont="1" applyFill="1" applyAlignment="1">
      <alignment horizontal="center"/>
    </xf>
    <xf numFmtId="0" fontId="29" fillId="31" borderId="6" xfId="0" applyFont="1" applyFill="1" applyBorder="1" applyAlignment="1">
      <alignment horizontal="right" vertical="center"/>
    </xf>
    <xf numFmtId="4" fontId="54" fillId="31" borderId="0" xfId="0" applyNumberFormat="1" applyFont="1" applyFill="1" applyAlignment="1">
      <alignment horizontal="center"/>
    </xf>
    <xf numFmtId="0" fontId="50" fillId="31" borderId="6" xfId="0" applyFont="1" applyFill="1" applyBorder="1" applyAlignment="1">
      <alignment horizontal="left" vertical="distributed" wrapText="1"/>
    </xf>
    <xf numFmtId="4" fontId="54" fillId="31" borderId="6" xfId="0" applyNumberFormat="1" applyFont="1" applyFill="1" applyBorder="1" applyAlignment="1">
      <alignment horizontal="center" vertical="center"/>
    </xf>
    <xf numFmtId="178" fontId="53" fillId="31" borderId="6" xfId="0" applyNumberFormat="1" applyFont="1" applyFill="1" applyBorder="1" applyAlignment="1">
      <alignment horizontal="center" vertical="center"/>
    </xf>
    <xf numFmtId="0" fontId="53" fillId="31" borderId="6" xfId="0" applyFont="1" applyFill="1" applyBorder="1" applyAlignment="1">
      <alignment horizontal="center" vertical="center"/>
    </xf>
    <xf numFmtId="0" fontId="53" fillId="31" borderId="6" xfId="0" applyFont="1" applyFill="1" applyBorder="1" applyAlignment="1">
      <alignment horizontal="left" vertical="center"/>
    </xf>
    <xf numFmtId="4" fontId="56" fillId="31" borderId="6" xfId="0" applyNumberFormat="1" applyFont="1" applyFill="1" applyBorder="1" applyAlignment="1">
      <alignment horizontal="center" vertical="center"/>
    </xf>
    <xf numFmtId="44" fontId="53" fillId="31" borderId="6" xfId="0" applyNumberFormat="1" applyFont="1" applyFill="1" applyBorder="1" applyAlignment="1">
      <alignment horizontal="right" vertical="center"/>
    </xf>
    <xf numFmtId="0" fontId="50" fillId="31" borderId="34" xfId="0" applyFont="1" applyFill="1" applyBorder="1" applyAlignment="1">
      <alignment vertical="center"/>
    </xf>
    <xf numFmtId="178" fontId="53" fillId="31" borderId="31" xfId="0" applyNumberFormat="1" applyFont="1" applyFill="1" applyBorder="1" applyAlignment="1">
      <alignment horizontal="center" vertical="center"/>
    </xf>
    <xf numFmtId="0" fontId="53" fillId="31" borderId="31" xfId="0" applyFont="1" applyFill="1" applyBorder="1" applyAlignment="1">
      <alignment horizontal="center" vertical="center"/>
    </xf>
    <xf numFmtId="0" fontId="53" fillId="31" borderId="31" xfId="0" applyFont="1" applyFill="1" applyBorder="1" applyAlignment="1">
      <alignment horizontal="left" vertical="center"/>
    </xf>
    <xf numFmtId="4" fontId="56" fillId="31" borderId="31" xfId="0" applyNumberFormat="1" applyFont="1" applyFill="1" applyBorder="1" applyAlignment="1">
      <alignment horizontal="center" vertical="center"/>
    </xf>
    <xf numFmtId="44" fontId="53" fillId="31" borderId="31" xfId="0" applyNumberFormat="1" applyFont="1" applyFill="1" applyBorder="1" applyAlignment="1">
      <alignment horizontal="right" vertical="center"/>
    </xf>
    <xf numFmtId="166" fontId="29" fillId="31" borderId="31" xfId="2" applyFont="1" applyFill="1" applyBorder="1" applyAlignment="1" applyProtection="1">
      <alignment horizontal="right" vertical="center"/>
    </xf>
    <xf numFmtId="0" fontId="50" fillId="31" borderId="31" xfId="0" applyFont="1" applyFill="1" applyBorder="1" applyAlignment="1">
      <alignment vertical="center"/>
    </xf>
    <xf numFmtId="0" fontId="56" fillId="31" borderId="6" xfId="0" applyFont="1" applyFill="1" applyBorder="1" applyAlignment="1">
      <alignment horizontal="center" vertical="center"/>
    </xf>
    <xf numFmtId="178" fontId="29" fillId="31" borderId="6" xfId="0" applyNumberFormat="1" applyFont="1" applyFill="1" applyBorder="1" applyAlignment="1">
      <alignment horizontal="center" vertical="center" wrapText="1"/>
    </xf>
    <xf numFmtId="2" fontId="54" fillId="31" borderId="6" xfId="0" applyNumberFormat="1" applyFont="1" applyFill="1" applyBorder="1" applyAlignment="1">
      <alignment horizontal="center" vertical="center"/>
    </xf>
    <xf numFmtId="0" fontId="5" fillId="5" borderId="10" xfId="0" applyFont="1" applyFill="1" applyBorder="1" applyAlignment="1">
      <alignment horizontal="center"/>
    </xf>
    <xf numFmtId="0" fontId="5" fillId="5" borderId="4" xfId="0" applyFont="1" applyFill="1" applyBorder="1" applyAlignment="1">
      <alignment horizontal="center"/>
    </xf>
    <xf numFmtId="0" fontId="5" fillId="5" borderId="11" xfId="0" applyFont="1" applyFill="1" applyBorder="1" applyAlignment="1">
      <alignment horizontal="center"/>
    </xf>
    <xf numFmtId="0" fontId="16" fillId="5" borderId="18" xfId="0" applyFont="1" applyFill="1" applyBorder="1" applyAlignment="1">
      <alignment horizontal="center" vertical="center" wrapText="1"/>
    </xf>
    <xf numFmtId="0" fontId="5" fillId="5" borderId="0" xfId="0" applyFont="1" applyFill="1" applyAlignment="1">
      <alignment horizontal="center" vertical="center" wrapText="1"/>
    </xf>
    <xf numFmtId="0" fontId="0" fillId="0" borderId="0" xfId="0" applyAlignment="1">
      <alignment wrapText="1"/>
    </xf>
    <xf numFmtId="0" fontId="19" fillId="0" borderId="19"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52" xfId="0" applyFont="1" applyBorder="1" applyAlignment="1">
      <alignment horizontal="center" vertical="center" wrapText="1"/>
    </xf>
    <xf numFmtId="0" fontId="4" fillId="8" borderId="53" xfId="0" applyFont="1" applyFill="1" applyBorder="1" applyAlignment="1">
      <alignment horizontal="left" vertical="top" wrapText="1"/>
    </xf>
    <xf numFmtId="0" fontId="4" fillId="8" borderId="3" xfId="0" applyFont="1" applyFill="1" applyBorder="1" applyAlignment="1">
      <alignment horizontal="left" vertical="top" wrapText="1"/>
    </xf>
    <xf numFmtId="0" fontId="4" fillId="8" borderId="43" xfId="0" applyFont="1" applyFill="1" applyBorder="1" applyAlignment="1">
      <alignment horizontal="left" vertical="top" wrapText="1"/>
    </xf>
    <xf numFmtId="0" fontId="4" fillId="0" borderId="6" xfId="0" applyFont="1" applyBorder="1" applyAlignment="1">
      <alignment horizontal="left" vertical="center"/>
    </xf>
    <xf numFmtId="0" fontId="4" fillId="0" borderId="41" xfId="0" applyFont="1" applyBorder="1" applyAlignment="1">
      <alignment horizontal="left" vertical="center"/>
    </xf>
    <xf numFmtId="0" fontId="4" fillId="0" borderId="14" xfId="0" applyFont="1" applyBorder="1" applyAlignment="1">
      <alignment horizontal="left" vertical="center"/>
    </xf>
    <xf numFmtId="0" fontId="4" fillId="0" borderId="54"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54" xfId="0" applyFont="1" applyBorder="1" applyAlignment="1">
      <alignment horizontal="center" vertical="center" wrapText="1"/>
    </xf>
    <xf numFmtId="0" fontId="4" fillId="0" borderId="56" xfId="0" applyFont="1" applyBorder="1" applyAlignment="1">
      <alignment horizontal="left" vertical="center" wrapText="1"/>
    </xf>
    <xf numFmtId="0" fontId="4" fillId="0" borderId="5" xfId="0" applyFont="1" applyBorder="1" applyAlignment="1">
      <alignment horizontal="left" vertical="center" wrapText="1"/>
    </xf>
    <xf numFmtId="0" fontId="4" fillId="0" borderId="53" xfId="0" applyFont="1" applyBorder="1" applyAlignment="1">
      <alignment horizontal="left" vertical="top" wrapText="1"/>
    </xf>
    <xf numFmtId="0" fontId="4" fillId="0" borderId="3" xfId="0" applyFont="1" applyBorder="1" applyAlignment="1">
      <alignment horizontal="left" vertical="top" wrapText="1"/>
    </xf>
    <xf numFmtId="0" fontId="4" fillId="0" borderId="2" xfId="0" applyFont="1" applyBorder="1" applyAlignment="1">
      <alignment horizontal="left" vertical="top" wrapText="1"/>
    </xf>
    <xf numFmtId="0" fontId="5" fillId="0" borderId="18" xfId="0" applyFont="1" applyBorder="1" applyAlignment="1">
      <alignment horizontal="center"/>
    </xf>
    <xf numFmtId="0" fontId="5" fillId="0" borderId="0" xfId="0" applyFont="1" applyAlignment="1">
      <alignment horizontal="center"/>
    </xf>
    <xf numFmtId="0" fontId="5" fillId="0" borderId="24" xfId="0" applyFont="1" applyBorder="1" applyAlignment="1">
      <alignment horizontal="center"/>
    </xf>
    <xf numFmtId="0" fontId="2" fillId="0" borderId="55" xfId="0" applyFont="1" applyBorder="1" applyAlignment="1">
      <alignment horizontal="center"/>
    </xf>
    <xf numFmtId="0" fontId="2" fillId="0" borderId="54" xfId="0" applyFont="1" applyBorder="1" applyAlignment="1">
      <alignment horizontal="center"/>
    </xf>
    <xf numFmtId="0" fontId="2" fillId="0" borderId="57" xfId="0" applyFont="1" applyBorder="1" applyAlignment="1">
      <alignment horizont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4" fillId="0" borderId="58" xfId="0" applyFont="1" applyBorder="1" applyAlignment="1">
      <alignment horizontal="left" vertical="top"/>
    </xf>
    <xf numFmtId="0" fontId="4" fillId="0" borderId="59" xfId="0" applyFont="1" applyBorder="1" applyAlignment="1">
      <alignment horizontal="left" vertical="top"/>
    </xf>
    <xf numFmtId="0" fontId="4" fillId="0" borderId="60" xfId="0" applyFont="1" applyBorder="1" applyAlignment="1">
      <alignment horizontal="left" vertical="top"/>
    </xf>
    <xf numFmtId="0" fontId="4" fillId="0" borderId="39" xfId="0" applyFont="1" applyBorder="1" applyAlignment="1">
      <alignment horizontal="center" vertical="center"/>
    </xf>
    <xf numFmtId="0" fontId="4" fillId="0" borderId="59" xfId="0" applyFont="1" applyBorder="1" applyAlignment="1">
      <alignment horizontal="center" vertical="center"/>
    </xf>
    <xf numFmtId="0" fontId="4" fillId="0" borderId="61" xfId="0" applyFont="1" applyBorder="1" applyAlignment="1">
      <alignment horizontal="center" vertical="center"/>
    </xf>
    <xf numFmtId="0" fontId="4" fillId="0" borderId="48" xfId="0" applyFont="1" applyBorder="1" applyAlignment="1">
      <alignment horizontal="center"/>
    </xf>
    <xf numFmtId="0" fontId="4" fillId="0" borderId="62" xfId="0" applyFont="1" applyBorder="1" applyAlignment="1">
      <alignment horizontal="center"/>
    </xf>
    <xf numFmtId="0" fontId="4" fillId="0" borderId="47" xfId="0" applyFont="1" applyBorder="1" applyAlignment="1">
      <alignment horizontal="justify" vertical="top"/>
    </xf>
    <xf numFmtId="0" fontId="4" fillId="0" borderId="48" xfId="0" applyFont="1" applyBorder="1" applyAlignment="1">
      <alignment horizontal="justify" vertical="top"/>
    </xf>
    <xf numFmtId="0" fontId="4" fillId="0" borderId="52" xfId="0" applyFont="1" applyBorder="1" applyAlignment="1">
      <alignment horizontal="justify" vertical="top"/>
    </xf>
    <xf numFmtId="0" fontId="4" fillId="0" borderId="50" xfId="0" applyFont="1" applyBorder="1" applyAlignment="1">
      <alignment horizontal="justify" vertical="top"/>
    </xf>
    <xf numFmtId="0" fontId="4" fillId="0" borderId="0" xfId="0" applyFont="1" applyAlignment="1">
      <alignment horizontal="justify" vertical="top"/>
    </xf>
    <xf numFmtId="0" fontId="4" fillId="0" borderId="24" xfId="0" applyFont="1" applyBorder="1" applyAlignment="1">
      <alignment horizontal="justify" vertical="top"/>
    </xf>
    <xf numFmtId="0" fontId="4" fillId="0" borderId="63" xfId="0" applyFont="1" applyBorder="1" applyAlignment="1">
      <alignment horizontal="justify" vertical="top"/>
    </xf>
    <xf numFmtId="0" fontId="4" fillId="0" borderId="54" xfId="0" applyFont="1" applyBorder="1" applyAlignment="1">
      <alignment horizontal="justify" vertical="top"/>
    </xf>
    <xf numFmtId="0" fontId="4" fillId="0" borderId="57" xfId="0" applyFont="1" applyBorder="1" applyAlignment="1">
      <alignment horizontal="justify" vertical="top"/>
    </xf>
    <xf numFmtId="0" fontId="0" fillId="0" borderId="56" xfId="0" applyBorder="1"/>
    <xf numFmtId="0" fontId="0" fillId="0" borderId="5" xfId="0" applyBorder="1"/>
    <xf numFmtId="0" fontId="0" fillId="0" borderId="45" xfId="0" applyBorder="1"/>
    <xf numFmtId="0" fontId="2" fillId="0" borderId="44" xfId="0" applyFont="1" applyBorder="1" applyAlignment="1">
      <alignment horizontal="left" vertical="top"/>
    </xf>
    <xf numFmtId="0" fontId="2" fillId="0" borderId="23" xfId="0" applyFont="1" applyBorder="1" applyAlignment="1">
      <alignment horizontal="left" vertical="top"/>
    </xf>
    <xf numFmtId="0" fontId="0" fillId="0" borderId="28" xfId="0" applyBorder="1" applyAlignment="1">
      <alignment horizontal="center" vertical="center"/>
    </xf>
    <xf numFmtId="0" fontId="0" fillId="0" borderId="44" xfId="0" applyBorder="1" applyAlignment="1">
      <alignment horizontal="justify" vertical="top"/>
    </xf>
    <xf numFmtId="0" fontId="0" fillId="0" borderId="23" xfId="0" applyBorder="1" applyAlignment="1">
      <alignment horizontal="justify" vertical="top"/>
    </xf>
    <xf numFmtId="164" fontId="2" fillId="0" borderId="34" xfId="0" applyNumberFormat="1" applyFont="1" applyBorder="1" applyAlignment="1">
      <alignment horizontal="center" vertical="center"/>
    </xf>
    <xf numFmtId="0" fontId="2" fillId="0" borderId="31" xfId="0" applyFont="1" applyBorder="1" applyAlignment="1">
      <alignment horizontal="center" vertical="center"/>
    </xf>
    <xf numFmtId="0" fontId="0" fillId="0" borderId="18" xfId="0" applyBorder="1"/>
    <xf numFmtId="0" fontId="0" fillId="0" borderId="0" xfId="0"/>
    <xf numFmtId="0" fontId="0" fillId="0" borderId="24" xfId="0" applyBorder="1"/>
    <xf numFmtId="0" fontId="9" fillId="9" borderId="10" xfId="0" applyFont="1" applyFill="1" applyBorder="1" applyAlignment="1">
      <alignment horizontal="center"/>
    </xf>
    <xf numFmtId="0" fontId="9" fillId="9" borderId="4" xfId="0" applyFont="1" applyFill="1" applyBorder="1" applyAlignment="1">
      <alignment horizontal="center"/>
    </xf>
    <xf numFmtId="0" fontId="9" fillId="9" borderId="11" xfId="0" applyFont="1" applyFill="1" applyBorder="1" applyAlignment="1">
      <alignment horizontal="center"/>
    </xf>
    <xf numFmtId="0" fontId="4" fillId="2" borderId="19" xfId="0" applyFont="1" applyFill="1" applyBorder="1" applyAlignment="1">
      <alignment horizontal="right" vertical="center"/>
    </xf>
    <xf numFmtId="0" fontId="4" fillId="2" borderId="62" xfId="0" applyFont="1" applyFill="1" applyBorder="1" applyAlignment="1">
      <alignment horizontal="right" vertical="center"/>
    </xf>
    <xf numFmtId="0" fontId="4" fillId="2" borderId="55" xfId="0" applyFont="1" applyFill="1" applyBorder="1" applyAlignment="1">
      <alignment horizontal="right" vertical="center"/>
    </xf>
    <xf numFmtId="0" fontId="4" fillId="2" borderId="64" xfId="0" applyFont="1" applyFill="1" applyBorder="1" applyAlignment="1">
      <alignment horizontal="right" vertical="center"/>
    </xf>
    <xf numFmtId="164" fontId="4" fillId="2" borderId="26" xfId="0" applyNumberFormat="1" applyFont="1" applyFill="1" applyBorder="1" applyAlignment="1">
      <alignment horizontal="right" vertical="center"/>
    </xf>
    <xf numFmtId="0" fontId="4" fillId="2" borderId="65" xfId="0" applyFont="1" applyFill="1" applyBorder="1" applyAlignment="1">
      <alignment horizontal="right" vertical="center"/>
    </xf>
    <xf numFmtId="0" fontId="0" fillId="0" borderId="44" xfId="0" applyBorder="1" applyAlignment="1">
      <alignment horizontal="left" vertical="top" wrapText="1"/>
    </xf>
    <xf numFmtId="0" fontId="0" fillId="0" borderId="23" xfId="0" applyBorder="1" applyAlignment="1">
      <alignment horizontal="left" vertical="top" wrapText="1"/>
    </xf>
    <xf numFmtId="0" fontId="4" fillId="8" borderId="55" xfId="0" applyFont="1" applyFill="1" applyBorder="1" applyAlignment="1">
      <alignment horizontal="left" vertical="justify"/>
    </xf>
    <xf numFmtId="0" fontId="4" fillId="8" borderId="54" xfId="0" applyFont="1" applyFill="1" applyBorder="1" applyAlignment="1">
      <alignment horizontal="left" vertical="justify"/>
    </xf>
    <xf numFmtId="164" fontId="2" fillId="0" borderId="34"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17" fillId="6" borderId="18" xfId="0" applyFont="1" applyFill="1" applyBorder="1" applyAlignment="1">
      <alignment horizontal="center" vertical="center"/>
    </xf>
    <xf numFmtId="0" fontId="17" fillId="6" borderId="0" xfId="0" applyFont="1" applyFill="1" applyAlignment="1">
      <alignment horizontal="center" vertical="center"/>
    </xf>
    <xf numFmtId="0" fontId="17" fillId="6" borderId="24" xfId="0" applyFont="1" applyFill="1" applyBorder="1" applyAlignment="1">
      <alignment horizontal="center" vertical="center"/>
    </xf>
    <xf numFmtId="0" fontId="17" fillId="6" borderId="55" xfId="0" applyFont="1" applyFill="1" applyBorder="1" applyAlignment="1">
      <alignment horizontal="center" vertical="center"/>
    </xf>
    <xf numFmtId="0" fontId="17" fillId="6" borderId="54" xfId="0" applyFont="1" applyFill="1" applyBorder="1" applyAlignment="1">
      <alignment horizontal="center" vertical="center"/>
    </xf>
    <xf numFmtId="0" fontId="17" fillId="6" borderId="57" xfId="0" applyFont="1" applyFill="1" applyBorder="1" applyAlignment="1">
      <alignment horizontal="center" vertical="center"/>
    </xf>
    <xf numFmtId="4" fontId="2" fillId="0" borderId="44" xfId="0" applyNumberFormat="1" applyFont="1" applyBorder="1" applyAlignment="1">
      <alignment horizontal="left" vertical="justify"/>
    </xf>
    <xf numFmtId="0" fontId="2" fillId="0" borderId="23" xfId="0" applyFont="1" applyBorder="1" applyAlignment="1">
      <alignment horizontal="left" vertical="justify"/>
    </xf>
    <xf numFmtId="0" fontId="4" fillId="0" borderId="44" xfId="0" applyFont="1" applyBorder="1" applyAlignment="1">
      <alignment horizontal="left" vertical="center"/>
    </xf>
    <xf numFmtId="0" fontId="4" fillId="0" borderId="64" xfId="0" applyFont="1" applyBorder="1" applyAlignment="1">
      <alignment horizontal="left" vertical="center"/>
    </xf>
    <xf numFmtId="0" fontId="4" fillId="0" borderId="46" xfId="0" applyFont="1" applyBorder="1" applyAlignment="1">
      <alignment horizontal="center" vertical="center"/>
    </xf>
    <xf numFmtId="0" fontId="4" fillId="0" borderId="63" xfId="0" applyFont="1" applyBorder="1" applyAlignment="1">
      <alignment horizontal="center" vertical="center"/>
    </xf>
    <xf numFmtId="0" fontId="4" fillId="2" borderId="19"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52" xfId="0" applyFont="1" applyFill="1" applyBorder="1" applyAlignment="1">
      <alignment horizontal="center" vertical="center"/>
    </xf>
    <xf numFmtId="0" fontId="4" fillId="0" borderId="15" xfId="0" applyFont="1" applyBorder="1" applyAlignment="1">
      <alignment horizontal="left" vertical="center"/>
    </xf>
    <xf numFmtId="0" fontId="4" fillId="0" borderId="39" xfId="0" applyFont="1" applyBorder="1" applyAlignment="1">
      <alignment horizontal="left" vertical="center"/>
    </xf>
    <xf numFmtId="0" fontId="4" fillId="0" borderId="16" xfId="0" applyFont="1" applyBorder="1" applyAlignment="1">
      <alignment horizontal="left" vertical="center"/>
    </xf>
    <xf numFmtId="0" fontId="4" fillId="0" borderId="41"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53" xfId="0" applyFont="1" applyBorder="1" applyAlignment="1">
      <alignment horizontal="left" vertical="top"/>
    </xf>
    <xf numFmtId="0" fontId="4" fillId="0" borderId="3" xfId="0" applyFont="1" applyBorder="1" applyAlignment="1">
      <alignment horizontal="left" vertical="top"/>
    </xf>
    <xf numFmtId="0" fontId="4" fillId="0" borderId="43" xfId="0" applyFont="1" applyBorder="1" applyAlignment="1">
      <alignment horizontal="left" vertical="top"/>
    </xf>
    <xf numFmtId="0" fontId="10" fillId="0" borderId="0" xfId="0" applyFont="1" applyAlignment="1">
      <alignment horizontal="left"/>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4" xfId="0" applyBorder="1" applyAlignment="1">
      <alignment horizontal="center"/>
    </xf>
    <xf numFmtId="0" fontId="10" fillId="0" borderId="0" xfId="0" applyFont="1" applyAlignment="1">
      <alignment horizontal="left" vertical="center"/>
    </xf>
    <xf numFmtId="0" fontId="4" fillId="0" borderId="0" xfId="0" applyFont="1" applyAlignment="1">
      <alignment horizontal="center" vertical="center"/>
    </xf>
    <xf numFmtId="0" fontId="0" fillId="0" borderId="0" xfId="0" applyAlignment="1">
      <alignment horizontal="center" vertical="center"/>
    </xf>
    <xf numFmtId="0" fontId="4" fillId="0" borderId="55"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3" xfId="0" applyFont="1" applyBorder="1" applyAlignment="1">
      <alignment horizontal="left" vertical="center"/>
    </xf>
    <xf numFmtId="0" fontId="4" fillId="0" borderId="3" xfId="0" applyFont="1" applyBorder="1" applyAlignment="1">
      <alignment horizontal="left" vertical="center"/>
    </xf>
    <xf numFmtId="0" fontId="4" fillId="0" borderId="43" xfId="0" applyFont="1" applyBorder="1" applyAlignment="1">
      <alignment horizontal="left" vertical="center"/>
    </xf>
    <xf numFmtId="0" fontId="4" fillId="0" borderId="0" xfId="0" applyFont="1" applyAlignment="1">
      <alignment horizontal="center"/>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4" fillId="0" borderId="55" xfId="0" applyFont="1" applyBorder="1" applyAlignment="1">
      <alignment horizontal="left" vertical="center" wrapText="1"/>
    </xf>
    <xf numFmtId="0" fontId="4" fillId="0" borderId="54" xfId="0" applyFont="1" applyBorder="1" applyAlignment="1">
      <alignment horizontal="left" vertical="center" wrapText="1"/>
    </xf>
    <xf numFmtId="0" fontId="4" fillId="0" borderId="64" xfId="0" applyFont="1" applyBorder="1" applyAlignment="1">
      <alignment horizontal="left" vertical="center" wrapText="1"/>
    </xf>
    <xf numFmtId="0" fontId="5" fillId="0" borderId="10" xfId="0" applyFont="1" applyBorder="1" applyAlignment="1">
      <alignment horizontal="center"/>
    </xf>
    <xf numFmtId="0" fontId="5" fillId="0" borderId="4" xfId="0" applyFont="1" applyBorder="1" applyAlignment="1">
      <alignment horizontal="center"/>
    </xf>
    <xf numFmtId="0" fontId="5" fillId="0" borderId="11" xfId="0" applyFont="1" applyBorder="1" applyAlignment="1">
      <alignment horizontal="center"/>
    </xf>
    <xf numFmtId="0" fontId="18" fillId="0" borderId="1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2" xfId="0" applyFont="1" applyBorder="1" applyAlignment="1">
      <alignment horizontal="center" vertical="center" wrapText="1"/>
    </xf>
    <xf numFmtId="0" fontId="4" fillId="0" borderId="43" xfId="0" applyFont="1" applyBorder="1" applyAlignment="1">
      <alignment horizontal="left" vertical="top" wrapText="1"/>
    </xf>
    <xf numFmtId="0" fontId="45" fillId="0" borderId="71" xfId="0" applyFont="1" applyBorder="1" applyAlignment="1">
      <alignment horizontal="center" vertical="top" wrapText="1"/>
    </xf>
    <xf numFmtId="0" fontId="45" fillId="0" borderId="71" xfId="0" applyFont="1" applyBorder="1" applyAlignment="1">
      <alignment horizontal="left" vertical="top" wrapText="1"/>
    </xf>
    <xf numFmtId="171" fontId="45" fillId="0" borderId="71" xfId="0" applyNumberFormat="1" applyFont="1" applyBorder="1" applyAlignment="1">
      <alignment horizontal="right" vertical="top" wrapText="1"/>
    </xf>
    <xf numFmtId="0" fontId="45" fillId="0" borderId="71" xfId="0" applyFont="1" applyBorder="1" applyAlignment="1">
      <alignment horizontal="right" vertical="top" wrapText="1"/>
    </xf>
    <xf numFmtId="172" fontId="45" fillId="0" borderId="71" xfId="0" applyNumberFormat="1" applyFont="1" applyBorder="1" applyAlignment="1">
      <alignment horizontal="right" vertical="top" wrapText="1"/>
    </xf>
    <xf numFmtId="2" fontId="45" fillId="0" borderId="71" xfId="0" applyNumberFormat="1" applyFont="1" applyBorder="1" applyAlignment="1">
      <alignment horizontal="right" vertical="top" wrapText="1"/>
    </xf>
    <xf numFmtId="175" fontId="44" fillId="0" borderId="71" xfId="0" applyNumberFormat="1" applyFont="1" applyBorder="1" applyAlignment="1">
      <alignment horizontal="center" vertical="top" wrapText="1"/>
    </xf>
    <xf numFmtId="0" fontId="44" fillId="0" borderId="71" xfId="0" applyFont="1" applyBorder="1" applyAlignment="1">
      <alignment horizontal="center" vertical="top" wrapText="1"/>
    </xf>
    <xf numFmtId="0" fontId="44" fillId="0" borderId="71" xfId="0" applyFont="1" applyBorder="1" applyAlignment="1">
      <alignment horizontal="left" vertical="top" wrapText="1"/>
    </xf>
    <xf numFmtId="0" fontId="44" fillId="0" borderId="71" xfId="0" applyFont="1" applyBorder="1" applyAlignment="1">
      <alignment horizontal="right" vertical="top" wrapText="1"/>
    </xf>
    <xf numFmtId="0" fontId="48" fillId="0" borderId="0" xfId="0" applyFont="1" applyAlignment="1">
      <alignment horizontal="left" vertical="top" wrapText="1"/>
    </xf>
    <xf numFmtId="0" fontId="48" fillId="0" borderId="0" xfId="0" applyFont="1" applyAlignment="1">
      <alignment horizontal="right" vertical="top" wrapText="1"/>
    </xf>
    <xf numFmtId="0" fontId="49" fillId="0" borderId="0" xfId="0" applyFont="1" applyAlignment="1">
      <alignment horizontal="left" vertical="top" wrapText="1"/>
    </xf>
    <xf numFmtId="0" fontId="49" fillId="0" borderId="0" xfId="0" applyFont="1" applyAlignment="1">
      <alignment horizontal="right" vertical="top" wrapText="1"/>
    </xf>
    <xf numFmtId="0" fontId="41" fillId="0" borderId="0" xfId="0" applyFont="1" applyAlignment="1">
      <alignment horizontal="left" vertical="top" wrapText="1"/>
    </xf>
    <xf numFmtId="174" fontId="44" fillId="0" borderId="71" xfId="0" applyNumberFormat="1" applyFont="1" applyBorder="1" applyAlignment="1">
      <alignment horizontal="center" vertical="top" wrapText="1"/>
    </xf>
    <xf numFmtId="4" fontId="45" fillId="0" borderId="71" xfId="0" applyNumberFormat="1" applyFont="1" applyBorder="1" applyAlignment="1">
      <alignment horizontal="right" vertical="top" wrapText="1"/>
    </xf>
    <xf numFmtId="0" fontId="44" fillId="17" borderId="71" xfId="0" applyFont="1" applyFill="1" applyBorder="1" applyAlignment="1">
      <alignment horizontal="center" vertical="top" wrapText="1"/>
    </xf>
    <xf numFmtId="0" fontId="44" fillId="17" borderId="71" xfId="0" applyFont="1" applyFill="1" applyBorder="1" applyAlignment="1">
      <alignment horizontal="left" vertical="top" wrapText="1"/>
    </xf>
    <xf numFmtId="0" fontId="44" fillId="17" borderId="71" xfId="0" applyFont="1" applyFill="1" applyBorder="1" applyAlignment="1">
      <alignment horizontal="right" vertical="top" wrapText="1"/>
    </xf>
    <xf numFmtId="0" fontId="43" fillId="19" borderId="70" xfId="0" applyFont="1" applyFill="1" applyBorder="1" applyAlignment="1">
      <alignment horizontal="center" vertical="top" wrapText="1"/>
    </xf>
    <xf numFmtId="0" fontId="43" fillId="19" borderId="0" xfId="0" applyFont="1" applyFill="1" applyAlignment="1">
      <alignment horizontal="center" vertical="top" wrapText="1"/>
    </xf>
    <xf numFmtId="0" fontId="41" fillId="0" borderId="69" xfId="0" applyFont="1" applyBorder="1" applyAlignment="1">
      <alignment horizontal="left" vertical="top" wrapText="1"/>
    </xf>
    <xf numFmtId="0" fontId="47" fillId="0" borderId="0" xfId="0" applyFont="1" applyAlignment="1">
      <alignment horizontal="center" vertical="center" wrapText="1"/>
    </xf>
    <xf numFmtId="173" fontId="45" fillId="0" borderId="71" xfId="0" applyNumberFormat="1" applyFont="1" applyBorder="1" applyAlignment="1">
      <alignment horizontal="right" vertical="top" wrapText="1"/>
    </xf>
    <xf numFmtId="0" fontId="43" fillId="18" borderId="70" xfId="0" applyFont="1" applyFill="1" applyBorder="1" applyAlignment="1">
      <alignment horizontal="center" vertical="top" wrapText="1"/>
    </xf>
    <xf numFmtId="0" fontId="43" fillId="18" borderId="0" xfId="0" applyFont="1" applyFill="1" applyAlignment="1">
      <alignment horizontal="center" vertical="top" wrapText="1"/>
    </xf>
    <xf numFmtId="0" fontId="46" fillId="0" borderId="0" xfId="0" applyFont="1" applyAlignment="1">
      <alignment horizontal="center" vertical="center" wrapText="1"/>
    </xf>
    <xf numFmtId="170" fontId="44" fillId="0" borderId="71" xfId="0" applyNumberFormat="1" applyFont="1" applyBorder="1" applyAlignment="1">
      <alignment horizontal="center" vertical="top" wrapText="1"/>
    </xf>
    <xf numFmtId="176" fontId="44" fillId="0" borderId="71" xfId="0" applyNumberFormat="1" applyFont="1" applyBorder="1" applyAlignment="1">
      <alignment horizontal="center" vertical="top" wrapText="1"/>
    </xf>
    <xf numFmtId="0" fontId="39" fillId="0" borderId="0" xfId="0" applyFont="1" applyAlignment="1">
      <alignment horizontal="center" vertical="top" wrapText="1"/>
    </xf>
    <xf numFmtId="0" fontId="40" fillId="0" borderId="0" xfId="0" applyFont="1" applyAlignment="1">
      <alignment horizontal="right" vertical="top" wrapText="1"/>
    </xf>
    <xf numFmtId="0" fontId="43" fillId="16" borderId="0" xfId="0" applyFont="1" applyFill="1" applyAlignment="1">
      <alignment horizontal="center" vertical="top" wrapText="1"/>
    </xf>
    <xf numFmtId="0" fontId="42" fillId="0" borderId="0" xfId="0" applyFont="1" applyAlignment="1">
      <alignment horizontal="center" vertical="center" wrapText="1"/>
    </xf>
    <xf numFmtId="0" fontId="43" fillId="16" borderId="70" xfId="0" applyFont="1" applyFill="1" applyBorder="1" applyAlignment="1">
      <alignment horizontal="center" vertical="top" wrapText="1"/>
    </xf>
    <xf numFmtId="0" fontId="50" fillId="15" borderId="38" xfId="0" applyFont="1" applyFill="1" applyBorder="1" applyAlignment="1">
      <alignment horizontal="center" vertical="center"/>
    </xf>
    <xf numFmtId="0" fontId="50" fillId="15" borderId="4" xfId="0" applyFont="1" applyFill="1" applyBorder="1" applyAlignment="1">
      <alignment horizontal="center" vertical="center"/>
    </xf>
    <xf numFmtId="0" fontId="50" fillId="15" borderId="12" xfId="0" applyFont="1" applyFill="1" applyBorder="1" applyAlignment="1">
      <alignment horizontal="center" vertical="center"/>
    </xf>
    <xf numFmtId="0" fontId="50" fillId="0" borderId="41" xfId="0" applyFont="1" applyBorder="1" applyAlignment="1">
      <alignment vertical="center" wrapText="1"/>
    </xf>
    <xf numFmtId="0" fontId="50" fillId="0" borderId="3" xfId="0" applyFont="1" applyBorder="1" applyAlignment="1">
      <alignment vertical="center" wrapText="1"/>
    </xf>
    <xf numFmtId="0" fontId="50" fillId="0" borderId="43" xfId="0" applyFont="1" applyBorder="1" applyAlignment="1">
      <alignment vertical="center" wrapText="1"/>
    </xf>
    <xf numFmtId="0" fontId="50" fillId="0" borderId="39" xfId="0" applyFont="1" applyBorder="1" applyAlignment="1">
      <alignment vertical="center" wrapText="1"/>
    </xf>
    <xf numFmtId="0" fontId="50" fillId="0" borderId="59" xfId="0" applyFont="1" applyBorder="1" applyAlignment="1">
      <alignment vertical="center" wrapText="1"/>
    </xf>
    <xf numFmtId="0" fontId="50" fillId="0" borderId="60" xfId="0" applyFont="1" applyBorder="1" applyAlignment="1">
      <alignment vertical="center" wrapText="1"/>
    </xf>
    <xf numFmtId="0" fontId="50" fillId="0" borderId="41" xfId="0" applyFont="1" applyBorder="1" applyAlignment="1">
      <alignment horizontal="left" vertical="center" wrapText="1"/>
    </xf>
    <xf numFmtId="0" fontId="50" fillId="0" borderId="3" xfId="0" applyFont="1" applyBorder="1" applyAlignment="1">
      <alignment horizontal="left" vertical="center" wrapText="1"/>
    </xf>
    <xf numFmtId="49" fontId="29" fillId="7" borderId="41" xfId="0" applyNumberFormat="1" applyFont="1" applyFill="1" applyBorder="1" applyAlignment="1" applyProtection="1">
      <alignment horizontal="center" vertical="center" wrapText="1"/>
      <protection locked="0"/>
    </xf>
    <xf numFmtId="49" fontId="29" fillId="7" borderId="43" xfId="0" applyNumberFormat="1" applyFont="1" applyFill="1" applyBorder="1" applyAlignment="1" applyProtection="1">
      <alignment horizontal="center" vertical="center" wrapText="1"/>
      <protection locked="0"/>
    </xf>
    <xf numFmtId="0" fontId="50" fillId="30" borderId="46" xfId="0" applyFont="1" applyFill="1" applyBorder="1" applyAlignment="1">
      <alignment horizontal="center" vertical="center"/>
    </xf>
    <xf numFmtId="0" fontId="50" fillId="30" borderId="51" xfId="0" applyFont="1" applyFill="1" applyBorder="1" applyAlignment="1">
      <alignment horizontal="center" vertical="center"/>
    </xf>
    <xf numFmtId="0" fontId="50" fillId="30" borderId="44" xfId="0" applyFont="1" applyFill="1" applyBorder="1" applyAlignment="1">
      <alignment horizontal="center" vertical="center"/>
    </xf>
    <xf numFmtId="0" fontId="50" fillId="0" borderId="3" xfId="0" applyFont="1" applyBorder="1" applyAlignment="1">
      <alignment horizontal="center" vertical="center" wrapText="1"/>
    </xf>
    <xf numFmtId="0" fontId="50" fillId="0" borderId="40" xfId="0" applyFont="1" applyBorder="1" applyAlignment="1">
      <alignment horizontal="left" vertical="center" wrapText="1"/>
    </xf>
    <xf numFmtId="0" fontId="50" fillId="0" borderId="5" xfId="0" applyFont="1" applyBorder="1" applyAlignment="1">
      <alignment horizontal="left" vertical="center" wrapText="1"/>
    </xf>
    <xf numFmtId="0" fontId="50" fillId="7" borderId="6" xfId="0" applyFont="1" applyFill="1" applyBorder="1" applyAlignment="1">
      <alignment horizontal="center" vertical="center"/>
    </xf>
    <xf numFmtId="4" fontId="30" fillId="0" borderId="50" xfId="4" applyNumberFormat="1" applyFont="1" applyBorder="1" applyAlignment="1">
      <alignment horizontal="left" vertical="center" wrapText="1"/>
    </xf>
    <xf numFmtId="4" fontId="30" fillId="0" borderId="0" xfId="4" applyNumberFormat="1" applyFont="1" applyAlignment="1">
      <alignment horizontal="left" vertical="center" wrapText="1"/>
    </xf>
    <xf numFmtId="2" fontId="62" fillId="0" borderId="6" xfId="6" applyNumberFormat="1" applyFont="1" applyBorder="1" applyAlignment="1">
      <alignment horizontal="center" vertical="center"/>
    </xf>
    <xf numFmtId="4" fontId="30" fillId="0" borderId="6" xfId="4" applyNumberFormat="1" applyFont="1" applyBorder="1" applyAlignment="1">
      <alignment horizontal="center" vertical="center" wrapText="1"/>
    </xf>
    <xf numFmtId="0" fontId="30" fillId="0" borderId="6" xfId="0" applyFont="1" applyBorder="1" applyAlignment="1">
      <alignment horizontal="left" vertical="center"/>
    </xf>
    <xf numFmtId="4" fontId="30" fillId="0" borderId="6" xfId="0" applyNumberFormat="1" applyFont="1" applyBorder="1" applyAlignment="1">
      <alignment horizontal="center" vertical="center" wrapText="1"/>
    </xf>
    <xf numFmtId="0" fontId="30" fillId="0" borderId="6" xfId="4" applyFont="1" applyBorder="1" applyAlignment="1">
      <alignment horizontal="center" vertical="center"/>
    </xf>
    <xf numFmtId="0" fontId="30" fillId="0" borderId="6" xfId="4" applyFont="1" applyBorder="1" applyAlignment="1">
      <alignment horizontal="center" vertical="top"/>
    </xf>
    <xf numFmtId="2" fontId="31" fillId="0" borderId="0" xfId="5" applyNumberFormat="1" applyFont="1" applyAlignment="1">
      <alignment horizontal="center"/>
    </xf>
    <xf numFmtId="168" fontId="30" fillId="15" borderId="6" xfId="5" applyNumberFormat="1" applyFont="1" applyFill="1" applyBorder="1" applyAlignment="1">
      <alignment horizontal="center" vertical="center"/>
    </xf>
    <xf numFmtId="2" fontId="31" fillId="0" borderId="6" xfId="5" applyNumberFormat="1" applyFont="1" applyBorder="1" applyAlignment="1">
      <alignment horizontal="left"/>
    </xf>
    <xf numFmtId="2" fontId="31" fillId="7" borderId="6" xfId="5" applyNumberFormat="1" applyFont="1" applyFill="1" applyBorder="1" applyAlignment="1">
      <alignment horizontal="left"/>
    </xf>
    <xf numFmtId="2" fontId="31" fillId="7" borderId="6" xfId="5" applyNumberFormat="1" applyFont="1" applyFill="1" applyBorder="1" applyAlignment="1">
      <alignment horizontal="left" vertical="center" wrapText="1"/>
    </xf>
    <xf numFmtId="2" fontId="31" fillId="15" borderId="41" xfId="5" applyNumberFormat="1" applyFont="1" applyFill="1" applyBorder="1" applyAlignment="1">
      <alignment horizontal="center" vertical="center"/>
    </xf>
    <xf numFmtId="2" fontId="31" fillId="15" borderId="3" xfId="5" applyNumberFormat="1" applyFont="1" applyFill="1" applyBorder="1" applyAlignment="1">
      <alignment horizontal="center" vertical="center"/>
    </xf>
    <xf numFmtId="2" fontId="31" fillId="15" borderId="43" xfId="5" applyNumberFormat="1" applyFont="1" applyFill="1" applyBorder="1" applyAlignment="1">
      <alignment horizontal="center" vertical="center"/>
    </xf>
    <xf numFmtId="168" fontId="30" fillId="15" borderId="34" xfId="5" applyNumberFormat="1" applyFont="1" applyFill="1" applyBorder="1" applyAlignment="1">
      <alignment horizontal="center" vertical="center"/>
    </xf>
    <xf numFmtId="168" fontId="30" fillId="15" borderId="31" xfId="5" applyNumberFormat="1" applyFont="1" applyFill="1" applyBorder="1" applyAlignment="1">
      <alignment horizontal="center" vertical="center"/>
    </xf>
    <xf numFmtId="2" fontId="30" fillId="0" borderId="41" xfId="5" applyNumberFormat="1" applyFont="1" applyBorder="1" applyAlignment="1">
      <alignment horizontal="center"/>
    </xf>
    <xf numFmtId="2" fontId="30" fillId="0" borderId="3" xfId="5" applyNumberFormat="1" applyFont="1" applyBorder="1" applyAlignment="1">
      <alignment horizontal="center"/>
    </xf>
    <xf numFmtId="9" fontId="30" fillId="15" borderId="34" xfId="5" applyNumberFormat="1" applyFont="1" applyFill="1" applyBorder="1" applyAlignment="1">
      <alignment horizontal="center" vertical="center"/>
    </xf>
    <xf numFmtId="9" fontId="30" fillId="15" borderId="31" xfId="5" applyNumberFormat="1" applyFont="1" applyFill="1" applyBorder="1" applyAlignment="1">
      <alignment horizontal="center" vertical="center"/>
    </xf>
    <xf numFmtId="2" fontId="30" fillId="15" borderId="6" xfId="5" applyNumberFormat="1" applyFont="1" applyFill="1" applyBorder="1" applyAlignment="1">
      <alignment horizontal="center"/>
    </xf>
    <xf numFmtId="2" fontId="30" fillId="15" borderId="6" xfId="5" applyNumberFormat="1" applyFont="1" applyFill="1" applyBorder="1" applyAlignment="1">
      <alignment horizontal="center" vertical="center"/>
    </xf>
    <xf numFmtId="2" fontId="30" fillId="0" borderId="0" xfId="5" applyNumberFormat="1" applyFont="1" applyAlignment="1">
      <alignment horizontal="center" vertical="center"/>
    </xf>
    <xf numFmtId="2" fontId="30" fillId="0" borderId="22" xfId="5" applyNumberFormat="1" applyFont="1" applyBorder="1" applyAlignment="1">
      <alignment horizontal="left"/>
    </xf>
    <xf numFmtId="2" fontId="30" fillId="0" borderId="22" xfId="5" applyNumberFormat="1" applyFont="1" applyBorder="1" applyAlignment="1">
      <alignment horizontal="center"/>
    </xf>
    <xf numFmtId="2" fontId="31" fillId="0" borderId="0" xfId="5" applyNumberFormat="1" applyFont="1" applyAlignment="1">
      <alignment horizontal="left"/>
    </xf>
    <xf numFmtId="2" fontId="31" fillId="0" borderId="41" xfId="5" applyNumberFormat="1" applyFont="1" applyBorder="1" applyAlignment="1">
      <alignment horizontal="center"/>
    </xf>
    <xf numFmtId="2" fontId="31" fillId="0" borderId="43" xfId="5" applyNumberFormat="1" applyFont="1" applyBorder="1" applyAlignment="1">
      <alignment horizontal="center"/>
    </xf>
    <xf numFmtId="10" fontId="30" fillId="15" borderId="6" xfId="5" applyNumberFormat="1" applyFont="1" applyFill="1" applyBorder="1" applyAlignment="1">
      <alignment horizontal="center" vertical="center"/>
    </xf>
    <xf numFmtId="0" fontId="27" fillId="7" borderId="41" xfId="4" applyFont="1" applyFill="1" applyBorder="1" applyAlignment="1">
      <alignment horizontal="center" vertical="center"/>
    </xf>
    <xf numFmtId="0" fontId="27" fillId="7" borderId="43" xfId="4" applyFont="1" applyFill="1" applyBorder="1" applyAlignment="1">
      <alignment horizontal="center" vertical="center"/>
    </xf>
    <xf numFmtId="0" fontId="28" fillId="7" borderId="0" xfId="4" applyFont="1" applyFill="1" applyAlignment="1" applyProtection="1">
      <alignment horizontal="right" vertical="center" wrapText="1"/>
      <protection locked="0"/>
    </xf>
    <xf numFmtId="1" fontId="26" fillId="7" borderId="0" xfId="4" applyNumberFormat="1" applyFont="1" applyFill="1" applyAlignment="1">
      <alignment horizontal="right" vertical="center" wrapText="1"/>
    </xf>
    <xf numFmtId="2" fontId="34" fillId="7" borderId="0" xfId="6" applyNumberFormat="1" applyFont="1" applyFill="1" applyAlignment="1">
      <alignment horizontal="center"/>
    </xf>
    <xf numFmtId="2" fontId="30" fillId="7" borderId="0" xfId="6" applyNumberFormat="1" applyFont="1" applyFill="1" applyAlignment="1">
      <alignment horizontal="center" vertical="center"/>
    </xf>
    <xf numFmtId="0" fontId="28" fillId="7" borderId="6" xfId="4" applyFont="1" applyFill="1" applyBorder="1" applyAlignment="1">
      <alignment horizontal="center" vertical="center" wrapText="1"/>
    </xf>
    <xf numFmtId="0" fontId="28" fillId="0" borderId="6" xfId="4" applyFont="1" applyBorder="1" applyAlignment="1">
      <alignment horizontal="left" vertical="center" wrapText="1"/>
    </xf>
    <xf numFmtId="0" fontId="16" fillId="9" borderId="10"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0" fillId="9" borderId="4" xfId="0" applyFill="1" applyBorder="1" applyAlignment="1">
      <alignment wrapText="1"/>
    </xf>
    <xf numFmtId="0" fontId="0" fillId="0" borderId="4" xfId="0" applyBorder="1" applyAlignment="1">
      <alignment wrapText="1"/>
    </xf>
    <xf numFmtId="0" fontId="0" fillId="0" borderId="11" xfId="0" applyBorder="1" applyAlignment="1">
      <alignment wrapText="1"/>
    </xf>
    <xf numFmtId="0" fontId="10" fillId="9" borderId="48" xfId="0" applyFont="1" applyFill="1" applyBorder="1" applyAlignment="1">
      <alignment wrapText="1"/>
    </xf>
    <xf numFmtId="0" fontId="0" fillId="0" borderId="48" xfId="0" applyBorder="1" applyAlignment="1">
      <alignment wrapText="1"/>
    </xf>
    <xf numFmtId="4" fontId="28" fillId="0" borderId="6" xfId="4" applyNumberFormat="1" applyFont="1" applyBorder="1" applyAlignment="1">
      <alignment horizontal="center"/>
    </xf>
    <xf numFmtId="0" fontId="35" fillId="7" borderId="50" xfId="0" applyFont="1" applyFill="1" applyBorder="1" applyAlignment="1">
      <alignment horizontal="center" vertical="center"/>
    </xf>
    <xf numFmtId="0" fontId="35" fillId="7" borderId="0" xfId="0" applyFont="1" applyFill="1" applyAlignment="1">
      <alignment horizontal="center" vertical="center"/>
    </xf>
    <xf numFmtId="0" fontId="35" fillId="7" borderId="20" xfId="0" applyFont="1" applyFill="1" applyBorder="1" applyAlignment="1">
      <alignment horizontal="center" vertical="center"/>
    </xf>
    <xf numFmtId="2" fontId="34" fillId="0" borderId="46" xfId="6" applyNumberFormat="1" applyFont="1" applyBorder="1" applyAlignment="1">
      <alignment horizontal="center"/>
    </xf>
    <xf numFmtId="2" fontId="34" fillId="0" borderId="51" xfId="6" applyNumberFormat="1" applyFont="1" applyBorder="1" applyAlignment="1">
      <alignment horizontal="center"/>
    </xf>
    <xf numFmtId="2" fontId="34" fillId="0" borderId="44" xfId="6" applyNumberFormat="1" applyFont="1" applyBorder="1" applyAlignment="1">
      <alignment horizontal="center"/>
    </xf>
    <xf numFmtId="0" fontId="28" fillId="0" borderId="0" xfId="0" applyFont="1" applyAlignment="1">
      <alignment horizontal="left" vertical="center"/>
    </xf>
    <xf numFmtId="0" fontId="28" fillId="0" borderId="50" xfId="0" applyFont="1" applyBorder="1" applyAlignment="1">
      <alignment horizontal="left" vertical="center"/>
    </xf>
    <xf numFmtId="0" fontId="28" fillId="0" borderId="20" xfId="0" applyFont="1" applyBorder="1" applyAlignment="1">
      <alignment horizontal="left" vertical="center"/>
    </xf>
    <xf numFmtId="0" fontId="28" fillId="0" borderId="6" xfId="4" applyFont="1" applyBorder="1" applyAlignment="1">
      <alignment horizontal="center" vertical="top"/>
    </xf>
    <xf numFmtId="0" fontId="28" fillId="0" borderId="22" xfId="0" applyFont="1" applyBorder="1" applyAlignment="1">
      <alignment horizontal="center" vertical="center"/>
    </xf>
  </cellXfs>
  <cellStyles count="16">
    <cellStyle name="Hiperlink 2" xfId="1" xr:uid="{00000000-0005-0000-0000-000002000000}"/>
    <cellStyle name="Moeda" xfId="2" builtinId="4"/>
    <cellStyle name="Moeda 2" xfId="3" xr:uid="{00000000-0005-0000-0000-000003000000}"/>
    <cellStyle name="Normal" xfId="0" builtinId="0"/>
    <cellStyle name="Normal 2" xfId="4" xr:uid="{00000000-0005-0000-0000-000005000000}"/>
    <cellStyle name="Normal 3" xfId="5" xr:uid="{00000000-0005-0000-0000-000006000000}"/>
    <cellStyle name="Normal 5" xfId="15" xr:uid="{03BCD3ED-0DBE-4507-8418-B30660D0D572}"/>
    <cellStyle name="Normal 8" xfId="14" xr:uid="{C6E46C3C-FB76-4607-ADBA-931A2F569A2F}"/>
    <cellStyle name="Normal_ARNALDO 01 2" xfId="6" xr:uid="{00000000-0005-0000-0000-000007000000}"/>
    <cellStyle name="Porcentagem" xfId="7" builtinId="5"/>
    <cellStyle name="Porcentagem 2" xfId="8" xr:uid="{00000000-0005-0000-0000-000009000000}"/>
    <cellStyle name="Separador de milhares 2 2" xfId="9" xr:uid="{00000000-0005-0000-0000-00000A000000}"/>
    <cellStyle name="Total 2" xfId="10" xr:uid="{00000000-0005-0000-0000-00000B000000}"/>
    <cellStyle name="Vírgula" xfId="11" builtinId="3"/>
    <cellStyle name="Vírgula 2" xfId="12" xr:uid="{00000000-0005-0000-0000-00000C000000}"/>
    <cellStyle name="Vírgula 3" xfId="13" xr:uid="{00000000-0005-0000-0000-00000D000000}"/>
  </cellStyles>
  <dxfs count="4">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s>
  <tableStyles count="0" defaultTableStyle="TableStyleMedium9" defaultPivotStyle="PivotStyleLight16"/>
  <colors>
    <mruColors>
      <color rgb="FFDDC0ED"/>
      <color rgb="FFF4F7ED"/>
      <color rgb="FFFC8EE7"/>
      <color rgb="FFDECFB8"/>
      <color rgb="FFE0DAD1"/>
      <color rgb="FFBA9E73"/>
      <color rgb="FFF9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333375</xdr:colOff>
      <xdr:row>1</xdr:row>
      <xdr:rowOff>123825</xdr:rowOff>
    </xdr:to>
    <xdr:pic>
      <xdr:nvPicPr>
        <xdr:cNvPr id="180251" name="Picture 2">
          <a:extLst>
            <a:ext uri="{FF2B5EF4-FFF2-40B4-BE49-F238E27FC236}">
              <a16:creationId xmlns:a16="http://schemas.microsoft.com/office/drawing/2014/main" id="{00000000-0008-0000-0100-00001BC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049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398145</xdr:colOff>
      <xdr:row>0</xdr:row>
      <xdr:rowOff>57150</xdr:rowOff>
    </xdr:from>
    <xdr:to>
      <xdr:col>2</xdr:col>
      <xdr:colOff>2917196</xdr:colOff>
      <xdr:row>1</xdr:row>
      <xdr:rowOff>180975</xdr:rowOff>
    </xdr:to>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762000" y="57150"/>
          <a:ext cx="2508968" cy="1085850"/>
        </a:xfrm>
        <a:prstGeom prst="rect">
          <a:avLst/>
        </a:prstGeom>
        <a:noFill/>
        <a:ln w="9525">
          <a:noFill/>
          <a:miter lim="800000"/>
          <a:headEnd/>
          <a:tailEnd/>
        </a:ln>
      </xdr:spPr>
      <xdr:txBody>
        <a:bodyPr vertOverflow="clip" wrap="square" lIns="27432" tIns="22860" rIns="0" bIns="0" anchor="t" upright="1"/>
        <a:lstStyle/>
        <a:p>
          <a:pPr algn="l" rtl="1">
            <a:defRPr sz="1000"/>
          </a:pPr>
          <a:r>
            <a:rPr lang="pt-BR" sz="1100" b="0" i="0" strike="noStrike">
              <a:solidFill>
                <a:srgbClr val="000000"/>
              </a:solidFill>
              <a:latin typeface="Arial"/>
              <a:cs typeface="Arial"/>
            </a:rPr>
            <a:t>ESTADO DE MINAS GERAIS</a:t>
          </a:r>
        </a:p>
        <a:p>
          <a:pPr algn="l" rtl="1">
            <a:defRPr sz="1000"/>
          </a:pPr>
          <a:r>
            <a:rPr lang="pt-BR" sz="1100" b="0" i="0" strike="noStrike">
              <a:solidFill>
                <a:srgbClr val="000000"/>
              </a:solidFill>
              <a:latin typeface="Arial"/>
              <a:cs typeface="Arial"/>
            </a:rPr>
            <a:t>Secretaria de Estado de Governo</a:t>
          </a:r>
        </a:p>
        <a:p>
          <a:pPr algn="l" rtl="1">
            <a:defRPr sz="1000"/>
          </a:pPr>
          <a:r>
            <a:rPr lang="pt-BR" sz="1100" b="0" i="0" strike="noStrike">
              <a:solidFill>
                <a:srgbClr val="000000"/>
              </a:solidFill>
              <a:latin typeface="Arial"/>
              <a:cs typeface="Arial"/>
            </a:rPr>
            <a:t>Subsecretária de Assuntos Municipais</a:t>
          </a:r>
        </a:p>
        <a:p>
          <a:pPr algn="l" rtl="1">
            <a:defRPr sz="1000"/>
          </a:pPr>
          <a:endParaRPr lang="pt-BR" sz="1100" b="0" i="0" strike="noStrike">
            <a:solidFill>
              <a:srgbClr val="000000"/>
            </a:solidFill>
            <a:latin typeface="Arial"/>
            <a:cs typeface="Arial"/>
          </a:endParaRPr>
        </a:p>
      </xdr:txBody>
    </xdr:sp>
    <xdr:clientData/>
  </xdr:twoCellAnchor>
  <xdr:twoCellAnchor>
    <xdr:from>
      <xdr:col>6</xdr:col>
      <xdr:colOff>742950</xdr:colOff>
      <xdr:row>0</xdr:row>
      <xdr:rowOff>114300</xdr:rowOff>
    </xdr:from>
    <xdr:to>
      <xdr:col>7</xdr:col>
      <xdr:colOff>752475</xdr:colOff>
      <xdr:row>1</xdr:row>
      <xdr:rowOff>66675</xdr:rowOff>
    </xdr:to>
    <xdr:pic>
      <xdr:nvPicPr>
        <xdr:cNvPr id="180253" name="Imagem 5" descr="LOGO MARCA - 50 anos">
          <a:extLst>
            <a:ext uri="{FF2B5EF4-FFF2-40B4-BE49-F238E27FC236}">
              <a16:creationId xmlns:a16="http://schemas.microsoft.com/office/drawing/2014/main" id="{00000000-0008-0000-0100-00001DC0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43925" y="114300"/>
          <a:ext cx="828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xdr:colOff>
      <xdr:row>1</xdr:row>
      <xdr:rowOff>152400</xdr:rowOff>
    </xdr:from>
    <xdr:to>
      <xdr:col>1</xdr:col>
      <xdr:colOff>828675</xdr:colOff>
      <xdr:row>4</xdr:row>
      <xdr:rowOff>152400</xdr:rowOff>
    </xdr:to>
    <xdr:pic>
      <xdr:nvPicPr>
        <xdr:cNvPr id="181266" name="Picture 2">
          <a:extLst>
            <a:ext uri="{FF2B5EF4-FFF2-40B4-BE49-F238E27FC236}">
              <a16:creationId xmlns:a16="http://schemas.microsoft.com/office/drawing/2014/main" id="{00000000-0008-0000-0200-000012C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514350"/>
          <a:ext cx="695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1</xdr:row>
      <xdr:rowOff>161925</xdr:rowOff>
    </xdr:from>
    <xdr:to>
      <xdr:col>6</xdr:col>
      <xdr:colOff>1066800</xdr:colOff>
      <xdr:row>4</xdr:row>
      <xdr:rowOff>238125</xdr:rowOff>
    </xdr:to>
    <xdr:pic>
      <xdr:nvPicPr>
        <xdr:cNvPr id="181267" name="Imagem 3" descr="LOGO MARCA - 50 anos">
          <a:extLst>
            <a:ext uri="{FF2B5EF4-FFF2-40B4-BE49-F238E27FC236}">
              <a16:creationId xmlns:a16="http://schemas.microsoft.com/office/drawing/2014/main" id="{00000000-0008-0000-0200-000013C4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6625" y="523875"/>
          <a:ext cx="828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30</xdr:row>
      <xdr:rowOff>0</xdr:rowOff>
    </xdr:from>
    <xdr:to>
      <xdr:col>8</xdr:col>
      <xdr:colOff>0</xdr:colOff>
      <xdr:row>30</xdr:row>
      <xdr:rowOff>0</xdr:rowOff>
    </xdr:to>
    <xdr:sp macro="" textlink="">
      <xdr:nvSpPr>
        <xdr:cNvPr id="5122" name="Text Box 7">
          <a:extLst>
            <a:ext uri="{FF2B5EF4-FFF2-40B4-BE49-F238E27FC236}">
              <a16:creationId xmlns:a16="http://schemas.microsoft.com/office/drawing/2014/main" id="{00000000-0008-0000-0300-000002140000}"/>
            </a:ext>
          </a:extLst>
        </xdr:cNvPr>
        <xdr:cNvSpPr txBox="1">
          <a:spLocks noChangeArrowheads="1"/>
        </xdr:cNvSpPr>
      </xdr:nvSpPr>
      <xdr:spPr bwMode="auto">
        <a:xfrm>
          <a:off x="47625" y="8496300"/>
          <a:ext cx="902017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pt-BR" sz="800" b="0" i="0" strike="noStrike">
              <a:solidFill>
                <a:srgbClr val="000000"/>
              </a:solidFill>
              <a:latin typeface="Arial"/>
              <a:cs typeface="Arial"/>
            </a:rPr>
            <a:t>Secretaria de Estado de Transportes e Obras Públicas  - SETOP - MG</a:t>
          </a:r>
        </a:p>
        <a:p>
          <a:pPr algn="ctr" rtl="1">
            <a:defRPr sz="1000"/>
          </a:pPr>
          <a:r>
            <a:rPr lang="pt-BR" sz="800" b="0" i="0" strike="noStrike">
              <a:solidFill>
                <a:srgbClr val="000000"/>
              </a:solidFill>
              <a:latin typeface="Arial"/>
              <a:cs typeface="Arial"/>
            </a:rPr>
            <a:t>Internet: www.transportes.mg.gov.br / E-mail: dco@transportes.mg.gov.br</a:t>
          </a:r>
        </a:p>
        <a:p>
          <a:pPr algn="ctr" rtl="1">
            <a:defRPr sz="1000"/>
          </a:pPr>
          <a:r>
            <a:rPr lang="pt-BR" sz="800" b="0" i="0" strike="noStrike">
              <a:solidFill>
                <a:srgbClr val="000000"/>
              </a:solidFill>
              <a:latin typeface="Arial"/>
              <a:cs typeface="Arial"/>
            </a:rPr>
            <a:t>Fone Geral: (31) 3239-0999 - Fax: (31) 3239-0899</a:t>
          </a:r>
        </a:p>
        <a:p>
          <a:pPr algn="ctr" rtl="1">
            <a:defRPr sz="1000"/>
          </a:pPr>
          <a:r>
            <a:rPr lang="pt-BR" sz="800" b="0" i="0" strike="noStrike">
              <a:solidFill>
                <a:srgbClr val="000000"/>
              </a:solidFill>
              <a:latin typeface="Arial"/>
              <a:cs typeface="Arial"/>
            </a:rPr>
            <a:t>Sede: Rua Manaus, nº 467 - Bairro Santa Efigênia - CEP 30150-350 - Belo Horizonte - MG</a:t>
          </a:r>
        </a:p>
      </xdr:txBody>
    </xdr:sp>
    <xdr:clientData/>
  </xdr:twoCellAnchor>
  <xdr:twoCellAnchor>
    <xdr:from>
      <xdr:col>2</xdr:col>
      <xdr:colOff>2447925</xdr:colOff>
      <xdr:row>0</xdr:row>
      <xdr:rowOff>47625</xdr:rowOff>
    </xdr:from>
    <xdr:to>
      <xdr:col>3</xdr:col>
      <xdr:colOff>9525</xdr:colOff>
      <xdr:row>0</xdr:row>
      <xdr:rowOff>685800</xdr:rowOff>
    </xdr:to>
    <xdr:pic>
      <xdr:nvPicPr>
        <xdr:cNvPr id="182309" name="Picture 5">
          <a:extLst>
            <a:ext uri="{FF2B5EF4-FFF2-40B4-BE49-F238E27FC236}">
              <a16:creationId xmlns:a16="http://schemas.microsoft.com/office/drawing/2014/main" id="{00000000-0008-0000-0300-000025C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0" y="47625"/>
          <a:ext cx="762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933450</xdr:colOff>
      <xdr:row>0</xdr:row>
      <xdr:rowOff>66675</xdr:rowOff>
    </xdr:from>
    <xdr:to>
      <xdr:col>7</xdr:col>
      <xdr:colOff>847725</xdr:colOff>
      <xdr:row>0</xdr:row>
      <xdr:rowOff>714375</xdr:rowOff>
    </xdr:to>
    <xdr:pic>
      <xdr:nvPicPr>
        <xdr:cNvPr id="182310" name="Picture 6" descr="Prefeitura Igaratinga manual2">
          <a:extLst>
            <a:ext uri="{FF2B5EF4-FFF2-40B4-BE49-F238E27FC236}">
              <a16:creationId xmlns:a16="http://schemas.microsoft.com/office/drawing/2014/main" id="{00000000-0008-0000-0300-000026C8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43875" y="66675"/>
          <a:ext cx="8572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659130</xdr:colOff>
      <xdr:row>0</xdr:row>
      <xdr:rowOff>142875</xdr:rowOff>
    </xdr:from>
    <xdr:to>
      <xdr:col>2</xdr:col>
      <xdr:colOff>2074625</xdr:colOff>
      <xdr:row>0</xdr:row>
      <xdr:rowOff>619125</xdr:rowOff>
    </xdr:to>
    <xdr:sp macro="" textlink="">
      <xdr:nvSpPr>
        <xdr:cNvPr id="5127" name="Text Box 6">
          <a:extLst>
            <a:ext uri="{FF2B5EF4-FFF2-40B4-BE49-F238E27FC236}">
              <a16:creationId xmlns:a16="http://schemas.microsoft.com/office/drawing/2014/main" id="{00000000-0008-0000-0300-000007140000}"/>
            </a:ext>
          </a:extLst>
        </xdr:cNvPr>
        <xdr:cNvSpPr txBox="1">
          <a:spLocks noChangeArrowheads="1"/>
        </xdr:cNvSpPr>
      </xdr:nvSpPr>
      <xdr:spPr bwMode="auto">
        <a:xfrm>
          <a:off x="1095375" y="142875"/>
          <a:ext cx="2543175" cy="476250"/>
        </a:xfrm>
        <a:prstGeom prst="rect">
          <a:avLst/>
        </a:prstGeom>
        <a:noFill/>
        <a:ln w="9525">
          <a:noFill/>
          <a:miter lim="800000"/>
          <a:headEnd/>
          <a:tailEnd/>
        </a:ln>
      </xdr:spPr>
      <xdr:txBody>
        <a:bodyPr vertOverflow="clip" wrap="square" lIns="27432" tIns="22860" rIns="0" bIns="0" anchor="t" upright="1"/>
        <a:lstStyle/>
        <a:p>
          <a:pPr algn="l" rtl="1">
            <a:defRPr sz="1000"/>
          </a:pPr>
          <a:r>
            <a:rPr lang="pt-BR" sz="1100" b="0" i="0" strike="noStrike">
              <a:solidFill>
                <a:srgbClr val="000000"/>
              </a:solidFill>
              <a:latin typeface="Arial"/>
              <a:cs typeface="Arial"/>
            </a:rPr>
            <a:t>ESTADO DE MINAS GERAIS</a:t>
          </a:r>
        </a:p>
        <a:p>
          <a:pPr algn="l" rtl="1">
            <a:defRPr sz="1000"/>
          </a:pPr>
          <a:r>
            <a:rPr lang="pt-BR" sz="900" b="0" i="0" strike="noStrike">
              <a:solidFill>
                <a:srgbClr val="000000"/>
              </a:solidFill>
              <a:latin typeface="Arial"/>
              <a:cs typeface="Arial"/>
            </a:rPr>
            <a:t>Secretaria de Estado de Governo</a:t>
          </a:r>
        </a:p>
        <a:p>
          <a:pPr algn="l" rtl="1">
            <a:defRPr sz="1000"/>
          </a:pPr>
          <a:endParaRPr lang="pt-BR" sz="900" b="0" i="0" strike="noStrike">
            <a:solidFill>
              <a:srgbClr val="000000"/>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editAs="oneCell">
        <xdr:from>
          <xdr:col>0</xdr:col>
          <xdr:colOff>123825</xdr:colOff>
          <xdr:row>0</xdr:row>
          <xdr:rowOff>85725</xdr:rowOff>
        </xdr:from>
        <xdr:to>
          <xdr:col>1</xdr:col>
          <xdr:colOff>561975</xdr:colOff>
          <xdr:row>0</xdr:row>
          <xdr:rowOff>704850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7</xdr:col>
      <xdr:colOff>561975</xdr:colOff>
      <xdr:row>0</xdr:row>
      <xdr:rowOff>142875</xdr:rowOff>
    </xdr:from>
    <xdr:to>
      <xdr:col>8</xdr:col>
      <xdr:colOff>581025</xdr:colOff>
      <xdr:row>1</xdr:row>
      <xdr:rowOff>133350</xdr:rowOff>
    </xdr:to>
    <xdr:pic>
      <xdr:nvPicPr>
        <xdr:cNvPr id="183323" name="Picture 1" descr="logomarca igaratinga">
          <a:extLst>
            <a:ext uri="{FF2B5EF4-FFF2-40B4-BE49-F238E27FC236}">
              <a16:creationId xmlns:a16="http://schemas.microsoft.com/office/drawing/2014/main" id="{00000000-0008-0000-0400-00001BC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1650" y="142875"/>
          <a:ext cx="904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472440</xdr:colOff>
      <xdr:row>0</xdr:row>
      <xdr:rowOff>28575</xdr:rowOff>
    </xdr:from>
    <xdr:to>
      <xdr:col>1</xdr:col>
      <xdr:colOff>2956133</xdr:colOff>
      <xdr:row>1</xdr:row>
      <xdr:rowOff>0</xdr:rowOff>
    </xdr:to>
    <xdr:sp macro="" textlink="">
      <xdr:nvSpPr>
        <xdr:cNvPr id="7" name="Text Box 6">
          <a:extLst>
            <a:ext uri="{FF2B5EF4-FFF2-40B4-BE49-F238E27FC236}">
              <a16:creationId xmlns:a16="http://schemas.microsoft.com/office/drawing/2014/main" id="{00000000-0008-0000-0400-000007000000}"/>
            </a:ext>
          </a:extLst>
        </xdr:cNvPr>
        <xdr:cNvSpPr txBox="1">
          <a:spLocks noChangeArrowheads="1"/>
        </xdr:cNvSpPr>
      </xdr:nvSpPr>
      <xdr:spPr bwMode="auto">
        <a:xfrm>
          <a:off x="828675" y="28575"/>
          <a:ext cx="2508968" cy="742950"/>
        </a:xfrm>
        <a:prstGeom prst="rect">
          <a:avLst/>
        </a:prstGeom>
        <a:noFill/>
        <a:ln w="9525">
          <a:noFill/>
          <a:miter lim="800000"/>
          <a:headEnd/>
          <a:tailEnd/>
        </a:ln>
      </xdr:spPr>
      <xdr:txBody>
        <a:bodyPr vertOverflow="clip" wrap="square" lIns="27432" tIns="22860" rIns="0" bIns="0" anchor="t" upright="1"/>
        <a:lstStyle/>
        <a:p>
          <a:pPr algn="l" rtl="1">
            <a:defRPr sz="1000"/>
          </a:pPr>
          <a:r>
            <a:rPr lang="pt-BR" sz="1100" b="0" i="0" strike="noStrike">
              <a:solidFill>
                <a:srgbClr val="000000"/>
              </a:solidFill>
              <a:latin typeface="Arial"/>
              <a:cs typeface="Arial"/>
            </a:rPr>
            <a:t>ESTADO DE MINAS GERAIS</a:t>
          </a:r>
        </a:p>
        <a:p>
          <a:pPr algn="l" rtl="1">
            <a:defRPr sz="1000"/>
          </a:pPr>
          <a:r>
            <a:rPr lang="pt-BR" sz="1100" b="0" i="0" strike="noStrike">
              <a:solidFill>
                <a:srgbClr val="000000"/>
              </a:solidFill>
              <a:latin typeface="Arial"/>
              <a:cs typeface="Arial"/>
            </a:rPr>
            <a:t>Secretaria de Estado de Governo</a:t>
          </a:r>
        </a:p>
        <a:p>
          <a:pPr algn="l" rtl="1">
            <a:defRPr sz="1000"/>
          </a:pPr>
          <a:r>
            <a:rPr lang="pt-BR" sz="1100" b="0" i="0" strike="noStrike">
              <a:solidFill>
                <a:srgbClr val="000000"/>
              </a:solidFill>
              <a:latin typeface="Arial"/>
              <a:cs typeface="Arial"/>
            </a:rPr>
            <a:t>Subsecretária de Assuntos Municipais</a:t>
          </a:r>
        </a:p>
        <a:p>
          <a:pPr algn="l" rtl="1">
            <a:defRPr sz="1000"/>
          </a:pPr>
          <a:endParaRPr lang="pt-BR" sz="1100" b="0" i="0" strike="noStrike">
            <a:solidFill>
              <a:srgbClr val="000000"/>
            </a:solidFill>
            <a:latin typeface="Arial"/>
            <a:cs typeface="Arial"/>
          </a:endParaRPr>
        </a:p>
      </xdr:txBody>
    </xdr:sp>
    <xdr:clientData/>
  </xdr:twoCellAnchor>
  <xdr:twoCellAnchor>
    <xdr:from>
      <xdr:col>0</xdr:col>
      <xdr:colOff>76200</xdr:colOff>
      <xdr:row>0</xdr:row>
      <xdr:rowOff>76200</xdr:rowOff>
    </xdr:from>
    <xdr:to>
      <xdr:col>1</xdr:col>
      <xdr:colOff>419100</xdr:colOff>
      <xdr:row>0</xdr:row>
      <xdr:rowOff>723900</xdr:rowOff>
    </xdr:to>
    <xdr:pic>
      <xdr:nvPicPr>
        <xdr:cNvPr id="183325" name="Picture 2">
          <a:extLst>
            <a:ext uri="{FF2B5EF4-FFF2-40B4-BE49-F238E27FC236}">
              <a16:creationId xmlns:a16="http://schemas.microsoft.com/office/drawing/2014/main" id="{00000000-0008-0000-0400-00001DCC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76200"/>
          <a:ext cx="704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3</xdr:col>
      <xdr:colOff>1276350</xdr:colOff>
      <xdr:row>1</xdr:row>
      <xdr:rowOff>19050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9525"/>
          <a:ext cx="3924300" cy="866775"/>
        </a:xfrm>
        <a:prstGeom prst="rect">
          <a:avLst/>
        </a:prstGeom>
        <a:ln w="9525" cmpd="sng">
          <a:noFill/>
        </a:ln>
      </xdr:spPr>
    </xdr:pic>
    <xdr:clientData/>
  </xdr:twoCellAnchor>
  <xdr:twoCellAnchor editAs="oneCell">
    <xdr:from>
      <xdr:col>0</xdr:col>
      <xdr:colOff>0</xdr:colOff>
      <xdr:row>0</xdr:row>
      <xdr:rowOff>9525</xdr:rowOff>
    </xdr:from>
    <xdr:to>
      <xdr:col>4</xdr:col>
      <xdr:colOff>352425</xdr:colOff>
      <xdr:row>1</xdr:row>
      <xdr:rowOff>19050</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9525"/>
          <a:ext cx="3924300" cy="866775"/>
        </a:xfrm>
        <a:prstGeom prst="rect">
          <a:avLst/>
        </a:prstGeom>
        <a:ln w="9525" cmpd="sng">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588222</xdr:colOff>
      <xdr:row>0</xdr:row>
      <xdr:rowOff>112619</xdr:rowOff>
    </xdr:from>
    <xdr:to>
      <xdr:col>2</xdr:col>
      <xdr:colOff>442962</xdr:colOff>
      <xdr:row>0</xdr:row>
      <xdr:rowOff>846044</xdr:rowOff>
    </xdr:to>
    <xdr:pic>
      <xdr:nvPicPr>
        <xdr:cNvPr id="14978" name="Imagem 2" descr="Site Oficial da Prefeitura Municipal de Perdigão - Símbolos">
          <a:extLst>
            <a:ext uri="{FF2B5EF4-FFF2-40B4-BE49-F238E27FC236}">
              <a16:creationId xmlns:a16="http://schemas.microsoft.com/office/drawing/2014/main" id="{00000000-0008-0000-0600-0000823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0075" y="112619"/>
          <a:ext cx="863269"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1044948</xdr:colOff>
      <xdr:row>0</xdr:row>
      <xdr:rowOff>186018</xdr:rowOff>
    </xdr:from>
    <xdr:to>
      <xdr:col>7</xdr:col>
      <xdr:colOff>1018615</xdr:colOff>
      <xdr:row>0</xdr:row>
      <xdr:rowOff>785458</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200"/>
        <a:stretch/>
      </xdr:blipFill>
      <xdr:spPr>
        <a:xfrm>
          <a:off x="10043272" y="186018"/>
          <a:ext cx="1329578" cy="599440"/>
        </a:xfrm>
        <a:prstGeom prst="rect">
          <a:avLst/>
        </a:prstGeom>
      </xdr:spPr>
    </xdr:pic>
    <xdr:clientData/>
  </xdr:twoCellAnchor>
  <xdr:twoCellAnchor editAs="oneCell">
    <xdr:from>
      <xdr:col>8</xdr:col>
      <xdr:colOff>40693</xdr:colOff>
      <xdr:row>0</xdr:row>
      <xdr:rowOff>164107</xdr:rowOff>
    </xdr:from>
    <xdr:to>
      <xdr:col>8</xdr:col>
      <xdr:colOff>1249807</xdr:colOff>
      <xdr:row>0</xdr:row>
      <xdr:rowOff>763547</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4600"/>
        <a:stretch/>
      </xdr:blipFill>
      <xdr:spPr>
        <a:xfrm>
          <a:off x="11661193" y="164107"/>
          <a:ext cx="1209114" cy="5994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155122</xdr:colOff>
      <xdr:row>0</xdr:row>
      <xdr:rowOff>74499</xdr:rowOff>
    </xdr:from>
    <xdr:to>
      <xdr:col>1</xdr:col>
      <xdr:colOff>966108</xdr:colOff>
      <xdr:row>1</xdr:row>
      <xdr:rowOff>612322</xdr:rowOff>
    </xdr:to>
    <xdr:pic>
      <xdr:nvPicPr>
        <xdr:cNvPr id="2" name="Imagem 2" descr="Site Oficial da Prefeitura Municipal de Perdigão - Símbolos">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122" y="74499"/>
          <a:ext cx="1328057" cy="93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340177</xdr:colOff>
      <xdr:row>0</xdr:row>
      <xdr:rowOff>340178</xdr:rowOff>
    </xdr:from>
    <xdr:to>
      <xdr:col>8</xdr:col>
      <xdr:colOff>488745</xdr:colOff>
      <xdr:row>1</xdr:row>
      <xdr:rowOff>408214</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266213" y="340178"/>
          <a:ext cx="4761389" cy="4626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4</xdr:row>
      <xdr:rowOff>0</xdr:rowOff>
    </xdr:from>
    <xdr:to>
      <xdr:col>13</xdr:col>
      <xdr:colOff>0</xdr:colOff>
      <xdr:row>4</xdr:row>
      <xdr:rowOff>0</xdr:rowOff>
    </xdr:to>
    <xdr:sp macro="" textlink="">
      <xdr:nvSpPr>
        <xdr:cNvPr id="184572" name="Line 1">
          <a:extLst>
            <a:ext uri="{FF2B5EF4-FFF2-40B4-BE49-F238E27FC236}">
              <a16:creationId xmlns:a16="http://schemas.microsoft.com/office/drawing/2014/main" id="{00000000-0008-0000-0900-0000FCD00200}"/>
            </a:ext>
          </a:extLst>
        </xdr:cNvPr>
        <xdr:cNvSpPr>
          <a:spLocks noChangeShapeType="1"/>
        </xdr:cNvSpPr>
      </xdr:nvSpPr>
      <xdr:spPr bwMode="auto">
        <a:xfrm>
          <a:off x="9648825" y="89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13</xdr:col>
      <xdr:colOff>0</xdr:colOff>
      <xdr:row>4</xdr:row>
      <xdr:rowOff>0</xdr:rowOff>
    </xdr:to>
    <xdr:sp macro="" textlink="">
      <xdr:nvSpPr>
        <xdr:cNvPr id="184573" name="Line 2">
          <a:extLst>
            <a:ext uri="{FF2B5EF4-FFF2-40B4-BE49-F238E27FC236}">
              <a16:creationId xmlns:a16="http://schemas.microsoft.com/office/drawing/2014/main" id="{00000000-0008-0000-0900-0000FDD00200}"/>
            </a:ext>
          </a:extLst>
        </xdr:cNvPr>
        <xdr:cNvSpPr>
          <a:spLocks noChangeShapeType="1"/>
        </xdr:cNvSpPr>
      </xdr:nvSpPr>
      <xdr:spPr bwMode="auto">
        <a:xfrm>
          <a:off x="9648825" y="89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xdr:row>
      <xdr:rowOff>0</xdr:rowOff>
    </xdr:from>
    <xdr:to>
      <xdr:col>13</xdr:col>
      <xdr:colOff>0</xdr:colOff>
      <xdr:row>4</xdr:row>
      <xdr:rowOff>0</xdr:rowOff>
    </xdr:to>
    <xdr:sp macro="" textlink="">
      <xdr:nvSpPr>
        <xdr:cNvPr id="184574" name="Line 3">
          <a:extLst>
            <a:ext uri="{FF2B5EF4-FFF2-40B4-BE49-F238E27FC236}">
              <a16:creationId xmlns:a16="http://schemas.microsoft.com/office/drawing/2014/main" id="{00000000-0008-0000-0900-0000FED00200}"/>
            </a:ext>
          </a:extLst>
        </xdr:cNvPr>
        <xdr:cNvSpPr>
          <a:spLocks noChangeShapeType="1"/>
        </xdr:cNvSpPr>
      </xdr:nvSpPr>
      <xdr:spPr bwMode="auto">
        <a:xfrm flipV="1">
          <a:off x="9648825" y="89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75" name="Line 24">
          <a:extLst>
            <a:ext uri="{FF2B5EF4-FFF2-40B4-BE49-F238E27FC236}">
              <a16:creationId xmlns:a16="http://schemas.microsoft.com/office/drawing/2014/main" id="{00000000-0008-0000-0900-0000FFD0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76" name="Line 25">
          <a:extLst>
            <a:ext uri="{FF2B5EF4-FFF2-40B4-BE49-F238E27FC236}">
              <a16:creationId xmlns:a16="http://schemas.microsoft.com/office/drawing/2014/main" id="{00000000-0008-0000-0900-000000D10200}"/>
            </a:ext>
          </a:extLst>
        </xdr:cNvPr>
        <xdr:cNvSpPr>
          <a:spLocks noChangeShapeType="1"/>
        </xdr:cNvSpPr>
      </xdr:nvSpPr>
      <xdr:spPr bwMode="auto">
        <a:xfrm flipV="1">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77" name="Line 26">
          <a:extLst>
            <a:ext uri="{FF2B5EF4-FFF2-40B4-BE49-F238E27FC236}">
              <a16:creationId xmlns:a16="http://schemas.microsoft.com/office/drawing/2014/main" id="{00000000-0008-0000-0900-000001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78" name="Line 27">
          <a:extLst>
            <a:ext uri="{FF2B5EF4-FFF2-40B4-BE49-F238E27FC236}">
              <a16:creationId xmlns:a16="http://schemas.microsoft.com/office/drawing/2014/main" id="{00000000-0008-0000-0900-000002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79" name="Line 28">
          <a:extLst>
            <a:ext uri="{FF2B5EF4-FFF2-40B4-BE49-F238E27FC236}">
              <a16:creationId xmlns:a16="http://schemas.microsoft.com/office/drawing/2014/main" id="{00000000-0008-0000-0900-000003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0" name="Line 29">
          <a:extLst>
            <a:ext uri="{FF2B5EF4-FFF2-40B4-BE49-F238E27FC236}">
              <a16:creationId xmlns:a16="http://schemas.microsoft.com/office/drawing/2014/main" id="{00000000-0008-0000-0900-000004D10200}"/>
            </a:ext>
          </a:extLst>
        </xdr:cNvPr>
        <xdr:cNvSpPr>
          <a:spLocks noChangeShapeType="1"/>
        </xdr:cNvSpPr>
      </xdr:nvSpPr>
      <xdr:spPr bwMode="auto">
        <a:xfrm flipV="1">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1" name="Line 30">
          <a:extLst>
            <a:ext uri="{FF2B5EF4-FFF2-40B4-BE49-F238E27FC236}">
              <a16:creationId xmlns:a16="http://schemas.microsoft.com/office/drawing/2014/main" id="{00000000-0008-0000-0900-000005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2" name="Line 31">
          <a:extLst>
            <a:ext uri="{FF2B5EF4-FFF2-40B4-BE49-F238E27FC236}">
              <a16:creationId xmlns:a16="http://schemas.microsoft.com/office/drawing/2014/main" id="{00000000-0008-0000-0900-000006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3" name="Line 32">
          <a:extLst>
            <a:ext uri="{FF2B5EF4-FFF2-40B4-BE49-F238E27FC236}">
              <a16:creationId xmlns:a16="http://schemas.microsoft.com/office/drawing/2014/main" id="{00000000-0008-0000-0900-000007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4" name="Line 33">
          <a:extLst>
            <a:ext uri="{FF2B5EF4-FFF2-40B4-BE49-F238E27FC236}">
              <a16:creationId xmlns:a16="http://schemas.microsoft.com/office/drawing/2014/main" id="{00000000-0008-0000-0900-000008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5" name="Line 34">
          <a:extLst>
            <a:ext uri="{FF2B5EF4-FFF2-40B4-BE49-F238E27FC236}">
              <a16:creationId xmlns:a16="http://schemas.microsoft.com/office/drawing/2014/main" id="{00000000-0008-0000-0900-000009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6" name="Line 35">
          <a:extLst>
            <a:ext uri="{FF2B5EF4-FFF2-40B4-BE49-F238E27FC236}">
              <a16:creationId xmlns:a16="http://schemas.microsoft.com/office/drawing/2014/main" id="{00000000-0008-0000-0900-00000A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7" name="Line 36">
          <a:extLst>
            <a:ext uri="{FF2B5EF4-FFF2-40B4-BE49-F238E27FC236}">
              <a16:creationId xmlns:a16="http://schemas.microsoft.com/office/drawing/2014/main" id="{00000000-0008-0000-0900-00000B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8" name="Line 48">
          <a:extLst>
            <a:ext uri="{FF2B5EF4-FFF2-40B4-BE49-F238E27FC236}">
              <a16:creationId xmlns:a16="http://schemas.microsoft.com/office/drawing/2014/main" id="{00000000-0008-0000-0900-00000C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89" name="Line 49">
          <a:extLst>
            <a:ext uri="{FF2B5EF4-FFF2-40B4-BE49-F238E27FC236}">
              <a16:creationId xmlns:a16="http://schemas.microsoft.com/office/drawing/2014/main" id="{00000000-0008-0000-0900-00000DD10200}"/>
            </a:ext>
          </a:extLst>
        </xdr:cNvPr>
        <xdr:cNvSpPr>
          <a:spLocks noChangeShapeType="1"/>
        </xdr:cNvSpPr>
      </xdr:nvSpPr>
      <xdr:spPr bwMode="auto">
        <a:xfrm flipV="1">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0" name="Line 50">
          <a:extLst>
            <a:ext uri="{FF2B5EF4-FFF2-40B4-BE49-F238E27FC236}">
              <a16:creationId xmlns:a16="http://schemas.microsoft.com/office/drawing/2014/main" id="{00000000-0008-0000-0900-00000E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1" name="Line 51">
          <a:extLst>
            <a:ext uri="{FF2B5EF4-FFF2-40B4-BE49-F238E27FC236}">
              <a16:creationId xmlns:a16="http://schemas.microsoft.com/office/drawing/2014/main" id="{00000000-0008-0000-0900-00000F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2" name="Line 52">
          <a:extLst>
            <a:ext uri="{FF2B5EF4-FFF2-40B4-BE49-F238E27FC236}">
              <a16:creationId xmlns:a16="http://schemas.microsoft.com/office/drawing/2014/main" id="{00000000-0008-0000-0900-000010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3" name="Line 53">
          <a:extLst>
            <a:ext uri="{FF2B5EF4-FFF2-40B4-BE49-F238E27FC236}">
              <a16:creationId xmlns:a16="http://schemas.microsoft.com/office/drawing/2014/main" id="{00000000-0008-0000-0900-000011D10200}"/>
            </a:ext>
          </a:extLst>
        </xdr:cNvPr>
        <xdr:cNvSpPr>
          <a:spLocks noChangeShapeType="1"/>
        </xdr:cNvSpPr>
      </xdr:nvSpPr>
      <xdr:spPr bwMode="auto">
        <a:xfrm flipV="1">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4" name="Line 54">
          <a:extLst>
            <a:ext uri="{FF2B5EF4-FFF2-40B4-BE49-F238E27FC236}">
              <a16:creationId xmlns:a16="http://schemas.microsoft.com/office/drawing/2014/main" id="{00000000-0008-0000-0900-000012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5" name="Line 55">
          <a:extLst>
            <a:ext uri="{FF2B5EF4-FFF2-40B4-BE49-F238E27FC236}">
              <a16:creationId xmlns:a16="http://schemas.microsoft.com/office/drawing/2014/main" id="{00000000-0008-0000-0900-000013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6" name="Line 56">
          <a:extLst>
            <a:ext uri="{FF2B5EF4-FFF2-40B4-BE49-F238E27FC236}">
              <a16:creationId xmlns:a16="http://schemas.microsoft.com/office/drawing/2014/main" id="{00000000-0008-0000-0900-000014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7" name="Line 57">
          <a:extLst>
            <a:ext uri="{FF2B5EF4-FFF2-40B4-BE49-F238E27FC236}">
              <a16:creationId xmlns:a16="http://schemas.microsoft.com/office/drawing/2014/main" id="{00000000-0008-0000-0900-000015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0</xdr:row>
      <xdr:rowOff>0</xdr:rowOff>
    </xdr:from>
    <xdr:to>
      <xdr:col>13</xdr:col>
      <xdr:colOff>0</xdr:colOff>
      <xdr:row>0</xdr:row>
      <xdr:rowOff>0</xdr:rowOff>
    </xdr:to>
    <xdr:sp macro="" textlink="">
      <xdr:nvSpPr>
        <xdr:cNvPr id="184598" name="Line 59">
          <a:extLst>
            <a:ext uri="{FF2B5EF4-FFF2-40B4-BE49-F238E27FC236}">
              <a16:creationId xmlns:a16="http://schemas.microsoft.com/office/drawing/2014/main" id="{00000000-0008-0000-0900-000016D10200}"/>
            </a:ext>
          </a:extLst>
        </xdr:cNvPr>
        <xdr:cNvSpPr>
          <a:spLocks noChangeShapeType="1"/>
        </xdr:cNvSpPr>
      </xdr:nvSpPr>
      <xdr:spPr bwMode="auto">
        <a:xfrm>
          <a:off x="96488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36</xdr:col>
      <xdr:colOff>861787</xdr:colOff>
      <xdr:row>0</xdr:row>
      <xdr:rowOff>238125</xdr:rowOff>
    </xdr:from>
    <xdr:to>
      <xdr:col>42</xdr:col>
      <xdr:colOff>497819</xdr:colOff>
      <xdr:row>4</xdr:row>
      <xdr:rowOff>56697</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3938483" y="238125"/>
          <a:ext cx="6054068" cy="703036"/>
        </a:xfrm>
        <a:prstGeom prst="rect">
          <a:avLst/>
        </a:prstGeom>
      </xdr:spPr>
    </xdr:pic>
    <xdr:clientData/>
  </xdr:twoCellAnchor>
  <xdr:twoCellAnchor editAs="oneCell">
    <xdr:from>
      <xdr:col>0</xdr:col>
      <xdr:colOff>124732</xdr:colOff>
      <xdr:row>0</xdr:row>
      <xdr:rowOff>68035</xdr:rowOff>
    </xdr:from>
    <xdr:to>
      <xdr:col>1</xdr:col>
      <xdr:colOff>519311</xdr:colOff>
      <xdr:row>2</xdr:row>
      <xdr:rowOff>92434</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24732" y="68035"/>
          <a:ext cx="938865" cy="5913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304800</xdr:colOff>
      <xdr:row>0</xdr:row>
      <xdr:rowOff>123825</xdr:rowOff>
    </xdr:from>
    <xdr:to>
      <xdr:col>8</xdr:col>
      <xdr:colOff>295275</xdr:colOff>
      <xdr:row>3</xdr:row>
      <xdr:rowOff>104775</xdr:rowOff>
    </xdr:to>
    <xdr:pic>
      <xdr:nvPicPr>
        <xdr:cNvPr id="22211" name="Imagem 2" descr="Site Oficial da Prefeitura Municipal de Perdigão - Símbolos">
          <a:extLst>
            <a:ext uri="{FF2B5EF4-FFF2-40B4-BE49-F238E27FC236}">
              <a16:creationId xmlns:a16="http://schemas.microsoft.com/office/drawing/2014/main" id="{00000000-0008-0000-0C00-0000C35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96400" y="123825"/>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us%20documentos/Desktop/ENGENHARIA%202019/OBRA%20MINIST&#201;RIO/processo%20n&#176;%20850.046.2017/PLANILHAS/Prefeitura%20de%20Igaratinga/Obras/pra&#231;a%20de%20Antunes/BOLETIM%20MEDI&#199;&#195;O%20PRA&#199;A%20IGARATINGA%2006_07_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User/Downloads/Prefeitura%20de%20Igaratinga/Obras/pra&#231;a%20de%20Antunes/BOLETIM%20MEDI&#199;&#195;O%20PRA&#199;A%20IGARATINGA%2006_07_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a%20Corradi\Desktop\PLO%20-%20MODEL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eu%20Drive\Obras%20Rp\Em%20Andamento\Escola%20Tijuco\Pr&#233;\PO\PLANILHA%20OR&#199;AMENTARI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eu%20Drive\Prefeitura%20de%20Perdig&#227;o\Obras%20Recurso%20Pr&#243;prio\N&#227;o%20iniciada\Complexo%20de%20S&#225;ude\Pr&#233;%20Licita&#231;&#227;o\Projetos%20Completos\Revisado%20Juliana%2024-03\Projeto%20El&#233;trico\Planilha%20Or&#231;ament&#225;ria%20Upa%20vers&#227;o%20fin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na%20Corradi\Desktop\CLARICE.xlsx" TargetMode="External"/><Relationship Id="rId1" Type="http://schemas.openxmlformats.org/officeDocument/2006/relationships/externalLinkPath" Target="file:///C:\Users\Ana%20Corradi\Desktop\CLARICE.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ARQUIVOS%20DO%20USUARIO\Downloads\Planilha%20Or&#231;ament&#225;ria%20Upa%20vers&#227;o%20final%20-%20Clarice%2024-03%20-%20FINAL.xlsx" TargetMode="External"/><Relationship Id="rId1" Type="http://schemas.openxmlformats.org/officeDocument/2006/relationships/externalLinkPath" Target="Planilha%20Or&#231;ament&#225;ria%20Upa%20vers&#227;o%20final%20-%20Clarice%2024-03%20-%20FINAL.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file:///H:\Meu%20Drive\Prefeitura%20de%20Perdig&#227;o\Obras%20Recurso%20Pr&#243;prio\N&#227;o%20iniciada\Complexo%20de%20S&#225;ude\Pr&#233;%20Licita&#231;&#227;o\Projetos%20Completos\Revisado%20Juliana%2024-03\Projeto%20hidrossanit&#225;rio%20e%20Esgoto%20Complexo\Planilha%20Or&#231;ament&#225;ria%20Upa%20vers&#227;o%20final.xlsx?BB615EC6" TargetMode="External"/><Relationship Id="rId1" Type="http://schemas.openxmlformats.org/officeDocument/2006/relationships/externalLinkPath" Target="file:///\\BB615EC6\Planilha%20Or&#231;ament&#225;ria%20Upa%20vers&#227;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M"/>
      <sheetName val="Plan1"/>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M"/>
      <sheetName val="Plan1"/>
    </sheetNames>
    <sheetDataSet>
      <sheetData sheetId="0">
        <row r="33">
          <cell r="A33" t="str">
            <v>Empreitada Preço Global</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S"/>
      <sheetName val="calcamento-pro-municipio"/>
      <sheetName val="cronograma ff"/>
      <sheetName val="Modelo Planilha Orcamentaria"/>
      <sheetName val="DIVISAO RECURSO"/>
      <sheetName val="Relatório"/>
      <sheetName val="Planilha"/>
      <sheetName val="Memória  "/>
      <sheetName val="CRONOGRAMA FÍSICO FINANCEIRO"/>
      <sheetName val="COMPOSIÇÃO PONTO AGUA"/>
      <sheetName val="MEMORIAL"/>
      <sheetName val="MEMÓRIA DE CÁLCULO "/>
      <sheetName val="Orçamento Custo"/>
      <sheetName val="PLANILHA ORÇAMENTÁRIA"/>
      <sheetName val="MEMÓRIA DE CALCULO"/>
      <sheetName val="COMPOSIÇÃO UNITARIA"/>
      <sheetName val="BDI-COM DESONERAÇÃO"/>
      <sheetName val="BDI"/>
    </sheetNames>
    <sheetDataSet>
      <sheetData sheetId="0" refreshError="1"/>
      <sheetData sheetId="1" refreshError="1"/>
      <sheetData sheetId="2" refreshError="1"/>
      <sheetData sheetId="3" refreshError="1"/>
      <sheetData sheetId="4" refreshError="1"/>
      <sheetData sheetId="5" refreshError="1">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cell r="B6"/>
          <cell r="C6"/>
          <cell r="D6"/>
          <cell r="E6"/>
          <cell r="F6"/>
          <cell r="G6"/>
          <cell r="H6"/>
          <cell r="I6"/>
        </row>
        <row r="7">
          <cell r="A7"/>
          <cell r="B7"/>
          <cell r="C7"/>
          <cell r="D7"/>
          <cell r="E7"/>
          <cell r="F7"/>
          <cell r="G7"/>
          <cell r="H7"/>
          <cell r="I7"/>
        </row>
        <row r="8">
          <cell r="A8"/>
          <cell r="B8"/>
          <cell r="C8"/>
          <cell r="D8"/>
          <cell r="E8"/>
          <cell r="F8"/>
          <cell r="G8"/>
          <cell r="H8"/>
          <cell r="I8"/>
        </row>
        <row r="9">
          <cell r="A9"/>
          <cell r="B9"/>
          <cell r="C9"/>
          <cell r="D9"/>
          <cell r="E9"/>
          <cell r="F9"/>
          <cell r="G9"/>
          <cell r="H9"/>
          <cell r="I9"/>
        </row>
        <row r="10">
          <cell r="A10"/>
          <cell r="B10"/>
          <cell r="C10"/>
          <cell r="D10"/>
          <cell r="E10"/>
          <cell r="F10"/>
          <cell r="G10"/>
          <cell r="H10"/>
          <cell r="I10"/>
        </row>
        <row r="11">
          <cell r="A11"/>
          <cell r="B11"/>
          <cell r="C11"/>
          <cell r="D11"/>
          <cell r="E11"/>
          <cell r="F11"/>
          <cell r="G11"/>
          <cell r="H11"/>
          <cell r="I11"/>
        </row>
        <row r="12">
          <cell r="A12"/>
          <cell r="B12"/>
          <cell r="C12"/>
          <cell r="D12"/>
          <cell r="E12"/>
          <cell r="F12"/>
          <cell r="G12"/>
          <cell r="H12"/>
          <cell r="I12"/>
        </row>
        <row r="13">
          <cell r="A13"/>
          <cell r="B13"/>
          <cell r="C13"/>
          <cell r="D13"/>
          <cell r="E13"/>
          <cell r="F13"/>
          <cell r="G13"/>
          <cell r="H13"/>
          <cell r="I13"/>
        </row>
        <row r="14">
          <cell r="A14"/>
          <cell r="B14"/>
          <cell r="C14"/>
          <cell r="D14"/>
          <cell r="E14"/>
          <cell r="F14"/>
          <cell r="G14"/>
          <cell r="H14"/>
          <cell r="I14"/>
        </row>
        <row r="15">
          <cell r="A15"/>
          <cell r="B15"/>
          <cell r="C15"/>
          <cell r="D15"/>
          <cell r="E15"/>
          <cell r="F15"/>
          <cell r="G15"/>
          <cell r="H15"/>
          <cell r="I15"/>
        </row>
        <row r="16">
          <cell r="A16"/>
          <cell r="B16"/>
          <cell r="C16"/>
          <cell r="D16"/>
          <cell r="E16"/>
          <cell r="F16"/>
          <cell r="G16"/>
          <cell r="H16"/>
          <cell r="I16"/>
        </row>
        <row r="17">
          <cell r="A17"/>
          <cell r="B17"/>
          <cell r="C17"/>
          <cell r="D17"/>
          <cell r="E17"/>
          <cell r="F17"/>
          <cell r="G17"/>
          <cell r="H17"/>
          <cell r="I17"/>
        </row>
        <row r="18">
          <cell r="A18"/>
          <cell r="B18"/>
          <cell r="C18"/>
          <cell r="D18"/>
          <cell r="E18"/>
          <cell r="F18"/>
          <cell r="G18"/>
          <cell r="H18"/>
          <cell r="I18"/>
        </row>
        <row r="19">
          <cell r="A19"/>
          <cell r="B19"/>
          <cell r="C19"/>
          <cell r="D19"/>
          <cell r="E19"/>
          <cell r="F19"/>
          <cell r="G19"/>
          <cell r="H19"/>
          <cell r="I19"/>
        </row>
        <row r="20">
          <cell r="A20"/>
          <cell r="B20"/>
          <cell r="C20"/>
          <cell r="D20"/>
          <cell r="E20"/>
          <cell r="F20"/>
          <cell r="G20"/>
          <cell r="H20"/>
          <cell r="I20"/>
        </row>
        <row r="21">
          <cell r="A21" t="str">
            <v xml:space="preserve">
TABELA REFERENCIAL DE PREÇOS UNITÁRIOS PARA OBRAS DE EDIFICAÇÃO
</v>
          </cell>
          <cell r="B21"/>
          <cell r="C21"/>
          <cell r="D21"/>
          <cell r="E21"/>
          <cell r="F21"/>
          <cell r="G21"/>
          <cell r="H21"/>
          <cell r="I21"/>
        </row>
        <row r="22">
          <cell r="A22"/>
          <cell r="B22"/>
          <cell r="C22"/>
          <cell r="D22"/>
          <cell r="E22"/>
          <cell r="F22"/>
          <cell r="G22"/>
          <cell r="H22"/>
          <cell r="I22"/>
        </row>
        <row r="23">
          <cell r="A23" t="str">
            <v>TABELA REFERENCIAL DE PREÇOS UNITÁRIOS PARA OBRAS DE EDIFICAÇÃO</v>
          </cell>
          <cell r="B23"/>
          <cell r="C23"/>
          <cell r="D23"/>
          <cell r="E23"/>
          <cell r="F23"/>
          <cell r="G23"/>
          <cell r="H23"/>
          <cell r="I23"/>
        </row>
        <row r="24">
          <cell r="A24" t="str">
            <v>Região Central - C/ Desoneração</v>
          </cell>
          <cell r="B24"/>
          <cell r="C24"/>
          <cell r="D24"/>
          <cell r="E24"/>
          <cell r="F24"/>
          <cell r="G24"/>
          <cell r="H24"/>
          <cell r="I24"/>
        </row>
        <row r="25">
          <cell r="A25" t="str">
            <v>JUNHO/2022</v>
          </cell>
          <cell r="B25"/>
          <cell r="C25"/>
          <cell r="D25"/>
          <cell r="E25"/>
          <cell r="F25"/>
          <cell r="G25"/>
          <cell r="H25"/>
          <cell r="I25"/>
        </row>
        <row r="26">
          <cell r="A26"/>
          <cell r="B26"/>
          <cell r="C26"/>
          <cell r="D26"/>
          <cell r="E26"/>
          <cell r="F26"/>
          <cell r="G26"/>
          <cell r="H26"/>
          <cell r="I26"/>
        </row>
        <row r="27">
          <cell r="A27"/>
          <cell r="B27"/>
          <cell r="C27"/>
          <cell r="D27"/>
          <cell r="E27"/>
          <cell r="F27"/>
          <cell r="G27"/>
          <cell r="H27"/>
          <cell r="I27"/>
        </row>
        <row r="28">
          <cell r="A28" t="str">
            <v>CÓDIGO</v>
          </cell>
          <cell r="B28"/>
          <cell r="C28" t="str">
            <v>DESCRIÇÃO DO SERVIÇO</v>
          </cell>
          <cell r="D28"/>
          <cell r="E28"/>
          <cell r="F28"/>
          <cell r="G28" t="str">
            <v>UNIDADE</v>
          </cell>
          <cell r="H28" t="str">
            <v>CUSTO UNITÁRIO</v>
          </cell>
          <cell r="I28"/>
        </row>
        <row r="29">
          <cell r="A29">
            <v>8662</v>
          </cell>
          <cell r="B29"/>
          <cell r="C29" t="str">
            <v>MOBILIZAÇÃO E DESMOBILIZAÇÃO DE OBRA</v>
          </cell>
          <cell r="D29"/>
          <cell r="E29"/>
          <cell r="F29"/>
          <cell r="G29"/>
          <cell r="H29"/>
          <cell r="I29"/>
        </row>
        <row r="30">
          <cell r="A30">
            <v>8700</v>
          </cell>
          <cell r="B30"/>
          <cell r="C30" t="str">
            <v>OBRAS EM CENTRO URBANO OU REGIÃO LIMÍTROFE</v>
          </cell>
          <cell r="D30"/>
          <cell r="E30"/>
          <cell r="F30"/>
          <cell r="G30"/>
          <cell r="H30"/>
          <cell r="I30"/>
        </row>
        <row r="31">
          <cell r="A31" t="str">
            <v>ED-50394</v>
          </cell>
          <cell r="B31"/>
          <cell r="C31" t="str">
            <v>MOBILIZAÇÃO E DESMOBILIZAÇÃO DE OBRA EM CENTRO URBANO OU REGIÃO LIMÍTROFE COM VALOR ACIMA DE 3.000.000,01</v>
          </cell>
          <cell r="D31"/>
          <cell r="E31"/>
          <cell r="F31"/>
          <cell r="G31" t="str">
            <v>%</v>
          </cell>
          <cell r="H31">
            <v>0.2</v>
          </cell>
          <cell r="I31"/>
        </row>
        <row r="32">
          <cell r="A32" t="str">
            <v>ED-50392</v>
          </cell>
          <cell r="B32"/>
          <cell r="C32" t="str">
            <v>MOBILIZAÇÃO E DESMOBILIZAÇÃO DE OBRA EM CENTRO URBANO OU REGIÃO LIMÍTROFE COM VALOR ATÉ O VALOR DE 1.000.000,00</v>
          </cell>
          <cell r="D32"/>
          <cell r="E32"/>
          <cell r="F32"/>
          <cell r="G32" t="str">
            <v>%</v>
          </cell>
          <cell r="H32">
            <v>0.5</v>
          </cell>
          <cell r="I32"/>
        </row>
        <row r="33">
          <cell r="A33" t="str">
            <v>ED-50393</v>
          </cell>
          <cell r="B33"/>
          <cell r="C33" t="str">
            <v>MOBILIZAÇÃO E DESMOBILIZAÇÃO DE OBRA EM CENTRO URBANO OU REGIÃO LIMÍTROFE COM VALOR ENTRE 1.000.000,01 E 3.000.000,00</v>
          </cell>
          <cell r="D33"/>
          <cell r="E33"/>
          <cell r="F33"/>
          <cell r="G33" t="str">
            <v>%</v>
          </cell>
          <cell r="H33">
            <v>0.3</v>
          </cell>
          <cell r="I33"/>
        </row>
        <row r="34">
          <cell r="A34">
            <v>8701</v>
          </cell>
          <cell r="B34"/>
          <cell r="C34" t="str">
            <v>OBRA DISTANTE DE CENTRO URBANO</v>
          </cell>
          <cell r="D34"/>
          <cell r="E34"/>
          <cell r="F34"/>
          <cell r="G34"/>
          <cell r="H34"/>
          <cell r="I34"/>
        </row>
        <row r="35">
          <cell r="A35" t="str">
            <v>ED-50391</v>
          </cell>
          <cell r="B35"/>
          <cell r="C35" t="str">
            <v>MOBILIZAÇÃO E DESMOBILIZAÇÃO OBRA DISTANTE DE CENTRO URBANO COM ACIMA DE 3.000.000,01</v>
          </cell>
          <cell r="D35"/>
          <cell r="E35"/>
          <cell r="F35"/>
          <cell r="G35" t="str">
            <v>%</v>
          </cell>
          <cell r="H35">
            <v>1</v>
          </cell>
          <cell r="I35"/>
        </row>
        <row r="36">
          <cell r="A36" t="str">
            <v>ED-50390</v>
          </cell>
          <cell r="B36"/>
          <cell r="C36" t="str">
            <v>MOBILIZAÇÃO E DESMOBILIZAÇÃO OBRA DISTANTE DE CENTRO URBANO COM ENTRE 1.000.000,01 E 3.000.000,00</v>
          </cell>
          <cell r="D36"/>
          <cell r="E36"/>
          <cell r="F36"/>
          <cell r="G36" t="str">
            <v>%</v>
          </cell>
          <cell r="H36">
            <v>1.5</v>
          </cell>
          <cell r="I36"/>
        </row>
        <row r="37">
          <cell r="A37" t="str">
            <v>ED-50389</v>
          </cell>
          <cell r="B37"/>
          <cell r="C37" t="str">
            <v>MOBILIZAÇÃO E DESMOBILIZAÇÃO OBRA DISTANTE DE CENTRO URBANO COM VALOR ATÉ O VALOR DE 1.000.000,00</v>
          </cell>
          <cell r="D37"/>
          <cell r="E37"/>
          <cell r="F37"/>
          <cell r="G37" t="str">
            <v>%</v>
          </cell>
          <cell r="H37">
            <v>2</v>
          </cell>
          <cell r="I37"/>
        </row>
        <row r="38">
          <cell r="A38">
            <v>8663</v>
          </cell>
          <cell r="B38"/>
          <cell r="C38" t="str">
            <v>SERVIÇOS PRELIMINARES</v>
          </cell>
          <cell r="D38"/>
          <cell r="E38"/>
          <cell r="F38"/>
          <cell r="G38"/>
          <cell r="H38"/>
          <cell r="I38"/>
        </row>
        <row r="39">
          <cell r="A39">
            <v>8702</v>
          </cell>
          <cell r="B39"/>
          <cell r="C39" t="str">
            <v>LIMPEZA DO TERRENO</v>
          </cell>
          <cell r="D39"/>
          <cell r="E39"/>
          <cell r="F39"/>
          <cell r="G39"/>
          <cell r="H39"/>
          <cell r="I39"/>
        </row>
        <row r="40">
          <cell r="A40" t="str">
            <v>ED-50701</v>
          </cell>
          <cell r="B40"/>
          <cell r="C40" t="str">
            <v>CAPINA MANUAL DO TERRENO, EXCLUSIVE RASTELAMENTO E QUEIMA</v>
          </cell>
          <cell r="D40"/>
          <cell r="E40"/>
          <cell r="F40"/>
          <cell r="G40" t="str">
            <v>m2</v>
          </cell>
          <cell r="H40">
            <v>1.08</v>
          </cell>
          <cell r="I40"/>
        </row>
        <row r="41">
          <cell r="A41" t="str">
            <v>ED-50703</v>
          </cell>
          <cell r="B41"/>
          <cell r="C41" t="str">
            <v>LIMPEZA DO TERRENO, INCLUSIVE CAPINA, RASTELAMENTO COM AFASTAMENTO ATÉ 20M E QUEIMA CONTROLADA</v>
          </cell>
          <cell r="D41"/>
          <cell r="E41"/>
          <cell r="F41"/>
          <cell r="G41" t="str">
            <v>m2</v>
          </cell>
          <cell r="H41">
            <v>2.48</v>
          </cell>
          <cell r="I41"/>
        </row>
        <row r="42">
          <cell r="A42" t="str">
            <v>ED-8143</v>
          </cell>
          <cell r="B42"/>
          <cell r="C42" t="str">
            <v>RASTELAMENTO DE ÁREA COM AFASTAMENTO DE ATÉ 20 M</v>
          </cell>
          <cell r="D42"/>
          <cell r="E42"/>
          <cell r="F42"/>
          <cell r="G42" t="str">
            <v>m2</v>
          </cell>
          <cell r="H42">
            <v>1.29</v>
          </cell>
          <cell r="I42"/>
        </row>
        <row r="43">
          <cell r="A43">
            <v>8703</v>
          </cell>
          <cell r="B43"/>
          <cell r="C43" t="str">
            <v>DESMATAMENTO E DESTOCAMENTO</v>
          </cell>
          <cell r="D43"/>
          <cell r="E43"/>
          <cell r="F43"/>
          <cell r="G43"/>
          <cell r="H43"/>
          <cell r="I43"/>
        </row>
        <row r="44">
          <cell r="A44" t="str">
            <v>ED-50702</v>
          </cell>
          <cell r="B44"/>
          <cell r="C44" t="str">
            <v>DESMATAMENTO, DESTOCAMENTO E LIMPEZA INCLUSIVE TRANSPORTE ATÉ 50 M</v>
          </cell>
          <cell r="D44"/>
          <cell r="E44"/>
          <cell r="F44"/>
          <cell r="G44" t="str">
            <v>m2</v>
          </cell>
          <cell r="H44">
            <v>0.52</v>
          </cell>
          <cell r="I44"/>
        </row>
        <row r="45">
          <cell r="A45">
            <v>8704</v>
          </cell>
          <cell r="B45"/>
          <cell r="C45" t="str">
            <v>SUPRESSÃO DE ÁRVORE</v>
          </cell>
          <cell r="D45"/>
          <cell r="E45"/>
          <cell r="F45"/>
          <cell r="G45"/>
          <cell r="H45"/>
          <cell r="I45"/>
        </row>
        <row r="46">
          <cell r="A46" t="str">
            <v>ED-50700</v>
          </cell>
          <cell r="B46"/>
          <cell r="C46" t="str">
            <v>CORTE DE ÁRVORE NATIVA COM MOTO-SERRA Ø &gt;= 0,30M - ACIMA DE 1.000 UNIDADES</v>
          </cell>
          <cell r="D46"/>
          <cell r="E46"/>
          <cell r="F46"/>
          <cell r="G46" t="str">
            <v>U</v>
          </cell>
          <cell r="H46">
            <v>27.94</v>
          </cell>
          <cell r="I46"/>
        </row>
        <row r="47">
          <cell r="A47" t="str">
            <v>ED-50699</v>
          </cell>
          <cell r="B47"/>
          <cell r="C47" t="str">
            <v>CORTE DE ÁRVORE NATIVA COM MOTO-SERRA Ø &gt;= 0,30M - ATÉ 1.000 UNIDADES</v>
          </cell>
          <cell r="D47"/>
          <cell r="E47"/>
          <cell r="F47"/>
          <cell r="G47" t="str">
            <v>U</v>
          </cell>
          <cell r="H47">
            <v>33.31</v>
          </cell>
          <cell r="I47"/>
        </row>
        <row r="48">
          <cell r="A48" t="str">
            <v>ED-50698</v>
          </cell>
          <cell r="B48"/>
          <cell r="C48" t="str">
            <v>CORTE DE ÁRVORE NATIVA COM MOTO-SERRA 0,15M =&lt; Ø &lt; 0,30M - ACIMA DE 1.000 UNIDADES</v>
          </cell>
          <cell r="D48"/>
          <cell r="E48"/>
          <cell r="F48"/>
          <cell r="G48" t="str">
            <v>U</v>
          </cell>
          <cell r="H48">
            <v>20.61</v>
          </cell>
          <cell r="I48"/>
        </row>
        <row r="49">
          <cell r="A49" t="str">
            <v>ED-50697</v>
          </cell>
          <cell r="B49"/>
          <cell r="C49" t="str">
            <v>CORTE DE ÁRVORE NATIVA COM MOTO-SERRA 0,15M =&lt; Ø &lt; 0,30M - ATÉ 1.000 UNIDADES</v>
          </cell>
          <cell r="D49"/>
          <cell r="E49"/>
          <cell r="F49"/>
          <cell r="G49" t="str">
            <v>U</v>
          </cell>
          <cell r="H49">
            <v>25.63</v>
          </cell>
          <cell r="I49"/>
        </row>
        <row r="50">
          <cell r="A50">
            <v>8705</v>
          </cell>
          <cell r="B50"/>
          <cell r="C50" t="str">
            <v>SONDAGEM</v>
          </cell>
          <cell r="D50"/>
          <cell r="E50"/>
          <cell r="F50"/>
          <cell r="G50"/>
          <cell r="H50"/>
          <cell r="I50"/>
        </row>
        <row r="51">
          <cell r="A51" t="str">
            <v>ED-51006</v>
          </cell>
          <cell r="B51"/>
          <cell r="C51" t="str">
            <v>MOBILIZAÇÃO E DESMOBILIZAÇÃO POR EQUIPAMENTO DE SONDAGEM A PERCUSSÃO D = 2 1/2"</v>
          </cell>
          <cell r="D51"/>
          <cell r="E51"/>
          <cell r="F51"/>
          <cell r="G51" t="str">
            <v>vb</v>
          </cell>
          <cell r="H51">
            <v>731.85</v>
          </cell>
          <cell r="I51"/>
        </row>
        <row r="52">
          <cell r="A52" t="str">
            <v>ED-51008</v>
          </cell>
          <cell r="B52"/>
          <cell r="C52" t="str">
            <v>MOBILIZAÇÃO E DESMOBILIZAÇÃO POR EQUIPAMENTO DE SONDAGEM A PERCUSSÃO D = 4"</v>
          </cell>
          <cell r="D52"/>
          <cell r="E52"/>
          <cell r="F52"/>
          <cell r="G52" t="str">
            <v>vb</v>
          </cell>
          <cell r="H52">
            <v>1103.1300000000001</v>
          </cell>
          <cell r="I52"/>
        </row>
        <row r="53">
          <cell r="A53" t="str">
            <v>ED-51007</v>
          </cell>
          <cell r="B53"/>
          <cell r="C53" t="str">
            <v>SONDAGEM A PERCUSSÃO D = 2 1/2" COM MEDIDA DE SPT (FATURAMENTO MÍNIMO = 30 M)</v>
          </cell>
          <cell r="D53"/>
          <cell r="E53"/>
          <cell r="F53"/>
          <cell r="G53" t="str">
            <v>m</v>
          </cell>
          <cell r="H53">
            <v>78.67</v>
          </cell>
          <cell r="I53"/>
        </row>
        <row r="54">
          <cell r="A54" t="str">
            <v>ED-51009</v>
          </cell>
          <cell r="B54"/>
          <cell r="C54" t="str">
            <v>SONDAGEM A PERCUSSÃO D = 4" COM MEDIDA DE SPT (FATURAMENTO MÍNIMO = 30 M)</v>
          </cell>
          <cell r="D54"/>
          <cell r="E54"/>
          <cell r="F54"/>
          <cell r="G54" t="str">
            <v>m</v>
          </cell>
          <cell r="H54">
            <v>130.31</v>
          </cell>
          <cell r="I54"/>
        </row>
        <row r="55">
          <cell r="A55">
            <v>8706</v>
          </cell>
          <cell r="B55"/>
          <cell r="C55" t="str">
            <v>DEMOLIÇÃO DE TELHADO</v>
          </cell>
          <cell r="D55"/>
          <cell r="E55"/>
          <cell r="F55"/>
          <cell r="G55"/>
          <cell r="H55"/>
          <cell r="I55"/>
        </row>
        <row r="56">
          <cell r="A56" t="str">
            <v>ED-48456</v>
          </cell>
          <cell r="B56"/>
          <cell r="C56" t="str">
            <v>DEMOLIÇÃO DE ENGRADAMENTO DE TELHA CERÂMICA COLONIAL OU FRANCESA INCLUSIVE EMPILHAMENTO</v>
          </cell>
          <cell r="D56"/>
          <cell r="E56"/>
          <cell r="F56"/>
          <cell r="G56" t="str">
            <v>m2</v>
          </cell>
          <cell r="H56">
            <v>18.66</v>
          </cell>
          <cell r="I56"/>
        </row>
        <row r="57">
          <cell r="A57" t="str">
            <v>ED-48457</v>
          </cell>
          <cell r="B57"/>
          <cell r="C57" t="str">
            <v>DEMOLIÇÃO DE ENGRADAMENTO DE TELHA CERÂMICA PARA REAPROVEITAMENTO</v>
          </cell>
          <cell r="D57"/>
          <cell r="E57"/>
          <cell r="F57"/>
          <cell r="G57" t="str">
            <v>m2</v>
          </cell>
          <cell r="H57">
            <v>22.52</v>
          </cell>
          <cell r="I57"/>
        </row>
        <row r="58">
          <cell r="A58" t="str">
            <v>ED-48454</v>
          </cell>
          <cell r="B58"/>
          <cell r="C58" t="str">
            <v>DEMOLIÇÃO DE ENGRADAMENTO DE TELHA METÁLICA, PVC OU FIBROCIMENTO, INCLUSIVE EMPILHAMENTO</v>
          </cell>
          <cell r="D58"/>
          <cell r="E58"/>
          <cell r="F58"/>
          <cell r="G58" t="str">
            <v>m2</v>
          </cell>
          <cell r="H58">
            <v>16.23</v>
          </cell>
          <cell r="I58"/>
        </row>
        <row r="59">
          <cell r="A59" t="str">
            <v>ED-48455</v>
          </cell>
          <cell r="B59"/>
          <cell r="C59" t="str">
            <v>DEMOLIÇÃO DE ENGRADAMENTO DE TELHA TIPO CALHA DE FIBROCIMENTO, INCLUSIVE EMPILHAMENTO</v>
          </cell>
          <cell r="D59"/>
          <cell r="E59"/>
          <cell r="F59"/>
          <cell r="G59" t="str">
            <v>m2</v>
          </cell>
          <cell r="H59">
            <v>16.23</v>
          </cell>
          <cell r="I59"/>
        </row>
        <row r="60">
          <cell r="A60" t="str">
            <v>ED-48438</v>
          </cell>
          <cell r="B60"/>
          <cell r="C60" t="str">
            <v>REMOÇÃO DE CALHA EM CHAPA GALVANIZADA OU EM PVC, COM REAPROVEITAMENTO, INCLUSIVE AFASTAMENTO</v>
          </cell>
          <cell r="D60"/>
          <cell r="E60"/>
          <cell r="F60"/>
          <cell r="G60" t="str">
            <v>m</v>
          </cell>
          <cell r="H60">
            <v>3.77</v>
          </cell>
          <cell r="I60"/>
        </row>
        <row r="61">
          <cell r="A61" t="str">
            <v>ED-48446</v>
          </cell>
          <cell r="B61"/>
          <cell r="C61" t="str">
            <v>REMOÇÃO DE CONDUTOR DE CHAPA GALVANIZADA OU PVC, INCLUSIVE AFASTAMENTO</v>
          </cell>
          <cell r="D61"/>
          <cell r="E61"/>
          <cell r="F61"/>
          <cell r="G61" t="str">
            <v>m</v>
          </cell>
          <cell r="H61">
            <v>4.5999999999999996</v>
          </cell>
          <cell r="I61"/>
        </row>
        <row r="62">
          <cell r="A62" t="str">
            <v>ED-48506</v>
          </cell>
          <cell r="B62"/>
          <cell r="C62" t="str">
            <v>REMOÇÃO DE RUFO DE CHAPA GALVANIZADA, INCLUSIVE AFASTAMENTO</v>
          </cell>
          <cell r="D62"/>
          <cell r="E62"/>
          <cell r="F62"/>
          <cell r="G62" t="str">
            <v>m</v>
          </cell>
          <cell r="H62">
            <v>5.15</v>
          </cell>
          <cell r="I62"/>
        </row>
        <row r="63">
          <cell r="A63" t="str">
            <v>ED-48513</v>
          </cell>
          <cell r="B63"/>
          <cell r="C63" t="str">
            <v>REMOÇÃO DE TELHA CERÂMICA COLONIAL OU FRANCESA, INCLUSIVE AFASTAMENTO E EMPILHAMENTO</v>
          </cell>
          <cell r="D63"/>
          <cell r="E63"/>
          <cell r="F63"/>
          <cell r="G63" t="str">
            <v>m2</v>
          </cell>
          <cell r="H63">
            <v>11.06</v>
          </cell>
          <cell r="I63"/>
        </row>
        <row r="64">
          <cell r="A64" t="str">
            <v>ED-48514</v>
          </cell>
          <cell r="B64"/>
          <cell r="C64" t="str">
            <v>REMOÇÃO DE TELHA CERÂMICA COLONIAL OU FRANCESA PARA REAPROVEITAMENTO, INCLUSIVE AFASTAMENTO E EMPILHAMENTO</v>
          </cell>
          <cell r="D64"/>
          <cell r="E64"/>
          <cell r="F64"/>
          <cell r="G64" t="str">
            <v>m2</v>
          </cell>
          <cell r="H64">
            <v>18.440000000000001</v>
          </cell>
          <cell r="I64"/>
        </row>
        <row r="65">
          <cell r="A65" t="str">
            <v>ED-48509</v>
          </cell>
          <cell r="B65"/>
          <cell r="C65" t="str">
            <v>REMOÇÃO DE TELHA METÁLICA OU PVC, INCLUSIVE AFASTAMENTO E EMPILHAMENTO</v>
          </cell>
          <cell r="D65"/>
          <cell r="E65"/>
          <cell r="F65"/>
          <cell r="G65" t="str">
            <v>m2</v>
          </cell>
          <cell r="H65">
            <v>6.01</v>
          </cell>
          <cell r="I65"/>
        </row>
        <row r="66">
          <cell r="A66" t="str">
            <v>ED-48511</v>
          </cell>
          <cell r="B66"/>
          <cell r="C66" t="str">
            <v>REMOÇÃO DE TELHA ONDULADA DE FIBROCIMENTO, INCLUSIVE AFASTAMENTO E EMPILHAMENTO</v>
          </cell>
          <cell r="D66"/>
          <cell r="E66"/>
          <cell r="F66"/>
          <cell r="G66" t="str">
            <v>m2</v>
          </cell>
          <cell r="H66">
            <v>10.14</v>
          </cell>
          <cell r="I66"/>
        </row>
        <row r="67">
          <cell r="A67" t="str">
            <v>ED-48512</v>
          </cell>
          <cell r="B67"/>
          <cell r="C67" t="str">
            <v>REMOÇÃO DE TELHA ONDULADA FIBROCIMENTO PARA REAPROVEITAMENTO</v>
          </cell>
          <cell r="D67"/>
          <cell r="E67"/>
          <cell r="F67"/>
          <cell r="G67" t="str">
            <v>m2</v>
          </cell>
          <cell r="H67">
            <v>11.98</v>
          </cell>
          <cell r="I67"/>
        </row>
        <row r="68">
          <cell r="A68" t="str">
            <v>ED-48510</v>
          </cell>
          <cell r="B68"/>
          <cell r="C68" t="str">
            <v>REMOÇÃO DE TELHA TIPO CALHA DE FIBROCIMENTO, INCLUSIVE AFASTAMENTO E EMPILHAMENTO</v>
          </cell>
          <cell r="D68"/>
          <cell r="E68"/>
          <cell r="F68"/>
          <cell r="G68" t="str">
            <v>m2</v>
          </cell>
          <cell r="H68">
            <v>11.06</v>
          </cell>
          <cell r="I68"/>
        </row>
        <row r="69">
          <cell r="A69">
            <v>8707</v>
          </cell>
          <cell r="B69"/>
          <cell r="C69" t="str">
            <v>REMOÇÃO DE INSTALAÇÃO</v>
          </cell>
          <cell r="D69"/>
          <cell r="E69"/>
          <cell r="F69"/>
          <cell r="G69"/>
          <cell r="H69"/>
          <cell r="I69"/>
        </row>
        <row r="70">
          <cell r="A70" t="str">
            <v>ED-48499</v>
          </cell>
          <cell r="B70"/>
          <cell r="C70" t="str">
            <v>DESMONTAGEM E RETIRADA DE REDES DE DUTOS DE AR CONDICIONADO</v>
          </cell>
          <cell r="D70"/>
          <cell r="E70"/>
          <cell r="F70"/>
          <cell r="G70" t="str">
            <v>m</v>
          </cell>
          <cell r="H70">
            <v>7.37</v>
          </cell>
          <cell r="I70"/>
        </row>
        <row r="71">
          <cell r="A71" t="str">
            <v>ED-48466</v>
          </cell>
          <cell r="B71"/>
          <cell r="C71" t="str">
            <v>REMOÇÃO DE INTERFONE</v>
          </cell>
          <cell r="D71"/>
          <cell r="E71"/>
          <cell r="F71"/>
          <cell r="G71" t="str">
            <v>U</v>
          </cell>
          <cell r="H71">
            <v>38.82</v>
          </cell>
          <cell r="I71"/>
        </row>
        <row r="72">
          <cell r="A72" t="str">
            <v>ED-48468</v>
          </cell>
          <cell r="B72"/>
          <cell r="C72" t="str">
            <v>REMOÇÃO DE LUMINÁRIA FLUORESCENTE</v>
          </cell>
          <cell r="D72"/>
          <cell r="E72"/>
          <cell r="F72"/>
          <cell r="G72" t="str">
            <v>U</v>
          </cell>
          <cell r="H72">
            <v>15.52</v>
          </cell>
          <cell r="I72"/>
        </row>
        <row r="73">
          <cell r="A73" t="str">
            <v>ED-48469</v>
          </cell>
          <cell r="B73"/>
          <cell r="C73" t="str">
            <v>REMOÇÃO DE LUMINÁRIA INCANDESCENTE</v>
          </cell>
          <cell r="D73"/>
          <cell r="E73"/>
          <cell r="F73"/>
          <cell r="G73" t="str">
            <v>U</v>
          </cell>
          <cell r="H73">
            <v>9.6999999999999993</v>
          </cell>
          <cell r="I73"/>
        </row>
        <row r="74">
          <cell r="A74" t="str">
            <v>ED-48515</v>
          </cell>
          <cell r="B74"/>
          <cell r="C74" t="str">
            <v>RETIRADA DE TUBULAÇÕES EMBUTIDAS DAS REDE DE ÁGUA, ELÉTRICA, GASES, ETC.</v>
          </cell>
          <cell r="D74"/>
          <cell r="E74"/>
          <cell r="F74"/>
          <cell r="G74" t="str">
            <v>m</v>
          </cell>
          <cell r="H74">
            <v>13.49</v>
          </cell>
          <cell r="I74"/>
        </row>
        <row r="75">
          <cell r="A75" t="str">
            <v>ED-48500</v>
          </cell>
          <cell r="B75"/>
          <cell r="C75" t="str">
            <v>RETIRADA DE TUBULAÇÕES EMBUTIDAS DE REDE DE ÁGUA, ELÉTRICA, GASES ETC., INCLUSIVE CORTES E DESVIOS</v>
          </cell>
          <cell r="D75"/>
          <cell r="E75"/>
          <cell r="F75"/>
          <cell r="G75" t="str">
            <v>m</v>
          </cell>
          <cell r="H75">
            <v>13.49</v>
          </cell>
          <cell r="I75"/>
        </row>
        <row r="76">
          <cell r="A76">
            <v>8708</v>
          </cell>
          <cell r="B76"/>
          <cell r="C76" t="str">
            <v>DEMOLIÇÃO DE FORRO</v>
          </cell>
          <cell r="D76"/>
          <cell r="E76"/>
          <cell r="F76"/>
          <cell r="G76"/>
          <cell r="H76"/>
          <cell r="I76"/>
        </row>
        <row r="77">
          <cell r="A77" t="str">
            <v>ED-48463</v>
          </cell>
          <cell r="B77"/>
          <cell r="C77" t="str">
            <v>DEMOLIÇÃO DE FORRO DE GESSO INCLUSIVE AFASTAMENTO E EMPILHAMENTO</v>
          </cell>
          <cell r="D77"/>
          <cell r="E77"/>
          <cell r="F77"/>
          <cell r="G77" t="str">
            <v>m2</v>
          </cell>
          <cell r="H77">
            <v>15.67</v>
          </cell>
          <cell r="I77"/>
        </row>
        <row r="78">
          <cell r="A78" t="str">
            <v>ED-48462</v>
          </cell>
          <cell r="B78"/>
          <cell r="C78" t="str">
            <v>DEMOLIÇÃO DE FORRO DE PERFIS EXCLUSIVE ESTRUTURA DE SUSTENTAÇÃO COM AFASTAMENTO E EMPILHAMENTO</v>
          </cell>
          <cell r="D78"/>
          <cell r="E78"/>
          <cell r="F78"/>
          <cell r="G78" t="str">
            <v>m2</v>
          </cell>
          <cell r="H78">
            <v>16.59</v>
          </cell>
          <cell r="I78"/>
        </row>
        <row r="79">
          <cell r="A79" t="str">
            <v>ED-48461</v>
          </cell>
          <cell r="B79"/>
          <cell r="C79" t="str">
            <v>DEMOLIÇÃO DE FORRO DE PERFIS INCLUSIVE ESTRUTURA DE SUSTENTAÇÃO COM AFASTAMENTO E EMPILHAMENTO</v>
          </cell>
          <cell r="D79"/>
          <cell r="E79"/>
          <cell r="F79"/>
          <cell r="G79" t="str">
            <v>m2</v>
          </cell>
          <cell r="H79">
            <v>28.39</v>
          </cell>
          <cell r="I79"/>
        </row>
        <row r="80">
          <cell r="A80" t="str">
            <v>ED-48460</v>
          </cell>
          <cell r="B80"/>
          <cell r="C80" t="str">
            <v>DEMOLIÇÃO DE FORRO DE PLACAS EXCLUSIVE BARROTEAMENTO COM AFASTAMENTO E EMPILHAMENTO</v>
          </cell>
          <cell r="D80"/>
          <cell r="E80"/>
          <cell r="F80"/>
          <cell r="G80" t="str">
            <v>m2</v>
          </cell>
          <cell r="H80">
            <v>9.2100000000000009</v>
          </cell>
          <cell r="I80"/>
        </row>
        <row r="81">
          <cell r="A81" t="str">
            <v>ED-48459</v>
          </cell>
          <cell r="B81"/>
          <cell r="C81" t="str">
            <v>DEMOLIÇÃO DE FORRO DE PLACAS INCLUSIVE BARROTEAMENTO COM AFASTAMENTO E EMPILHAMENTO</v>
          </cell>
          <cell r="D81"/>
          <cell r="E81"/>
          <cell r="F81"/>
          <cell r="G81" t="str">
            <v>m2</v>
          </cell>
          <cell r="H81">
            <v>16.59</v>
          </cell>
          <cell r="I81"/>
        </row>
        <row r="82">
          <cell r="A82" t="str">
            <v>ED-48464</v>
          </cell>
          <cell r="B82"/>
          <cell r="C82" t="str">
            <v>DEMOLIÇÃO DE FORRO DE TABUAS DE PINHO INCLUSIVE AFASTAMENTO E EMPILHAMENTO</v>
          </cell>
          <cell r="D82"/>
          <cell r="E82"/>
          <cell r="F82"/>
          <cell r="G82" t="str">
            <v>m2</v>
          </cell>
          <cell r="H82">
            <v>16.59</v>
          </cell>
          <cell r="I82"/>
        </row>
        <row r="83">
          <cell r="A83">
            <v>8710</v>
          </cell>
          <cell r="B83"/>
          <cell r="C83" t="str">
            <v>DEMOLIÇÃO DE ESQUADRIA</v>
          </cell>
          <cell r="D83"/>
          <cell r="E83"/>
          <cell r="F83"/>
          <cell r="G83"/>
          <cell r="H83"/>
          <cell r="I83"/>
        </row>
        <row r="84">
          <cell r="A84" t="str">
            <v>ED-48496</v>
          </cell>
          <cell r="B84"/>
          <cell r="C84" t="str">
            <v>REMOÇÃO DE ALIZAR, INCLUSIVE AFASTAMENTO E EMPILHAMENTO</v>
          </cell>
          <cell r="D84"/>
          <cell r="E84"/>
          <cell r="F84"/>
          <cell r="G84" t="str">
            <v>cj</v>
          </cell>
          <cell r="H84">
            <v>2.69</v>
          </cell>
          <cell r="I84"/>
        </row>
        <row r="85">
          <cell r="A85" t="str">
            <v>ED-48458</v>
          </cell>
          <cell r="B85"/>
          <cell r="C85" t="str">
            <v>REMOÇÃO DE FERRAGENS (DOBRADIÇAS, FECHADURAS, MAÇANETAS)</v>
          </cell>
          <cell r="D85"/>
          <cell r="E85"/>
          <cell r="F85"/>
          <cell r="G85" t="str">
            <v>U</v>
          </cell>
          <cell r="H85">
            <v>13.19</v>
          </cell>
          <cell r="I85"/>
        </row>
        <row r="86">
          <cell r="A86" t="str">
            <v>ED-48494</v>
          </cell>
          <cell r="B86"/>
          <cell r="C86" t="str">
            <v>REMOÇÃO DE FOLHA DE PORTA OU JANELA, INCLUSIVE AFASTAMENTO E EMPILHAMENTO</v>
          </cell>
          <cell r="D86"/>
          <cell r="E86"/>
          <cell r="F86"/>
          <cell r="G86" t="str">
            <v>m2</v>
          </cell>
          <cell r="H86">
            <v>7.37</v>
          </cell>
          <cell r="I86"/>
        </row>
        <row r="87">
          <cell r="A87" t="str">
            <v>ED-48495</v>
          </cell>
          <cell r="B87"/>
          <cell r="C87" t="str">
            <v>REMOÇÃO DE MARCO, INCLUSIVE AFASTAMENTO E EMPILHAMENTO</v>
          </cell>
          <cell r="D87"/>
          <cell r="E87"/>
          <cell r="F87"/>
          <cell r="G87" t="str">
            <v>U</v>
          </cell>
          <cell r="H87">
            <v>12.7</v>
          </cell>
          <cell r="I87"/>
        </row>
        <row r="88">
          <cell r="A88" t="str">
            <v>ED-48493</v>
          </cell>
          <cell r="B88"/>
          <cell r="C88" t="str">
            <v>REMOÇÃO DE PORTA OU JANELA INCLUSIVE MARCO E ALIZAR, INCLUSIVE AFASTAMENTO E EMPILHAMENTO</v>
          </cell>
          <cell r="D88"/>
          <cell r="E88"/>
          <cell r="F88"/>
          <cell r="G88" t="str">
            <v>m2</v>
          </cell>
          <cell r="H88">
            <v>11.06</v>
          </cell>
          <cell r="I88"/>
        </row>
        <row r="89">
          <cell r="A89" t="str">
            <v>ED-48497</v>
          </cell>
          <cell r="B89"/>
          <cell r="C89" t="str">
            <v>REMOÇÃO DE PORTA OU JANELA METÁLICA, INCLUSIVE AFASTAMENTO</v>
          </cell>
          <cell r="D89"/>
          <cell r="E89"/>
          <cell r="F89"/>
          <cell r="G89" t="str">
            <v>m2</v>
          </cell>
          <cell r="H89">
            <v>15.67</v>
          </cell>
          <cell r="I89"/>
        </row>
        <row r="90">
          <cell r="A90">
            <v>8711</v>
          </cell>
          <cell r="B90"/>
          <cell r="C90" t="str">
            <v>DEMOLIÇÃO DE IMPERMEABILIZAÇÃO</v>
          </cell>
          <cell r="D90"/>
          <cell r="E90"/>
          <cell r="F90"/>
          <cell r="G90"/>
          <cell r="H90"/>
          <cell r="I90"/>
        </row>
        <row r="91">
          <cell r="A91" t="str">
            <v>ED-48465</v>
          </cell>
          <cell r="B91"/>
          <cell r="C91" t="str">
            <v>REMOÇÃO DE IMPERMEABILIZAÇÃO E PROTEÇÃO MECÂNICA</v>
          </cell>
          <cell r="D91"/>
          <cell r="E91"/>
          <cell r="F91"/>
          <cell r="G91" t="str">
            <v>m2</v>
          </cell>
          <cell r="H91">
            <v>37.729999999999997</v>
          </cell>
          <cell r="I91"/>
        </row>
        <row r="92">
          <cell r="A92">
            <v>8712</v>
          </cell>
          <cell r="B92"/>
          <cell r="C92" t="str">
            <v>DEMOLIÇÃO DE LOUÇA E ACESSÓRIOS</v>
          </cell>
          <cell r="D92"/>
          <cell r="E92"/>
          <cell r="F92"/>
          <cell r="G92"/>
          <cell r="H92"/>
          <cell r="I92"/>
        </row>
        <row r="93">
          <cell r="A93" t="str">
            <v>ED-48467</v>
          </cell>
          <cell r="B93"/>
          <cell r="C93" t="str">
            <v>REMOÇÃO DE LOUÇAS (LAVATÓRIO, BANHEIRA, PIA, VASO SANITÁRIO, TANQUE)</v>
          </cell>
          <cell r="D93"/>
          <cell r="E93"/>
          <cell r="F93"/>
          <cell r="G93" t="str">
            <v>U</v>
          </cell>
          <cell r="H93">
            <v>60.74</v>
          </cell>
          <cell r="I93"/>
        </row>
        <row r="94">
          <cell r="A94" t="str">
            <v>ED-48470</v>
          </cell>
          <cell r="B94"/>
          <cell r="C94" t="str">
            <v>REMOÇÃO DE METAIS COMUNS (CONDUÍTE, SIFÃO, REGISTRO, TORNEIRAS)</v>
          </cell>
          <cell r="D94"/>
          <cell r="E94"/>
          <cell r="F94"/>
          <cell r="G94" t="str">
            <v>U</v>
          </cell>
          <cell r="H94">
            <v>14.02</v>
          </cell>
          <cell r="I94"/>
        </row>
        <row r="95">
          <cell r="A95" t="str">
            <v>ED-48471</v>
          </cell>
          <cell r="B95"/>
          <cell r="C95" t="str">
            <v>REMOÇÃO DE METAIS ESPECIAIS (VÁLVULA DE DESCARGA, CAIXA SILENCIOSA)</v>
          </cell>
          <cell r="D95"/>
          <cell r="E95"/>
          <cell r="F95"/>
          <cell r="G95" t="str">
            <v>U</v>
          </cell>
          <cell r="H95">
            <v>14.72</v>
          </cell>
          <cell r="I95"/>
        </row>
        <row r="96">
          <cell r="A96">
            <v>8713</v>
          </cell>
          <cell r="B96"/>
          <cell r="C96" t="str">
            <v>DEMOLIÇÃO DE DIVISÓRIA E BANCADA</v>
          </cell>
          <cell r="D96"/>
          <cell r="E96"/>
          <cell r="F96"/>
          <cell r="G96"/>
          <cell r="H96"/>
          <cell r="I96"/>
        </row>
        <row r="97">
          <cell r="A97" t="str">
            <v>ED-48452</v>
          </cell>
          <cell r="B97"/>
          <cell r="C97" t="str">
            <v>DEMOLIÇÃO DE DIVISÓRIA DE ELEMENTOS VAZADOS (COBOGÓ, ETC ), INCLUSIVE AFASTAMENTO</v>
          </cell>
          <cell r="D97"/>
          <cell r="E97"/>
          <cell r="F97"/>
          <cell r="G97" t="str">
            <v>m2</v>
          </cell>
          <cell r="H97">
            <v>14.74</v>
          </cell>
          <cell r="I97"/>
        </row>
        <row r="98">
          <cell r="A98" t="str">
            <v>ED-48453</v>
          </cell>
          <cell r="B98"/>
          <cell r="C98" t="str">
            <v>DEMOLIÇÃO DE DIVISÓRIA DE LAMINADO, INCLUSIVE AFASTAMENTO</v>
          </cell>
          <cell r="D98"/>
          <cell r="E98"/>
          <cell r="F98"/>
          <cell r="G98" t="str">
            <v>m2</v>
          </cell>
          <cell r="H98">
            <v>18.440000000000001</v>
          </cell>
          <cell r="I98"/>
        </row>
        <row r="99">
          <cell r="A99" t="str">
            <v>ED-8024</v>
          </cell>
          <cell r="B99"/>
          <cell r="C99" t="str">
            <v>DEMOLIÇÃO DE DIVISÓRIA DE MADEIRA, INCLUSIVE AFASTAMENTO</v>
          </cell>
          <cell r="D99"/>
          <cell r="E99"/>
          <cell r="F99"/>
          <cell r="G99" t="str">
            <v>m2</v>
          </cell>
          <cell r="H99">
            <v>18.440000000000001</v>
          </cell>
          <cell r="I99"/>
        </row>
        <row r="100">
          <cell r="A100" t="str">
            <v>ED-48450</v>
          </cell>
          <cell r="B100"/>
          <cell r="C100" t="str">
            <v>DEMOLIÇÃO DE DIVISÓRIA DE PEDRAS (MÁRMORE, GRANITO, ARDÓSIA, MARMORITE), INCLUSIVE AFASTAMENTO</v>
          </cell>
          <cell r="D100"/>
          <cell r="E100"/>
          <cell r="F100"/>
          <cell r="G100" t="str">
            <v>m2</v>
          </cell>
          <cell r="H100">
            <v>42.43</v>
          </cell>
          <cell r="I100"/>
        </row>
        <row r="101">
          <cell r="A101" t="str">
            <v>ED-48437</v>
          </cell>
          <cell r="B101"/>
          <cell r="C101" t="str">
            <v>REMOÇÃO DE BANCADA DE PEDRA (MÁRMORE, GRANITO, ARDÓSIA, MARMORITE, ETC.)</v>
          </cell>
          <cell r="D101"/>
          <cell r="E101"/>
          <cell r="F101"/>
          <cell r="G101" t="str">
            <v>m2</v>
          </cell>
          <cell r="H101">
            <v>42.43</v>
          </cell>
          <cell r="I101"/>
        </row>
        <row r="102">
          <cell r="A102">
            <v>8714</v>
          </cell>
          <cell r="B102"/>
          <cell r="C102" t="str">
            <v>DEMOLIÇÃO DE ALVENARIA</v>
          </cell>
          <cell r="D102"/>
          <cell r="E102"/>
          <cell r="F102"/>
          <cell r="G102"/>
          <cell r="H102"/>
          <cell r="I102"/>
        </row>
        <row r="103">
          <cell r="A103" t="str">
            <v>ED-48436</v>
          </cell>
          <cell r="B103"/>
          <cell r="C103" t="str">
            <v>DEMOLIÇÃO DE ALVENARIA DE TIJOLO CERÂMICO SEM APROVEITAMENTO DO MATERIAL, INCLUSIVE AFASTAMENTO</v>
          </cell>
          <cell r="D103"/>
          <cell r="E103"/>
          <cell r="F103"/>
          <cell r="G103" t="str">
            <v>m3</v>
          </cell>
          <cell r="H103">
            <v>110.68</v>
          </cell>
          <cell r="I103"/>
        </row>
        <row r="104">
          <cell r="A104" t="str">
            <v>ED-48435</v>
          </cell>
          <cell r="B104"/>
          <cell r="C104" t="str">
            <v>DEMOLIÇÃO DE ALVENARIA DE TIJOLO E BLOCO SEM APROVEITAMENTO DO MATERIAL, INCLUSIVE AFASTAMENTO</v>
          </cell>
          <cell r="D104"/>
          <cell r="E104"/>
          <cell r="F104"/>
          <cell r="G104" t="str">
            <v>m3</v>
          </cell>
          <cell r="H104">
            <v>101.45</v>
          </cell>
          <cell r="I104"/>
        </row>
        <row r="105">
          <cell r="A105" t="str">
            <v>ED-48447</v>
          </cell>
          <cell r="B105"/>
          <cell r="C105" t="str">
            <v>DEMOLIÇÃO DE CONSTRUÇÃO EM ALVENARIAS</v>
          </cell>
          <cell r="D105"/>
          <cell r="E105"/>
          <cell r="F105"/>
          <cell r="G105" t="str">
            <v>m2</v>
          </cell>
          <cell r="H105">
            <v>125.33</v>
          </cell>
          <cell r="I105"/>
        </row>
        <row r="106">
          <cell r="A106">
            <v>8715</v>
          </cell>
          <cell r="B106"/>
          <cell r="C106" t="str">
            <v>DEMOLIÇÃO DE CONCRETO</v>
          </cell>
          <cell r="D106"/>
          <cell r="E106"/>
          <cell r="F106"/>
          <cell r="G106"/>
          <cell r="H106"/>
          <cell r="I106"/>
        </row>
        <row r="107">
          <cell r="A107" t="str">
            <v>ED-48443</v>
          </cell>
          <cell r="B107"/>
          <cell r="C107" t="str">
            <v>DEMOLIÇÃO DE CONCRETO ARMADO - COM EQUIPAMENTO ELÉTRICO, INCLUSIVE AFASTAMENTO</v>
          </cell>
          <cell r="D107"/>
          <cell r="E107"/>
          <cell r="F107"/>
          <cell r="G107" t="str">
            <v>m3</v>
          </cell>
          <cell r="H107">
            <v>65.81</v>
          </cell>
          <cell r="I107"/>
        </row>
        <row r="108">
          <cell r="A108" t="str">
            <v>ED-48445</v>
          </cell>
          <cell r="B108"/>
          <cell r="C108" t="str">
            <v>DEMOLIÇÃO DE CONCRETO ARMADO - COM EQUIPAMENTO PNEUMÁTICO, INCLUSIVE AFASTAMENTO</v>
          </cell>
          <cell r="D108"/>
          <cell r="E108"/>
          <cell r="F108"/>
          <cell r="G108" t="str">
            <v>m3</v>
          </cell>
          <cell r="H108">
            <v>155.22999999999999</v>
          </cell>
          <cell r="I108"/>
        </row>
        <row r="109">
          <cell r="A109" t="str">
            <v>ED-48441</v>
          </cell>
          <cell r="B109"/>
          <cell r="C109" t="str">
            <v>DEMOLIÇÃO DE CONCRETO ARMADO-MANUAL, INCLUSIVE AFASTAMENTO</v>
          </cell>
          <cell r="D109"/>
          <cell r="E109"/>
          <cell r="F109"/>
          <cell r="G109" t="str">
            <v>m3</v>
          </cell>
          <cell r="H109">
            <v>295.14999999999998</v>
          </cell>
          <cell r="I109"/>
        </row>
        <row r="110">
          <cell r="A110" t="str">
            <v>ED-48442</v>
          </cell>
          <cell r="B110"/>
          <cell r="C110" t="str">
            <v>DEMOLIÇÃO DE CONCRETO SIMPLES - COM EQUIPAMENTO ELÉTRICO, INCLUSIVE AFASTAMENTO</v>
          </cell>
          <cell r="D110"/>
          <cell r="E110"/>
          <cell r="F110"/>
          <cell r="G110" t="str">
            <v>m3</v>
          </cell>
          <cell r="H110">
            <v>39.61</v>
          </cell>
          <cell r="I110"/>
        </row>
        <row r="111">
          <cell r="A111" t="str">
            <v>ED-48444</v>
          </cell>
          <cell r="B111"/>
          <cell r="C111" t="str">
            <v>DEMOLIÇÃO DE CONCRETO SIMPLES - COM EQUIPAMENTO PNEUMÁTICO, INCLUSIVE AFASTAMENTO</v>
          </cell>
          <cell r="D111"/>
          <cell r="E111"/>
          <cell r="F111"/>
          <cell r="G111" t="str">
            <v>m3</v>
          </cell>
          <cell r="H111">
            <v>85.88</v>
          </cell>
          <cell r="I111"/>
        </row>
        <row r="112">
          <cell r="A112" t="str">
            <v>ED-48440</v>
          </cell>
          <cell r="B112"/>
          <cell r="C112" t="str">
            <v>DEMOLIÇÃO DE CONCRETO SIMPLES-MANUAL, INCLUSIVE AFASTAMENTO</v>
          </cell>
          <cell r="D112"/>
          <cell r="E112"/>
          <cell r="F112"/>
          <cell r="G112" t="str">
            <v>m3</v>
          </cell>
          <cell r="H112">
            <v>239.81</v>
          </cell>
          <cell r="I112"/>
        </row>
        <row r="113">
          <cell r="A113">
            <v>8716</v>
          </cell>
          <cell r="B113"/>
          <cell r="C113" t="str">
            <v>DEMOLIÇÃO DE PADRÃO CONCESSIONÁRIA</v>
          </cell>
          <cell r="D113"/>
          <cell r="E113"/>
          <cell r="F113"/>
          <cell r="G113"/>
          <cell r="H113"/>
          <cell r="I113"/>
        </row>
        <row r="114">
          <cell r="A114" t="str">
            <v>ED-48474</v>
          </cell>
          <cell r="B114"/>
          <cell r="C114" t="str">
            <v>REMOÇÃO DE PADRÃO DA CEMIG</v>
          </cell>
          <cell r="D114"/>
          <cell r="E114"/>
          <cell r="F114"/>
          <cell r="G114" t="str">
            <v>U</v>
          </cell>
          <cell r="H114">
            <v>97.04</v>
          </cell>
          <cell r="I114"/>
        </row>
        <row r="115">
          <cell r="A115" t="str">
            <v>ED-48475</v>
          </cell>
          <cell r="B115"/>
          <cell r="C115" t="str">
            <v>REMOÇÃO DE PADRÃO DA COPASA</v>
          </cell>
          <cell r="D115"/>
          <cell r="E115"/>
          <cell r="F115"/>
          <cell r="G115" t="str">
            <v>U</v>
          </cell>
          <cell r="H115">
            <v>75.94</v>
          </cell>
          <cell r="I115"/>
        </row>
        <row r="116">
          <cell r="A116">
            <v>8717</v>
          </cell>
          <cell r="B116"/>
          <cell r="C116" t="str">
            <v>DEMOLIÇÃO DE PAVIMENTAÇÃO</v>
          </cell>
          <cell r="D116"/>
          <cell r="E116"/>
          <cell r="F116"/>
          <cell r="G116"/>
          <cell r="H116"/>
          <cell r="I116"/>
        </row>
        <row r="117">
          <cell r="A117" t="str">
            <v>ED-48488</v>
          </cell>
          <cell r="B117"/>
          <cell r="C117" t="str">
            <v>DEMOLIÇÃO DE CALÇADA PORTUGUESA, INCLUSIVE AFASTAMENTO</v>
          </cell>
          <cell r="D117"/>
          <cell r="E117"/>
          <cell r="F117"/>
          <cell r="G117" t="str">
            <v>m2</v>
          </cell>
          <cell r="H117">
            <v>16.59</v>
          </cell>
          <cell r="I117"/>
        </row>
        <row r="118">
          <cell r="A118" t="str">
            <v>ED-48489</v>
          </cell>
          <cell r="B118"/>
          <cell r="C118" t="str">
            <v>DEMOLIÇÃO DE PASSEIO OU LAJE DE CONCRETO COM EQUIPAMENTO, INCLUSIVE AFASTAMENTO</v>
          </cell>
          <cell r="D118"/>
          <cell r="E118"/>
          <cell r="F118"/>
          <cell r="G118" t="str">
            <v>m2</v>
          </cell>
          <cell r="H118">
            <v>14.11</v>
          </cell>
          <cell r="I118"/>
        </row>
        <row r="119">
          <cell r="A119" t="str">
            <v>ED-48486</v>
          </cell>
          <cell r="B119"/>
          <cell r="C119" t="str">
            <v>DEMOLIÇÃO DE PASSEIO OU LAJE DE CONCRETO COM EQUIPAMENTO PNEUMÁTICO, INCLUSIVE AFASTAMENTO</v>
          </cell>
          <cell r="D119"/>
          <cell r="E119"/>
          <cell r="F119"/>
          <cell r="G119" t="str">
            <v>m2</v>
          </cell>
          <cell r="H119">
            <v>8</v>
          </cell>
          <cell r="I119"/>
        </row>
        <row r="120">
          <cell r="A120" t="str">
            <v>ED-48487</v>
          </cell>
          <cell r="B120"/>
          <cell r="C120" t="str">
            <v>DEMOLIÇÃO DE PASSEIO OU LAJE DE CONCRETO MANUALMENTE, INCLUSIVE AFASTAMENTO</v>
          </cell>
          <cell r="D120"/>
          <cell r="E120"/>
          <cell r="F120"/>
          <cell r="G120" t="str">
            <v>m2</v>
          </cell>
          <cell r="H120">
            <v>25.82</v>
          </cell>
          <cell r="I120"/>
        </row>
        <row r="121">
          <cell r="A121" t="str">
            <v>ED-48476</v>
          </cell>
          <cell r="B121"/>
          <cell r="C121" t="str">
            <v>DEMOLIÇÃO DE PAVIMENTAÇÃO COM PRÉ-MOLDADO DE CONCRETO</v>
          </cell>
          <cell r="D121"/>
          <cell r="E121"/>
          <cell r="F121"/>
          <cell r="G121" t="str">
            <v>m2</v>
          </cell>
          <cell r="H121">
            <v>12.9</v>
          </cell>
          <cell r="I121"/>
        </row>
        <row r="122">
          <cell r="A122" t="str">
            <v>ED-48491</v>
          </cell>
          <cell r="B122"/>
          <cell r="C122" t="str">
            <v>DEMOLIÇÃO DE PAVIMENTO PARALELEPÍPEDO REJUNTADOS COM AREIA INCLUSIVE AFASTAMENTO E EMPILHAMENTO</v>
          </cell>
          <cell r="D122"/>
          <cell r="E122"/>
          <cell r="F122"/>
          <cell r="G122" t="str">
            <v>m2</v>
          </cell>
          <cell r="H122">
            <v>12.9</v>
          </cell>
          <cell r="I122"/>
        </row>
        <row r="123">
          <cell r="A123" t="str">
            <v>ED-48492</v>
          </cell>
          <cell r="B123"/>
          <cell r="C123" t="str">
            <v>DEMOLIÇÃO DE REVESTIMENTO ASFÁLTICO COM EQUIPAMENTO PNEUMÁTICO, INCLUSIVE AFASTAMENTO</v>
          </cell>
          <cell r="D123"/>
          <cell r="E123"/>
          <cell r="F123"/>
          <cell r="G123" t="str">
            <v>m2</v>
          </cell>
          <cell r="H123">
            <v>8.69</v>
          </cell>
          <cell r="I123"/>
        </row>
        <row r="124">
          <cell r="A124" t="str">
            <v>ED-48507</v>
          </cell>
          <cell r="B124"/>
          <cell r="C124" t="str">
            <v>DEMOLIÇÃO DE SARJETA OU SARJETÃO DE CONCRETO</v>
          </cell>
          <cell r="D124"/>
          <cell r="E124"/>
          <cell r="F124"/>
          <cell r="G124" t="str">
            <v>m2</v>
          </cell>
          <cell r="H124">
            <v>14.74</v>
          </cell>
          <cell r="I124"/>
        </row>
        <row r="125">
          <cell r="A125" t="str">
            <v>ED-48490</v>
          </cell>
          <cell r="B125"/>
          <cell r="C125" t="str">
            <v>DEMOLIÇÃO MANUAL DE ALVENARIA POLIÉDRICA, INCLUSIVE AFASTAMENTO</v>
          </cell>
          <cell r="D125"/>
          <cell r="E125"/>
          <cell r="F125"/>
          <cell r="G125" t="str">
            <v>m2</v>
          </cell>
          <cell r="H125">
            <v>12.9</v>
          </cell>
          <cell r="I125"/>
        </row>
        <row r="126">
          <cell r="A126" t="str">
            <v>ED-48473</v>
          </cell>
          <cell r="B126"/>
          <cell r="C126" t="str">
            <v>REMOÇÃO DE MEIO-FIO DE PEDRA(GNAISSE, BASALTO, ETC.) INCLUSIVE CARGA</v>
          </cell>
          <cell r="D126"/>
          <cell r="E126"/>
          <cell r="F126"/>
          <cell r="G126" t="str">
            <v>m</v>
          </cell>
          <cell r="H126">
            <v>23.05</v>
          </cell>
          <cell r="I126"/>
        </row>
        <row r="127">
          <cell r="A127" t="str">
            <v>ED-48472</v>
          </cell>
          <cell r="B127"/>
          <cell r="C127" t="str">
            <v>REMOÇÃO DE MEIO-FIO PRÉ-MOLDADO DE CONCRETO INCLUSIVE CARGA</v>
          </cell>
          <cell r="D127"/>
          <cell r="E127"/>
          <cell r="F127"/>
          <cell r="G127" t="str">
            <v>m</v>
          </cell>
          <cell r="H127">
            <v>9.2100000000000009</v>
          </cell>
          <cell r="I127"/>
        </row>
        <row r="128">
          <cell r="A128">
            <v>8718</v>
          </cell>
          <cell r="B128"/>
          <cell r="C128" t="str">
            <v>DEMOLIÇÃO DE REVESTIMENTO</v>
          </cell>
          <cell r="D128"/>
          <cell r="E128"/>
          <cell r="F128"/>
          <cell r="G128"/>
          <cell r="H128"/>
          <cell r="I128"/>
        </row>
        <row r="129">
          <cell r="A129" t="str">
            <v>ED-48504</v>
          </cell>
          <cell r="B129"/>
          <cell r="C129" t="str">
            <v>DEMOLIÇÃO DE FÓRMICA, INCLUSIVE AFASTAMENTO</v>
          </cell>
          <cell r="D129"/>
          <cell r="E129"/>
          <cell r="F129"/>
          <cell r="G129" t="str">
            <v>m2</v>
          </cell>
          <cell r="H129">
            <v>11.06</v>
          </cell>
          <cell r="I129"/>
        </row>
        <row r="130">
          <cell r="A130" t="str">
            <v>ED-48501</v>
          </cell>
          <cell r="B130"/>
          <cell r="C130" t="str">
            <v>DEMOLIÇÃO DE REBOCO, COM ESPESSURA DE ATÉ 55MM, INCLUSIVE AFASTAMENTO</v>
          </cell>
          <cell r="D130"/>
          <cell r="E130"/>
          <cell r="F130"/>
          <cell r="G130" t="str">
            <v>m2</v>
          </cell>
          <cell r="H130">
            <v>12.9</v>
          </cell>
          <cell r="I130"/>
        </row>
        <row r="131">
          <cell r="A131" t="str">
            <v>ED-48502</v>
          </cell>
          <cell r="B131"/>
          <cell r="C131" t="str">
            <v>DEMOLIÇÃO DE REVESTIMENTO CERÂMICO, AZULEJO OU LADRILHO HIDRÁULICO INCLUSIVE AFASTAMENTO</v>
          </cell>
          <cell r="D131"/>
          <cell r="E131"/>
          <cell r="F131"/>
          <cell r="G131" t="str">
            <v>m2</v>
          </cell>
          <cell r="H131">
            <v>14.74</v>
          </cell>
          <cell r="I131"/>
        </row>
        <row r="132">
          <cell r="A132" t="str">
            <v>ED-48503</v>
          </cell>
          <cell r="B132"/>
          <cell r="C132" t="str">
            <v>DEMOLIÇÃO DE REVESTIMENTO DE PEDRA (MÁRMORE, GRANITO, ARDÓSIA, SÃO TOMÉ, ETC.), INCLUSIVE AFASTAMENTO</v>
          </cell>
          <cell r="D132"/>
          <cell r="E132"/>
          <cell r="F132"/>
          <cell r="G132" t="str">
            <v>m2</v>
          </cell>
          <cell r="H132">
            <v>22.13</v>
          </cell>
          <cell r="I132"/>
        </row>
        <row r="133">
          <cell r="A133" t="str">
            <v>ED-48478</v>
          </cell>
          <cell r="B133"/>
          <cell r="C133" t="str">
            <v>RETIRADA DE PEITORIL DE MÁRMORE OU GRANITO</v>
          </cell>
          <cell r="D133"/>
          <cell r="E133"/>
          <cell r="F133"/>
          <cell r="G133" t="str">
            <v>m</v>
          </cell>
          <cell r="H133">
            <v>6.48</v>
          </cell>
          <cell r="I133"/>
        </row>
        <row r="134">
          <cell r="A134">
            <v>8719</v>
          </cell>
          <cell r="B134"/>
          <cell r="C134" t="str">
            <v>DEMOLIÇÃO DE PISO</v>
          </cell>
          <cell r="D134"/>
          <cell r="E134"/>
          <cell r="F134"/>
          <cell r="G134"/>
          <cell r="H134"/>
          <cell r="I134"/>
        </row>
        <row r="135">
          <cell r="A135" t="str">
            <v>ED-48480</v>
          </cell>
          <cell r="B135"/>
          <cell r="C135" t="str">
            <v>DEMOLIÇÃO DE PISO CERÂMICO OU LADRILHO HIDRÁULICO, INCLUSIVE AFASTAMENTO</v>
          </cell>
          <cell r="D135"/>
          <cell r="E135"/>
          <cell r="F135"/>
          <cell r="G135" t="str">
            <v>m2</v>
          </cell>
          <cell r="H135">
            <v>13.08</v>
          </cell>
          <cell r="I135"/>
        </row>
        <row r="136">
          <cell r="A136" t="str">
            <v>ED-48479</v>
          </cell>
          <cell r="B136"/>
          <cell r="C136" t="str">
            <v>DEMOLIÇÃO DE PISO CIMENTADO OU CONTRAPISO DE ARGAMASSA ESPESSURA MÁXIMA DE 10CM, INCLUSIVE AFASTAMENTO</v>
          </cell>
          <cell r="D136"/>
          <cell r="E136"/>
          <cell r="F136"/>
          <cell r="G136" t="str">
            <v>m2</v>
          </cell>
          <cell r="H136">
            <v>14.74</v>
          </cell>
          <cell r="I136"/>
        </row>
        <row r="137">
          <cell r="A137" t="str">
            <v>ED-48483</v>
          </cell>
          <cell r="B137"/>
          <cell r="C137" t="str">
            <v>DEMOLIÇÃO DE PISO DE GRANILITE/MARMORITE, INCLUSIVE AFASTAMENTO</v>
          </cell>
          <cell r="D137"/>
          <cell r="E137"/>
          <cell r="F137"/>
          <cell r="G137" t="str">
            <v>m2</v>
          </cell>
          <cell r="H137">
            <v>19.600000000000001</v>
          </cell>
          <cell r="I137"/>
        </row>
        <row r="138">
          <cell r="A138" t="str">
            <v>ED-48481</v>
          </cell>
          <cell r="B138"/>
          <cell r="C138" t="str">
            <v>DEMOLIÇÃO DE PISO DE PEDRAS (MÁRMORE, GRANITO, ARDÓSIA, LAGOA SANTA, SÃO TOMÉ), INCLUSIVE AFASTAMENTO</v>
          </cell>
          <cell r="D138"/>
          <cell r="E138"/>
          <cell r="F138"/>
          <cell r="G138" t="str">
            <v>m2</v>
          </cell>
          <cell r="H138">
            <v>22.13</v>
          </cell>
          <cell r="I138"/>
        </row>
        <row r="139">
          <cell r="A139" t="str">
            <v>ED-48485</v>
          </cell>
          <cell r="B139"/>
          <cell r="C139" t="str">
            <v>DEMOLIÇÃO DE PISO DE TABUAS, INCLUSIVE AFASTAMENTO</v>
          </cell>
          <cell r="D139"/>
          <cell r="E139"/>
          <cell r="F139"/>
          <cell r="G139" t="str">
            <v>m2</v>
          </cell>
          <cell r="H139">
            <v>16.59</v>
          </cell>
          <cell r="I139"/>
        </row>
        <row r="140">
          <cell r="A140" t="str">
            <v>ED-48484</v>
          </cell>
          <cell r="B140"/>
          <cell r="C140" t="str">
            <v>DEMOLIÇÃO DE PISO DE TACO DE MADEIRA, INCLUSIVE AFASTAMENTO</v>
          </cell>
          <cell r="D140"/>
          <cell r="E140"/>
          <cell r="F140"/>
          <cell r="G140" t="str">
            <v>m2</v>
          </cell>
          <cell r="H140">
            <v>18.440000000000001</v>
          </cell>
          <cell r="I140"/>
        </row>
        <row r="141">
          <cell r="A141" t="str">
            <v>ED-48482</v>
          </cell>
          <cell r="B141"/>
          <cell r="C141" t="str">
            <v>DEMOLIÇÃO DE PISO VINÍLICO, INCLUSIVE AFASTAMENTO</v>
          </cell>
          <cell r="D141"/>
          <cell r="E141"/>
          <cell r="F141"/>
          <cell r="G141" t="str">
            <v>m2</v>
          </cell>
          <cell r="H141">
            <v>7.37</v>
          </cell>
          <cell r="I141"/>
        </row>
        <row r="142">
          <cell r="A142" t="str">
            <v>ED-48505</v>
          </cell>
          <cell r="B142"/>
          <cell r="C142" t="str">
            <v>DEMOLIÇÃO DE RODAPÉ EM GERAL, INCLUSIVE ARGAMASSA DE ASSENTAMENTO</v>
          </cell>
          <cell r="D142"/>
          <cell r="E142"/>
          <cell r="F142"/>
          <cell r="G142" t="str">
            <v>m</v>
          </cell>
          <cell r="H142">
            <v>2.2000000000000002</v>
          </cell>
          <cell r="I142"/>
        </row>
        <row r="143">
          <cell r="A143" t="str">
            <v>ED-48508</v>
          </cell>
          <cell r="B143"/>
          <cell r="C143" t="str">
            <v>RETIRADA DE SOLEIRA DE MÁRMORE OU GRANITO</v>
          </cell>
          <cell r="D143"/>
          <cell r="E143"/>
          <cell r="F143"/>
          <cell r="G143" t="str">
            <v>m</v>
          </cell>
          <cell r="H143">
            <v>6.97</v>
          </cell>
          <cell r="I143"/>
        </row>
        <row r="144">
          <cell r="A144">
            <v>8720</v>
          </cell>
          <cell r="B144"/>
          <cell r="C144" t="str">
            <v>REMOÇÃO DE CERCA E ALAMBRADO</v>
          </cell>
          <cell r="D144"/>
          <cell r="E144"/>
          <cell r="F144"/>
          <cell r="G144"/>
          <cell r="H144"/>
          <cell r="I144"/>
        </row>
        <row r="145">
          <cell r="A145" t="str">
            <v>ED-48434</v>
          </cell>
          <cell r="B145"/>
          <cell r="C145" t="str">
            <v>REMOÇÃO DE ALAMBRADO METÁLICO, COM REAPROVEITAMENTO, INCLUSIVE AFASTAMENTO</v>
          </cell>
          <cell r="D145"/>
          <cell r="E145"/>
          <cell r="F145"/>
          <cell r="G145" t="str">
            <v>m2</v>
          </cell>
          <cell r="H145">
            <v>11.06</v>
          </cell>
          <cell r="I145"/>
        </row>
        <row r="146">
          <cell r="A146" t="str">
            <v>ED-48439</v>
          </cell>
          <cell r="B146"/>
          <cell r="C146" t="str">
            <v>REMOÇÃO DE CERCA</v>
          </cell>
          <cell r="D146"/>
          <cell r="E146"/>
          <cell r="F146"/>
          <cell r="G146" t="str">
            <v>m2</v>
          </cell>
          <cell r="H146">
            <v>14.74</v>
          </cell>
          <cell r="I146"/>
        </row>
        <row r="147">
          <cell r="A147" t="str">
            <v>ED-48448</v>
          </cell>
          <cell r="B147"/>
          <cell r="C147" t="str">
            <v>REMOÇÃO DE CONCERTINA D = 450 MM, 610 MM OU 730 MM - COM POSSÍVEL REAPROVEITAMENTO</v>
          </cell>
          <cell r="D147"/>
          <cell r="E147"/>
          <cell r="F147"/>
          <cell r="G147" t="str">
            <v>m</v>
          </cell>
          <cell r="H147">
            <v>2.2599999999999998</v>
          </cell>
          <cell r="I147"/>
        </row>
        <row r="148">
          <cell r="A148" t="str">
            <v>ED-48449</v>
          </cell>
          <cell r="B148"/>
          <cell r="C148" t="str">
            <v>REMOÇÃO DE CONCERTINA D = 450 MM, 610 MM OU 730 MM - COM REAPROVEITAMENTO</v>
          </cell>
          <cell r="D148"/>
          <cell r="E148"/>
          <cell r="F148"/>
          <cell r="G148" t="str">
            <v>m</v>
          </cell>
          <cell r="H148">
            <v>2.2599999999999998</v>
          </cell>
          <cell r="I148"/>
        </row>
        <row r="149">
          <cell r="A149">
            <v>8721</v>
          </cell>
          <cell r="B149"/>
          <cell r="C149" t="str">
            <v>REMOÇÃO DE VIDRO</v>
          </cell>
          <cell r="D149"/>
          <cell r="E149"/>
          <cell r="F149"/>
          <cell r="G149"/>
          <cell r="H149"/>
          <cell r="I149"/>
        </row>
        <row r="150">
          <cell r="A150" t="str">
            <v>ED-48516</v>
          </cell>
          <cell r="B150"/>
          <cell r="C150" t="str">
            <v>RETIRADA DE VIDRO DE ESQUADRIAS, INCLUSIVE LIMPEZA DO ENCAIXE</v>
          </cell>
          <cell r="D150"/>
          <cell r="E150"/>
          <cell r="F150"/>
          <cell r="G150" t="str">
            <v>m2</v>
          </cell>
          <cell r="H150">
            <v>2.4300000000000002</v>
          </cell>
          <cell r="I150"/>
        </row>
        <row r="151">
          <cell r="A151">
            <v>8722</v>
          </cell>
          <cell r="B151"/>
          <cell r="C151" t="str">
            <v>REMOÇÃO DE ITEM ESCOLAR</v>
          </cell>
          <cell r="D151"/>
          <cell r="E151"/>
          <cell r="F151"/>
          <cell r="G151"/>
          <cell r="H151"/>
          <cell r="I151"/>
        </row>
        <row r="152">
          <cell r="A152" t="str">
            <v>ED-48498</v>
          </cell>
          <cell r="B152"/>
          <cell r="C152" t="str">
            <v>REMOÇÃO DE QUADRO NEGRO , INCLUSIVE AFASTAMENTO</v>
          </cell>
          <cell r="D152"/>
          <cell r="E152"/>
          <cell r="F152"/>
          <cell r="G152" t="str">
            <v>m2</v>
          </cell>
          <cell r="H152">
            <v>23.6</v>
          </cell>
          <cell r="I152"/>
        </row>
        <row r="153">
          <cell r="A153">
            <v>8664</v>
          </cell>
          <cell r="B153"/>
          <cell r="C153" t="str">
            <v>INSTALAÇÕES PROVISÓRIAS</v>
          </cell>
          <cell r="D153"/>
          <cell r="E153"/>
          <cell r="F153"/>
          <cell r="G153"/>
          <cell r="H153"/>
          <cell r="I153"/>
        </row>
        <row r="154">
          <cell r="A154">
            <v>8723</v>
          </cell>
          <cell r="B154"/>
          <cell r="C154" t="str">
            <v>PLACA DE OBRA</v>
          </cell>
          <cell r="D154"/>
          <cell r="E154"/>
          <cell r="F154"/>
          <cell r="G154"/>
          <cell r="H154"/>
          <cell r="I154"/>
        </row>
        <row r="155">
          <cell r="A155" t="str">
            <v>ED-16660</v>
          </cell>
          <cell r="B155"/>
          <cell r="C155"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D155"/>
          <cell r="E155"/>
          <cell r="F155"/>
          <cell r="G155" t="str">
            <v>m2</v>
          </cell>
          <cell r="H155">
            <v>207.28</v>
          </cell>
          <cell r="I155"/>
        </row>
        <row r="156">
          <cell r="A156" t="str">
            <v>ED-50152</v>
          </cell>
          <cell r="B156"/>
          <cell r="C156" t="str">
            <v>FORNECIMENTO E COLOCAÇÃO DE PLACA DE OBRA EM CHAPA GALVANIZADA (3,00 X 1,5 0 M) - EM CHAPA GALVANIZADA 0,26 AFIXADAS COM REBITES 540 E PARAFUSOS 3/8, EM ESTRUTURA METÁLICA VIGA U 2" ENRIJECIDA COM METALON 20 X 20, SUPORTE EM EUCALIPTO AUTOCLAVADO PINTADAS</v>
          </cell>
          <cell r="D156"/>
          <cell r="E156"/>
          <cell r="F156"/>
          <cell r="G156" t="str">
            <v>U</v>
          </cell>
          <cell r="H156">
            <v>1224.69</v>
          </cell>
          <cell r="I156"/>
        </row>
        <row r="157">
          <cell r="A157" t="str">
            <v>ED-50153</v>
          </cell>
          <cell r="B157"/>
          <cell r="C157" t="str">
            <v>FORNECIMENTO E COLOCAÇÃO DE PLACA DE OBRA EM CHAPA GALVANIZADA (6,00 X 3,00 M) - EM CHAPA GALVANIZADA 0,26 AFIXADAS COM REBITES 540 E PARAFUSOS 3/8, EM ESTRUTURA METÁLICA VIGA U 2" ENRIJECIDA COM METALON 20 X 20, SUPORTE EM EUCALIPTO AUTOCLAVADO PINTADAS</v>
          </cell>
          <cell r="D157"/>
          <cell r="E157"/>
          <cell r="F157"/>
          <cell r="G157" t="str">
            <v>U</v>
          </cell>
          <cell r="H157">
            <v>2898.81</v>
          </cell>
          <cell r="I157"/>
        </row>
        <row r="158">
          <cell r="A158" t="str">
            <v>ED-50154</v>
          </cell>
          <cell r="B158"/>
          <cell r="C158" t="str">
            <v>FORNECIMENTO E COLOCAÇÃO DE PLACAS DE OBRAS EM CHAPA GALVANIZADA (4,00 X 2,00 M ) SÃO CONFECCIONADAS EM CHAPA GALVANIZADA 26. AS CHAPAS SERÃO AFIXADAS COM REBITES 410 E PARAFUSOS 3/8, EM UMA ESTRUTURA METÁLICA COM VIGA U 2" ENRIJECIDA E METALON 20MMX20MM,334</v>
          </cell>
          <cell r="D158"/>
          <cell r="E158"/>
          <cell r="F158"/>
          <cell r="G158" t="str">
            <v>U</v>
          </cell>
          <cell r="H158">
            <v>1768.2</v>
          </cell>
          <cell r="I158"/>
        </row>
        <row r="159">
          <cell r="A159">
            <v>8724</v>
          </cell>
          <cell r="B159"/>
          <cell r="C159" t="str">
            <v>INSTALAÇÃO PROVISÓRIA ÁGUA E ENERGIA</v>
          </cell>
          <cell r="D159"/>
          <cell r="E159"/>
          <cell r="F159"/>
          <cell r="G159"/>
          <cell r="H159"/>
          <cell r="I159"/>
        </row>
        <row r="160">
          <cell r="A160" t="str">
            <v>ED-50150</v>
          </cell>
          <cell r="B160"/>
          <cell r="C160" t="str">
            <v>LIGAÇÃO DE ÁGUA PROVISÓRIA PARA CANTEIRO,  INCLUSIVE HIDRÔMETRO E CAVALETE PARA MEDIÇÃO DE ÁGUA - ENTRADA PRINCIPAL, EM AÇO GALVANIZADO DN 20MM (1/2") - PADRÃO CONCESSIONÁRIA</v>
          </cell>
          <cell r="D160"/>
          <cell r="E160"/>
          <cell r="F160"/>
          <cell r="G160" t="str">
            <v>un</v>
          </cell>
          <cell r="H160">
            <v>350.13</v>
          </cell>
          <cell r="I160"/>
        </row>
        <row r="161">
          <cell r="A161" t="str">
            <v>ED-50151</v>
          </cell>
          <cell r="B161"/>
          <cell r="C161" t="str">
            <v>LIGAÇÃO PROVISÓRIA DE LUZ E FORÇA-PADRÃO PROVISÓRIO 30KVA</v>
          </cell>
          <cell r="D161"/>
          <cell r="E161"/>
          <cell r="F161"/>
          <cell r="G161" t="str">
            <v>U</v>
          </cell>
          <cell r="H161">
            <v>652.09</v>
          </cell>
          <cell r="I161"/>
        </row>
        <row r="162">
          <cell r="A162">
            <v>8725</v>
          </cell>
          <cell r="B162"/>
          <cell r="C162" t="str">
            <v>ESCRITÓRIO DE OBRA</v>
          </cell>
          <cell r="D162"/>
          <cell r="E162"/>
          <cell r="F162"/>
          <cell r="G162"/>
          <cell r="H162"/>
          <cell r="I162"/>
        </row>
        <row r="163">
          <cell r="A163" t="str">
            <v>ED-50125</v>
          </cell>
          <cell r="B163"/>
          <cell r="C163" t="str">
            <v>ÁREA COBERTA EM TELHA FIBROCIMENTO PARA BANCAS - PADRÃO DER-MG</v>
          </cell>
          <cell r="D163"/>
          <cell r="E163"/>
          <cell r="F163"/>
          <cell r="G163" t="str">
            <v>m2</v>
          </cell>
          <cell r="H163">
            <v>111.25</v>
          </cell>
          <cell r="I163"/>
        </row>
        <row r="164">
          <cell r="A164" t="str">
            <v>ED-50135</v>
          </cell>
          <cell r="B164"/>
          <cell r="C164" t="str">
            <v>BARRACÃO DE OBRA, EM CHAPA DE COMPENSADO RESINADO, INCLUSIVE  INSTALAÇÕES SANITÁRIAS E MOBILIÁRIO - PADRÃO DER-MG</v>
          </cell>
          <cell r="D164"/>
          <cell r="E164"/>
          <cell r="F164"/>
          <cell r="G164" t="str">
            <v>m2</v>
          </cell>
          <cell r="H164">
            <v>507.25</v>
          </cell>
          <cell r="I164"/>
        </row>
        <row r="165">
          <cell r="A165" t="str">
            <v>ED-50128</v>
          </cell>
          <cell r="B165"/>
          <cell r="C165" t="str">
            <v>BARRACÃO DE OBRA PARA DEPÓSITO E FERRAMENTARIA TIPO-I, ÁREA INTERNA 14,52M2, EM CHAPA DE COMPENSADO RESINADO, INCLUSIVE MOBILIÁRIO (OBRA DE PEQUENO PORTE, EFETIVO ATÉ 30 HOMENS), PADRÃO DER-MG</v>
          </cell>
          <cell r="D165"/>
          <cell r="E165"/>
          <cell r="F165"/>
          <cell r="G165" t="str">
            <v>un</v>
          </cell>
          <cell r="H165">
            <v>6820.33</v>
          </cell>
          <cell r="I165"/>
        </row>
        <row r="166">
          <cell r="A166" t="str">
            <v>ED-50129</v>
          </cell>
          <cell r="B166"/>
          <cell r="C166" t="str">
            <v>BARRACÃO DE OBRA PARA DEPÓSITO E FERRAMENTARIA TIPO-II, ÁREA INTERNA 25,41M2, EM CHAPA DE COMPENSADO RESINADO, INCLUSIVE MOBILIÁRIO (OBRA DE MÉDIO PORTE, EFETIVO DE 30 A 60 HOMENS), PADRÃO DER-MG</v>
          </cell>
          <cell r="D166"/>
          <cell r="E166"/>
          <cell r="F166"/>
          <cell r="G166" t="str">
            <v>un</v>
          </cell>
          <cell r="H166">
            <v>11227.18</v>
          </cell>
          <cell r="I166"/>
        </row>
        <row r="167">
          <cell r="A167" t="str">
            <v>ED-50148</v>
          </cell>
          <cell r="B167"/>
          <cell r="C167" t="str">
            <v>BARRACÃO DE OBRA PARA ESCRITÓRIO DA EMPREITEIRA TIPO-I, ÁREA INTERNA 18,15M2, EM CHAPA DE COMPENSADO RESINADO, INCLUSIVE MOBILIÁRIO (OBRA DE PEQUENO A MÉDIO PORTE, EFETIVO ATÉ 60 HOMENS) - PADRÃO DER-MG</v>
          </cell>
          <cell r="D167"/>
          <cell r="E167"/>
          <cell r="F167"/>
          <cell r="G167" t="str">
            <v>un</v>
          </cell>
          <cell r="H167">
            <v>8950.11</v>
          </cell>
          <cell r="I167"/>
        </row>
        <row r="168">
          <cell r="A168" t="str">
            <v>ED-50149</v>
          </cell>
          <cell r="B168"/>
          <cell r="C168" t="str">
            <v>BARRACÃO DE OBRA PARA ESCRITÓRIO DA EMPREITEIRA TIPO-II, ÁREA INTERNA 21,78M2, EM CHAPA DE COMPENSADO RESINADO, INCLUSIVE MOBILIÁRIO (OBRA DE GRANDE PORTE, EFETIVO ACIMA 60 HOMENS) - PADRÃO DER-MG</v>
          </cell>
          <cell r="D168"/>
          <cell r="E168"/>
          <cell r="F168"/>
          <cell r="G168" t="str">
            <v>un</v>
          </cell>
          <cell r="H168">
            <v>10353.51</v>
          </cell>
          <cell r="I168"/>
        </row>
        <row r="169">
          <cell r="A169" t="str">
            <v>ED-50146</v>
          </cell>
          <cell r="B169"/>
          <cell r="C169" t="str">
            <v>BARRACÃO DE OBRA PARA ESCRITÓRIO DA FISCALIZAÇÃO TIPO-I, ÁREA INTERNA 18,15M2, EM CHAPA DE COMPENSADO RESINADO, INCLUSIVE MOBILIÁRIO (OBRA DE PEQUENO A MÉDIO PORTE, EFETIVO ATÉ 60 HOMENS) - PADRÃO DER-MG</v>
          </cell>
          <cell r="D169"/>
          <cell r="E169"/>
          <cell r="F169"/>
          <cell r="G169" t="str">
            <v>un</v>
          </cell>
          <cell r="H169">
            <v>8893.98</v>
          </cell>
          <cell r="I169"/>
        </row>
        <row r="170">
          <cell r="A170" t="str">
            <v>ED-50147</v>
          </cell>
          <cell r="B170"/>
          <cell r="C170" t="str">
            <v>BARRACÃO DE OBRA PARA ESCRITÓRIO DA FISCALIZAÇÃO TIPO-II, ÁREA INTERNA 21,78M2, EM CHAPA DE COMPENSADO RESINADO, INCLUSIVE MOBILIÁRIO (OBRA DE GRANDE PORTE, EFETIVO ACIMA 60 HOMENS) - PADRÃO DER-MG</v>
          </cell>
          <cell r="D170"/>
          <cell r="E170"/>
          <cell r="F170"/>
          <cell r="G170" t="str">
            <v>un</v>
          </cell>
          <cell r="H170">
            <v>10297.379999999999</v>
          </cell>
          <cell r="I170"/>
        </row>
        <row r="171">
          <cell r="A171" t="str">
            <v>ED-50130</v>
          </cell>
          <cell r="B171"/>
          <cell r="C171" t="str">
            <v>BARRACÃO DE OBRA PARA INSTALAÇÃO SANITÁRIA TIPO-I, ÁREA INTERNA 14,52M2, EM CHAPA DE COMPENSADO RESINADO (OBRA DE PEQUENO PORTE, EFETIVO ATÉ 30 HOMENS), PADRÃO DER-MG</v>
          </cell>
          <cell r="D171"/>
          <cell r="E171"/>
          <cell r="F171"/>
          <cell r="G171" t="str">
            <v>un</v>
          </cell>
          <cell r="H171">
            <v>7697.97</v>
          </cell>
          <cell r="I171"/>
        </row>
        <row r="172">
          <cell r="A172" t="str">
            <v>ED-50131</v>
          </cell>
          <cell r="B172"/>
          <cell r="C172" t="str">
            <v>BARRACÃO DE OBRA PARA INSTALAÇÃO SANITÁRIA TIPO-II, ÁREA INTERNA 18,15M2, EM CHAPA DE COMPENSADO RESINADO (OBRA DE MÉDIO PORTE, EFETIVO DE 30 A 60 HOMENS), PADRÃO DER-MG</v>
          </cell>
          <cell r="D172"/>
          <cell r="E172"/>
          <cell r="F172"/>
          <cell r="G172" t="str">
            <v>un</v>
          </cell>
          <cell r="H172">
            <v>9859.66</v>
          </cell>
          <cell r="I172"/>
        </row>
        <row r="173">
          <cell r="A173" t="str">
            <v>ED-50132</v>
          </cell>
          <cell r="B173"/>
          <cell r="C173" t="str">
            <v>BARRACÃO DE OBRA PARA INSTALAÇÃO SANITÁRIA TIPO-III, ÁREA INTERNA 25,41M2, EM CHAPA DE COMPENSADO RESINADO (OBRA DE GRANDE PORTE, EFETIVO ACIMA DE 60 HOMENS), PADRÃO DER-MG</v>
          </cell>
          <cell r="D173"/>
          <cell r="E173"/>
          <cell r="F173"/>
          <cell r="G173" t="str">
            <v>un</v>
          </cell>
          <cell r="H173">
            <v>13881.93</v>
          </cell>
          <cell r="I173"/>
        </row>
        <row r="174">
          <cell r="A174" t="str">
            <v>ED-50133</v>
          </cell>
          <cell r="B174"/>
          <cell r="C174" t="str">
            <v>BARRACÃO DE OBRA PARA REFEITÓRIO TIPO-I, ÁREA INTERNA 18,15M2, EM CHAPA DE COMPENSADO RESINADO (OBRA DE MÉDIO PORTE, EFETIVO DE 30 A 60 HOMENS), PADRÃO DER-MG</v>
          </cell>
          <cell r="D174"/>
          <cell r="E174"/>
          <cell r="F174"/>
          <cell r="G174" t="str">
            <v>un</v>
          </cell>
          <cell r="H174">
            <v>8610.68</v>
          </cell>
          <cell r="I174"/>
        </row>
        <row r="175">
          <cell r="A175" t="str">
            <v>ED-50134</v>
          </cell>
          <cell r="B175"/>
          <cell r="C175" t="str">
            <v>BARRACÃO DE OBRA PARA REFEITÓRIO TIPO-II, ÁREA INTERNA 25,41M2, EM CHAPA DE COMPENSADO RESINADO (OBRA DE GRANDE PORTE, EFETIVO ACIMA DE 60 HOMENS), PADRÃO DER-MG</v>
          </cell>
          <cell r="D175"/>
          <cell r="E175"/>
          <cell r="F175"/>
          <cell r="G175" t="str">
            <v>un</v>
          </cell>
          <cell r="H175">
            <v>11619.65</v>
          </cell>
          <cell r="I175"/>
        </row>
        <row r="176">
          <cell r="A176" t="str">
            <v>ED-50126</v>
          </cell>
          <cell r="B176"/>
          <cell r="C176" t="str">
            <v>BARRACÃO DE OBRA PARA VESTIÁRIO TIPO-I, ÁREA INTERNA 25,41M2, EM CHAPA DE COMPENSADO RESINADO, INCLUSIVE MOBILIÁRIO (OBRA DE PEQUENO PORTE, EFETIVO ATÉ 30 HOMENS), PADRÃO DER-MG</v>
          </cell>
          <cell r="D176"/>
          <cell r="E176"/>
          <cell r="F176"/>
          <cell r="G176" t="str">
            <v>un</v>
          </cell>
          <cell r="H176">
            <v>11826.94</v>
          </cell>
          <cell r="I176"/>
        </row>
        <row r="177">
          <cell r="A177" t="str">
            <v>ED-50127</v>
          </cell>
          <cell r="B177"/>
          <cell r="C177" t="str">
            <v>BARRACÃO DE OBRA PARA VESTIÁRIO TIPO-II, ÁREA INTERNA 67,76M2, EM CHAPA DE COMPENSADO RESINADO, INCLUSIVE MOBILIÁRIO (OBRA DE MÉDIO PORTE, EFETIVO DE 30 A 60 HOMENS), PADRÃO DER-MG</v>
          </cell>
          <cell r="D177"/>
          <cell r="E177"/>
          <cell r="F177"/>
          <cell r="G177" t="str">
            <v>un</v>
          </cell>
          <cell r="H177">
            <v>22675.89</v>
          </cell>
          <cell r="I177"/>
        </row>
        <row r="178">
          <cell r="A178" t="str">
            <v>ED-16344</v>
          </cell>
          <cell r="B178"/>
          <cell r="C178" t="str">
            <v>INSTALAÇÃO PROVISÓRIA DE CHUVEIRO ELÉTRICO, TENSÃO 127V/220V, EM CONTAINER (VESTIÁRIO DE OBRA)</v>
          </cell>
          <cell r="D178"/>
          <cell r="E178"/>
          <cell r="F178"/>
          <cell r="G178" t="str">
            <v>un</v>
          </cell>
          <cell r="H178">
            <v>110.82</v>
          </cell>
          <cell r="I178"/>
        </row>
        <row r="179">
          <cell r="A179" t="str">
            <v>ED-16341</v>
          </cell>
          <cell r="B179"/>
          <cell r="C179" t="str">
            <v>LIGAÇÃO PROVISÓRIA DE ÁGUA E ESGOTO PARA CONTAINER (ESCRITÓRIO DE OBRA)</v>
          </cell>
          <cell r="D179"/>
          <cell r="E179"/>
          <cell r="F179"/>
          <cell r="G179" t="str">
            <v>un</v>
          </cell>
          <cell r="H179">
            <v>277.81</v>
          </cell>
          <cell r="I179"/>
        </row>
        <row r="180">
          <cell r="A180" t="str">
            <v>ED-16343</v>
          </cell>
          <cell r="B180"/>
          <cell r="C180" t="str">
            <v>LIGAÇÃO PROVISÓRIA DE ÁGUA E ESGOTO PARA CONTAINER (VESTIÁRIO DE OBRA), EXCLUSIVE CHUVEIRO ELÉTRICO</v>
          </cell>
          <cell r="D180"/>
          <cell r="E180"/>
          <cell r="F180"/>
          <cell r="G180" t="str">
            <v>un</v>
          </cell>
          <cell r="H180">
            <v>326.19</v>
          </cell>
          <cell r="I180"/>
        </row>
        <row r="181">
          <cell r="A181" t="str">
            <v>ED-16342</v>
          </cell>
          <cell r="B181"/>
          <cell r="C181" t="str">
            <v>LIGAÇÃO PROVISÓRIA DE ENERGIA ELÉTRICA PARA CONTAINER</v>
          </cell>
          <cell r="D181"/>
          <cell r="E181"/>
          <cell r="F181"/>
          <cell r="G181" t="str">
            <v>un</v>
          </cell>
          <cell r="H181">
            <v>312.5</v>
          </cell>
          <cell r="I181"/>
        </row>
        <row r="182">
          <cell r="A182" t="str">
            <v>ED-16356</v>
          </cell>
          <cell r="B182"/>
          <cell r="C182" t="str">
            <v>LIGAÇÕES PROVISÓRIAS PARA CONTAINER TIPO 1 (CORRESPONDENTE AO CÓDIGO ED-16348)</v>
          </cell>
          <cell r="D182"/>
          <cell r="E182"/>
          <cell r="F182"/>
          <cell r="G182" t="str">
            <v>un</v>
          </cell>
          <cell r="H182">
            <v>312.5</v>
          </cell>
          <cell r="I182"/>
        </row>
        <row r="183">
          <cell r="A183" t="str">
            <v>ED-16357</v>
          </cell>
          <cell r="B183"/>
          <cell r="C183" t="str">
            <v>LIGAÇÕES PROVISÓRIAS PARA CONTAINER TIPO 2 (CORRESPONDENTE AO CÓDIGO ED-16349)</v>
          </cell>
          <cell r="D183"/>
          <cell r="E183"/>
          <cell r="F183"/>
          <cell r="G183" t="str">
            <v>un</v>
          </cell>
          <cell r="H183">
            <v>590.30999999999995</v>
          </cell>
          <cell r="I183"/>
        </row>
        <row r="184">
          <cell r="A184" t="str">
            <v>ED-16358</v>
          </cell>
          <cell r="B184"/>
          <cell r="C184" t="str">
            <v>LIGAÇÕES PROVISÓRIAS PARA CONTAINER TIPO 3 (CORRESPONDENTE AO CÓDIGO ED-16350)</v>
          </cell>
          <cell r="D184"/>
          <cell r="E184"/>
          <cell r="F184"/>
          <cell r="G184" t="str">
            <v>un</v>
          </cell>
          <cell r="H184">
            <v>312.5</v>
          </cell>
          <cell r="I184"/>
        </row>
        <row r="185">
          <cell r="A185" t="str">
            <v>ED-16359</v>
          </cell>
          <cell r="B185"/>
          <cell r="C185" t="str">
            <v>LIGAÇÕES PROVISÓRIAS PARA CONTAINER TIPO 4 (CORRESPONDENTE AO CÓDIGO ED-16351)</v>
          </cell>
          <cell r="D185"/>
          <cell r="E185"/>
          <cell r="F185"/>
          <cell r="G185" t="str">
            <v>un</v>
          </cell>
          <cell r="H185">
            <v>312.5</v>
          </cell>
          <cell r="I185"/>
        </row>
        <row r="186">
          <cell r="A186" t="str">
            <v>ED-16360</v>
          </cell>
          <cell r="B186"/>
          <cell r="C186" t="str">
            <v>LIGAÇÕES PROVISÓRIAS PARA CONTAINER TIPO 5 (CORRESPONDENTE AO CÓDIGO ED-16352)</v>
          </cell>
          <cell r="D186"/>
          <cell r="E186"/>
          <cell r="F186"/>
          <cell r="G186" t="str">
            <v>un</v>
          </cell>
          <cell r="H186">
            <v>1414.43</v>
          </cell>
          <cell r="I186"/>
        </row>
        <row r="187">
          <cell r="A187" t="str">
            <v>ED-16361</v>
          </cell>
          <cell r="B187"/>
          <cell r="C187" t="str">
            <v>LIGAÇÕES PROVISÓRIAS PARA CONTAINER TIPO 6 (CORRESPONDENTE AO CÓDIGO ED-16353)</v>
          </cell>
          <cell r="D187"/>
          <cell r="E187"/>
          <cell r="F187"/>
          <cell r="G187" t="str">
            <v>un</v>
          </cell>
          <cell r="H187">
            <v>638.69000000000005</v>
          </cell>
          <cell r="I187"/>
        </row>
        <row r="188">
          <cell r="A188" t="str">
            <v>ED-16362</v>
          </cell>
          <cell r="B188"/>
          <cell r="C188" t="str">
            <v>LIGAÇÕES PROVISÓRIAS PARA CONTAINER TIPO 7 (CORRESPONDENTE AO CÓDIGO ED-16354)</v>
          </cell>
          <cell r="D188"/>
          <cell r="E188"/>
          <cell r="F188"/>
          <cell r="G188" t="str">
            <v>un</v>
          </cell>
          <cell r="H188">
            <v>1081.97</v>
          </cell>
          <cell r="I188"/>
        </row>
        <row r="189">
          <cell r="A189" t="str">
            <v>ED-16363</v>
          </cell>
          <cell r="B189"/>
          <cell r="C189" t="str">
            <v>LIGAÇÕES PROVISÓRIAS PARA CONTAINER TIPO 8 (CORRESPONDENTE AO CÓDIGO ED-16355)</v>
          </cell>
          <cell r="D189"/>
          <cell r="E189"/>
          <cell r="F189"/>
          <cell r="G189" t="str">
            <v>un</v>
          </cell>
          <cell r="H189">
            <v>312.5</v>
          </cell>
          <cell r="I189"/>
        </row>
        <row r="190">
          <cell r="A190" t="str">
            <v>ED-50155</v>
          </cell>
          <cell r="B190"/>
          <cell r="C190" t="str">
            <v>LOCAÇÃO DE BANHEIRO QUÍMICO, DIMENSÃO (110X120X230)CM, LINHA PADRÃO, CONTENDO UMA (1) PIA/HIGIENIZADOR DE MÃOS, INCLUSIVE MANUTENÇÃO E MOBILIZAÇÃO/DESMOBILIZAÇÃO</v>
          </cell>
          <cell r="D190"/>
          <cell r="E190"/>
          <cell r="F190"/>
          <cell r="G190" t="str">
            <v>mês</v>
          </cell>
          <cell r="H190">
            <v>800</v>
          </cell>
          <cell r="I190"/>
        </row>
        <row r="191">
          <cell r="A191" t="str">
            <v>ED-16348</v>
          </cell>
          <cell r="B191"/>
          <cell r="C191"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D191"/>
          <cell r="E191"/>
          <cell r="F191"/>
          <cell r="G191" t="str">
            <v>mês</v>
          </cell>
          <cell r="H191">
            <v>680.92</v>
          </cell>
          <cell r="I191"/>
        </row>
        <row r="192">
          <cell r="A192" t="str">
            <v>ED-16349</v>
          </cell>
          <cell r="B192"/>
          <cell r="C192"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D192"/>
          <cell r="E192"/>
          <cell r="F192"/>
          <cell r="G192" t="str">
            <v>mês</v>
          </cell>
          <cell r="H192">
            <v>835.2</v>
          </cell>
          <cell r="I192"/>
        </row>
        <row r="193">
          <cell r="A193" t="str">
            <v>ED-16350</v>
          </cell>
          <cell r="B193"/>
          <cell r="C193"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D193"/>
          <cell r="E193"/>
          <cell r="F193"/>
          <cell r="G193" t="str">
            <v>mês</v>
          </cell>
          <cell r="H193">
            <v>675</v>
          </cell>
          <cell r="I193"/>
        </row>
        <row r="194">
          <cell r="A194" t="str">
            <v>ED-16351</v>
          </cell>
          <cell r="B194"/>
          <cell r="C194"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D194"/>
          <cell r="E194"/>
          <cell r="F194"/>
          <cell r="G194" t="str">
            <v>mês</v>
          </cell>
          <cell r="H194">
            <v>601.30999999999995</v>
          </cell>
          <cell r="I194"/>
        </row>
        <row r="195">
          <cell r="A195" t="str">
            <v>ED-16352</v>
          </cell>
          <cell r="B195"/>
          <cell r="C195"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D195"/>
          <cell r="E195"/>
          <cell r="F195"/>
          <cell r="G195" t="str">
            <v>mês</v>
          </cell>
          <cell r="H195">
            <v>809.95</v>
          </cell>
          <cell r="I195"/>
        </row>
        <row r="196">
          <cell r="A196" t="str">
            <v>ED-16353</v>
          </cell>
          <cell r="B196"/>
          <cell r="C196"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196"/>
          <cell r="E196"/>
          <cell r="F196"/>
          <cell r="G196" t="str">
            <v>mês</v>
          </cell>
          <cell r="H196">
            <v>794.93</v>
          </cell>
          <cell r="I196"/>
        </row>
        <row r="197">
          <cell r="A197" t="str">
            <v>ED-16354</v>
          </cell>
          <cell r="B197"/>
          <cell r="C197"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D197"/>
          <cell r="E197"/>
          <cell r="F197"/>
          <cell r="G197" t="str">
            <v>mês</v>
          </cell>
          <cell r="H197">
            <v>787.9</v>
          </cell>
          <cell r="I197"/>
        </row>
        <row r="198">
          <cell r="A198" t="str">
            <v>ED-16355</v>
          </cell>
          <cell r="B198"/>
          <cell r="C198"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D198"/>
          <cell r="E198"/>
          <cell r="F198"/>
          <cell r="G198" t="str">
            <v>mês</v>
          </cell>
          <cell r="H198">
            <v>614.52</v>
          </cell>
          <cell r="I198"/>
        </row>
        <row r="199">
          <cell r="A199" t="str">
            <v>ED-50137</v>
          </cell>
          <cell r="B199"/>
          <cell r="C199" t="str">
            <v>MOBILIZAÇÃO E DESMOBILIZAÇÃO DE CONTAINER, INCLUSIVE INSTALAÇÃO E TRANSPORTE COM CAMINHÃO GUINDAUTO (MUNCK)</v>
          </cell>
          <cell r="D199"/>
          <cell r="E199"/>
          <cell r="F199"/>
          <cell r="G199" t="str">
            <v>un</v>
          </cell>
          <cell r="H199">
            <v>700.55</v>
          </cell>
          <cell r="I199"/>
        </row>
        <row r="200">
          <cell r="A200">
            <v>8726</v>
          </cell>
          <cell r="B200"/>
          <cell r="C200" t="str">
            <v>LOCAÇÃO DA OBRA</v>
          </cell>
          <cell r="D200"/>
          <cell r="E200"/>
          <cell r="F200"/>
          <cell r="G200"/>
          <cell r="H200"/>
          <cell r="I200"/>
        </row>
        <row r="201">
          <cell r="A201" t="str">
            <v>ED-50273</v>
          </cell>
          <cell r="B201"/>
          <cell r="C201" t="str">
            <v>LOCAÇÃO DA OBRA (GABARITO)</v>
          </cell>
          <cell r="D201"/>
          <cell r="E201"/>
          <cell r="F201"/>
          <cell r="G201" t="str">
            <v>m2</v>
          </cell>
          <cell r="H201">
            <v>8.61</v>
          </cell>
          <cell r="I201"/>
        </row>
        <row r="202">
          <cell r="A202" t="str">
            <v>ED-50276</v>
          </cell>
          <cell r="B202"/>
          <cell r="C202" t="str">
            <v>LOCAÇÃO TOPOGRÁFICA ACIMA DE 50 PONTOS</v>
          </cell>
          <cell r="D202"/>
          <cell r="E202"/>
          <cell r="F202"/>
          <cell r="G202" t="str">
            <v>U</v>
          </cell>
          <cell r="H202">
            <v>77.739999999999995</v>
          </cell>
          <cell r="I202"/>
        </row>
        <row r="203">
          <cell r="A203" t="str">
            <v>ED-50274</v>
          </cell>
          <cell r="B203"/>
          <cell r="C203" t="str">
            <v>LOCAÇÃO TOPOGRÁFICA ATE 20 PONTOS</v>
          </cell>
          <cell r="D203"/>
          <cell r="E203"/>
          <cell r="F203"/>
          <cell r="G203" t="str">
            <v>U</v>
          </cell>
          <cell r="H203">
            <v>84.89</v>
          </cell>
          <cell r="I203"/>
        </row>
        <row r="204">
          <cell r="A204" t="str">
            <v>ED-50275</v>
          </cell>
          <cell r="B204"/>
          <cell r="C204" t="str">
            <v>LOCAÇÃO TOPOGRÁFICA DE 20 A 50 PONTOS</v>
          </cell>
          <cell r="D204"/>
          <cell r="E204"/>
          <cell r="F204"/>
          <cell r="G204" t="str">
            <v>U</v>
          </cell>
          <cell r="H204">
            <v>75.75</v>
          </cell>
          <cell r="I204"/>
        </row>
        <row r="205">
          <cell r="A205">
            <v>8727</v>
          </cell>
          <cell r="B205"/>
          <cell r="C205" t="str">
            <v>TAPUME E CERCA</v>
          </cell>
          <cell r="D205"/>
          <cell r="E205"/>
          <cell r="F205"/>
          <cell r="G205"/>
          <cell r="H205"/>
          <cell r="I205"/>
        </row>
        <row r="206">
          <cell r="A206" t="str">
            <v>ED-50136</v>
          </cell>
          <cell r="B206"/>
          <cell r="C206" t="str">
            <v>CERCA DE 5 FIOS DE ARAME FARPA DO E MOURÕES DE EUCALIPTO</v>
          </cell>
          <cell r="D206"/>
          <cell r="E206"/>
          <cell r="F206"/>
          <cell r="G206" t="str">
            <v>m</v>
          </cell>
          <cell r="H206">
            <v>36.130000000000003</v>
          </cell>
          <cell r="I206"/>
        </row>
        <row r="207">
          <cell r="A207" t="str">
            <v>ED-50166</v>
          </cell>
          <cell r="B207"/>
          <cell r="C207" t="str">
            <v>REMANEJAMENTO DE TAPUME</v>
          </cell>
          <cell r="D207"/>
          <cell r="E207"/>
          <cell r="F207"/>
          <cell r="G207" t="str">
            <v>m2</v>
          </cell>
          <cell r="H207">
            <v>8.14</v>
          </cell>
          <cell r="I207"/>
        </row>
        <row r="208">
          <cell r="A208" t="str">
            <v>ED-50163</v>
          </cell>
          <cell r="B208"/>
          <cell r="C208" t="str">
            <v>TAPUME COM TELA DE POLIETILENO</v>
          </cell>
          <cell r="D208"/>
          <cell r="E208"/>
          <cell r="F208"/>
          <cell r="G208" t="str">
            <v>m</v>
          </cell>
          <cell r="H208">
            <v>15.32</v>
          </cell>
          <cell r="I208"/>
        </row>
        <row r="209">
          <cell r="A209" t="str">
            <v>ED-50162</v>
          </cell>
          <cell r="B209"/>
          <cell r="C209" t="str">
            <v>TAPUME DE CHAPA DE MADEIRA 6 MM 2,20 X 1,22 M, H = 2,20 M, ABERTURA E PORTÃO</v>
          </cell>
          <cell r="D209"/>
          <cell r="E209"/>
          <cell r="F209"/>
          <cell r="G209" t="str">
            <v>m2</v>
          </cell>
          <cell r="H209">
            <v>155.91</v>
          </cell>
          <cell r="I209"/>
        </row>
        <row r="210">
          <cell r="A210" t="str">
            <v>ED-50165</v>
          </cell>
          <cell r="B210"/>
          <cell r="C210" t="str">
            <v>TAPUME DE TELA GALVANIZAADA # 2, FIO 14 COM BASE DE CONCRETO</v>
          </cell>
          <cell r="D210"/>
          <cell r="E210"/>
          <cell r="F210"/>
          <cell r="G210" t="str">
            <v>m2</v>
          </cell>
          <cell r="H210">
            <v>70.64</v>
          </cell>
          <cell r="I210"/>
        </row>
        <row r="211">
          <cell r="A211" t="str">
            <v>ED-50164</v>
          </cell>
          <cell r="B211"/>
          <cell r="C211" t="str">
            <v>TAPUME DE TELA GALVANIZAADA # 2, FIO 14 COM FIXAÇÃO ENTERRADA</v>
          </cell>
          <cell r="D211"/>
          <cell r="E211"/>
          <cell r="F211"/>
          <cell r="G211" t="str">
            <v>m2</v>
          </cell>
          <cell r="H211">
            <v>72.48</v>
          </cell>
          <cell r="I211"/>
        </row>
        <row r="212">
          <cell r="A212" t="str">
            <v>ED-50159</v>
          </cell>
          <cell r="B212"/>
          <cell r="C212" t="str">
            <v>TAPUME EM CHAPA COMPENSADO DE 12 MM E PONTALETES H = 2,20 M</v>
          </cell>
          <cell r="D212"/>
          <cell r="E212"/>
          <cell r="F212"/>
          <cell r="G212" t="str">
            <v>m</v>
          </cell>
          <cell r="H212">
            <v>209.42</v>
          </cell>
          <cell r="I212"/>
        </row>
        <row r="213">
          <cell r="A213" t="str">
            <v>ED-50160</v>
          </cell>
          <cell r="B213"/>
          <cell r="C213" t="str">
            <v>TAPUME REMOVÍVEL DE COMPENSADO TIPO A, H = 2,20 M (PADRÃO DER-MG - COM REMOÇÃO)</v>
          </cell>
          <cell r="D213"/>
          <cell r="E213"/>
          <cell r="F213"/>
          <cell r="G213" t="str">
            <v>m</v>
          </cell>
          <cell r="H213">
            <v>239.81</v>
          </cell>
          <cell r="I213"/>
        </row>
        <row r="214">
          <cell r="A214" t="str">
            <v>ED-50161</v>
          </cell>
          <cell r="B214"/>
          <cell r="C214" t="str">
            <v>TAPUME REMOVÍVEL DE COMPENSADO TIPO B, H = 2,20 M (PADRÃO DER-MG - COM REMOÇÃO)</v>
          </cell>
          <cell r="D214"/>
          <cell r="E214"/>
          <cell r="F214"/>
          <cell r="G214" t="str">
            <v>m</v>
          </cell>
          <cell r="H214">
            <v>211.69</v>
          </cell>
          <cell r="I214"/>
        </row>
        <row r="215">
          <cell r="A215">
            <v>8728</v>
          </cell>
          <cell r="B215"/>
          <cell r="C215" t="str">
            <v>PROTEÇÃO DE TRANSEUNTE</v>
          </cell>
          <cell r="D215"/>
          <cell r="E215"/>
          <cell r="F215"/>
          <cell r="G215"/>
          <cell r="H215"/>
          <cell r="I215"/>
        </row>
        <row r="216">
          <cell r="A216" t="str">
            <v>ED-27006</v>
          </cell>
          <cell r="B216"/>
          <cell r="C216" t="str">
            <v>CONE PARA SINALIZAÇÃO/ISOLAMENTO DE ÁREAS, ALTURA 75CM, INCLUSIVE FORNECIMENTO E MOVIMENTAÇÃO</v>
          </cell>
          <cell r="D216"/>
          <cell r="E216"/>
          <cell r="F216"/>
          <cell r="G216" t="str">
            <v>un</v>
          </cell>
          <cell r="H216">
            <v>4.17</v>
          </cell>
          <cell r="I216"/>
        </row>
        <row r="217">
          <cell r="A217" t="str">
            <v>ED-50157</v>
          </cell>
          <cell r="B217"/>
          <cell r="C217" t="str">
            <v>FITA ZEBRADA AMARELA PARA SINALIZAÇÃO L = 7 M</v>
          </cell>
          <cell r="D217"/>
          <cell r="E217"/>
          <cell r="F217"/>
          <cell r="G217" t="str">
            <v>m</v>
          </cell>
          <cell r="H217">
            <v>3.14</v>
          </cell>
          <cell r="I217"/>
        </row>
        <row r="218">
          <cell r="A218" t="str">
            <v>ED-50156</v>
          </cell>
          <cell r="B218"/>
          <cell r="C218" t="str">
            <v>PROTEÇÃO COM FITA ZEBRADA AMARELA L = 7 M E PEÇA 7 X 7 CM</v>
          </cell>
          <cell r="D218"/>
          <cell r="E218"/>
          <cell r="F218"/>
          <cell r="G218" t="str">
            <v>m</v>
          </cell>
          <cell r="H218">
            <v>7.47</v>
          </cell>
          <cell r="I218"/>
        </row>
        <row r="219">
          <cell r="A219">
            <v>8729</v>
          </cell>
          <cell r="B219"/>
          <cell r="C219" t="str">
            <v>ANDAIME</v>
          </cell>
          <cell r="D219"/>
          <cell r="E219"/>
          <cell r="F219"/>
          <cell r="G219"/>
          <cell r="H219"/>
          <cell r="I219"/>
        </row>
        <row r="220">
          <cell r="A220" t="str">
            <v>ED-48247</v>
          </cell>
          <cell r="B220"/>
          <cell r="C220" t="str">
            <v>CONSTRUÇÃO/MONTAGEM E DESMONTAGEM DE ANDAIME PARA REVESTIMENTO INTERNO DE FORROS</v>
          </cell>
          <cell r="D220"/>
          <cell r="E220"/>
          <cell r="F220"/>
          <cell r="G220" t="str">
            <v>m2</v>
          </cell>
          <cell r="H220">
            <v>9.85</v>
          </cell>
          <cell r="I220"/>
        </row>
        <row r="221">
          <cell r="A221" t="str">
            <v>ED-48243</v>
          </cell>
          <cell r="B221"/>
          <cell r="C221" t="str">
            <v>DUTO DE ENTULHO (ALUGUEL MENSAL), INCLUSIVE MONTAGEM/DESMONTAGEM</v>
          </cell>
          <cell r="D221"/>
          <cell r="E221"/>
          <cell r="F221"/>
          <cell r="G221" t="str">
            <v>MXMÊS</v>
          </cell>
          <cell r="H221">
            <v>44.86</v>
          </cell>
          <cell r="I221"/>
        </row>
        <row r="222">
          <cell r="A222" t="str">
            <v>ED-14397</v>
          </cell>
          <cell r="B222"/>
          <cell r="C222" t="str">
            <v xml:space="preserve">FORNECIMENTO DE ANDAIME EM CAVALETE METÁLICO PARA ALVENARIA, COM REAPROVEITAMENTO, INCLUSIVE  MONTAGEM/DESMONTAGEM </v>
          </cell>
          <cell r="D222"/>
          <cell r="E222"/>
          <cell r="F222"/>
          <cell r="G222" t="str">
            <v>m2</v>
          </cell>
          <cell r="H222">
            <v>1.1599999999999999</v>
          </cell>
          <cell r="I222"/>
        </row>
        <row r="223">
          <cell r="A223" t="str">
            <v>ED-48237</v>
          </cell>
          <cell r="B223"/>
          <cell r="C223" t="str">
            <v xml:space="preserve">FORNECIMENTO DE ANDAIME EM MADEIRA PARA ALVENARIA, REAPROVEITAMENTO (6X), INCLUSIVE  MONTAGEM/DESMONTAGEM </v>
          </cell>
          <cell r="D223"/>
          <cell r="E223"/>
          <cell r="F223"/>
          <cell r="G223" t="str">
            <v>m2</v>
          </cell>
          <cell r="H223">
            <v>9.7899999999999991</v>
          </cell>
          <cell r="I223"/>
        </row>
        <row r="224">
          <cell r="A224" t="str">
            <v>ED-9075</v>
          </cell>
          <cell r="B224"/>
          <cell r="C224" t="str">
            <v>FORNECIMENTO DE ANDAIME METÁLICO PARA FACHADA (LOCAÇÃO), INCLUSIVE PISO METÁLICO E SAPATAS, EXCLUSIVE MONTAGEM E DESMONTAGEM</v>
          </cell>
          <cell r="D224"/>
          <cell r="E224"/>
          <cell r="F224"/>
          <cell r="G224" t="str">
            <v>m2xmês</v>
          </cell>
          <cell r="H224">
            <v>6.66</v>
          </cell>
          <cell r="I224"/>
        </row>
        <row r="225">
          <cell r="A225" t="str">
            <v>ED-9076</v>
          </cell>
          <cell r="B225"/>
          <cell r="C225" t="str">
            <v>FORNECIMENTO DE ANDAIME METÁLICO TUBULAR TIPO TORRE (LOCAÇÃO), INCLUSIVE RODÍZIOS, EXCLUSIVE MONTAGEM E DESMONTAGEM</v>
          </cell>
          <cell r="D225"/>
          <cell r="E225"/>
          <cell r="F225"/>
          <cell r="G225" t="str">
            <v>mxmês</v>
          </cell>
          <cell r="H225">
            <v>20</v>
          </cell>
          <cell r="I225"/>
        </row>
        <row r="226">
          <cell r="A226" t="str">
            <v>ED-48246</v>
          </cell>
          <cell r="B226"/>
          <cell r="C226" t="str">
            <v>MONTAGEM E DESMONTAGEM DE ANDAIME METÁLICO PARA FACHADA COM PISO METÁLICO, EXCLUSIVE FORNECIMENTO DO ANDAIME E RODAPÉ/GUARDA-CORPO EM MADEIRA</v>
          </cell>
          <cell r="D226"/>
          <cell r="E226"/>
          <cell r="F226"/>
          <cell r="G226" t="str">
            <v>m2</v>
          </cell>
          <cell r="H226">
            <v>6.71</v>
          </cell>
          <cell r="I226"/>
        </row>
        <row r="227">
          <cell r="A227" t="str">
            <v>ED-48245</v>
          </cell>
          <cell r="B227"/>
          <cell r="C227" t="str">
            <v>MONTAGEM E DESMONTAGEM DE ANDAIME METÁLICO PARA FACHADA COM PISO METÁLICO, INCLUSIVE RODAPÉ/GUARDA-CORPO EM MADEIRA, EXCLUSIVE FORNECIMENTO DO ANDAIME</v>
          </cell>
          <cell r="D227"/>
          <cell r="E227"/>
          <cell r="F227"/>
          <cell r="G227" t="str">
            <v>m2</v>
          </cell>
          <cell r="H227">
            <v>11.85</v>
          </cell>
          <cell r="I227"/>
        </row>
        <row r="228">
          <cell r="A228" t="str">
            <v>ED-9077</v>
          </cell>
          <cell r="B228"/>
          <cell r="C228" t="str">
            <v>MONTAGEM E DESMONTAGEM DE ANDAIME METÁLICO TUBULAR TIPO TORRE, EXCLUSIVE FORNECIMENTO DO ANDAIME</v>
          </cell>
          <cell r="D228"/>
          <cell r="E228"/>
          <cell r="F228"/>
          <cell r="G228" t="str">
            <v>m</v>
          </cell>
          <cell r="H228">
            <v>7.79</v>
          </cell>
          <cell r="I228"/>
        </row>
        <row r="229">
          <cell r="A229" t="str">
            <v>ED-48249</v>
          </cell>
          <cell r="B229"/>
          <cell r="C229" t="str">
            <v>TELA DE PROTEÇÃO DE FACHADA INSTALADA EM ANDAIME FACHADEIRO</v>
          </cell>
          <cell r="D229"/>
          <cell r="E229"/>
          <cell r="F229"/>
          <cell r="G229" t="str">
            <v>m2</v>
          </cell>
          <cell r="H229">
            <v>5.1100000000000003</v>
          </cell>
          <cell r="I229"/>
        </row>
        <row r="230">
          <cell r="A230" t="str">
            <v>ED-48248</v>
          </cell>
          <cell r="B230"/>
          <cell r="C230" t="str">
            <v>TELA PARA PROTEÇÃO DE FACHADA EM POLIETILENO</v>
          </cell>
          <cell r="D230"/>
          <cell r="E230"/>
          <cell r="F230"/>
          <cell r="G230" t="str">
            <v>m2</v>
          </cell>
          <cell r="H230">
            <v>6.66</v>
          </cell>
          <cell r="I230"/>
        </row>
        <row r="231">
          <cell r="A231">
            <v>8730</v>
          </cell>
          <cell r="B231"/>
          <cell r="C231" t="str">
            <v>BANDEJA SALVA-VIDA</v>
          </cell>
          <cell r="D231"/>
          <cell r="E231"/>
          <cell r="F231"/>
          <cell r="G231"/>
          <cell r="H231"/>
          <cell r="I231"/>
        </row>
        <row r="232">
          <cell r="A232" t="str">
            <v>ED-48239</v>
          </cell>
          <cell r="B232"/>
          <cell r="C232" t="str">
            <v>BANDEJA SALVA-VIDAS PRIMÁRIA, DE MADEIRA - COM FORRO EM CHAPA COMPENSADA - LARGURA 2,50 M</v>
          </cell>
          <cell r="D232"/>
          <cell r="E232"/>
          <cell r="F232"/>
          <cell r="G232" t="str">
            <v>m</v>
          </cell>
          <cell r="H232">
            <v>379.86</v>
          </cell>
          <cell r="I232"/>
        </row>
        <row r="233">
          <cell r="A233" t="str">
            <v>ED-48238</v>
          </cell>
          <cell r="B233"/>
          <cell r="C233" t="str">
            <v>BANDEJA SALVA-VIDAS PRIMÁRIA, DE MADEIRA - COM FORRO EM TÁBUA - LARGURA 2,50 M</v>
          </cell>
          <cell r="D233"/>
          <cell r="E233"/>
          <cell r="F233"/>
          <cell r="G233" t="str">
            <v>m</v>
          </cell>
          <cell r="H233">
            <v>341.04</v>
          </cell>
          <cell r="I233"/>
        </row>
        <row r="234">
          <cell r="A234" t="str">
            <v>ED-48241</v>
          </cell>
          <cell r="B234"/>
          <cell r="C234" t="str">
            <v>BANDEJA SALVA-VIDAS SECUNDÁRIA, DE MADEIRA - COM FORRO EM CHAPA COMPENSADA - LARGURA 1,40 M</v>
          </cell>
          <cell r="D234"/>
          <cell r="E234"/>
          <cell r="F234"/>
          <cell r="G234" t="str">
            <v>m</v>
          </cell>
          <cell r="H234">
            <v>280.49</v>
          </cell>
          <cell r="I234"/>
        </row>
        <row r="235">
          <cell r="A235" t="str">
            <v>ED-48240</v>
          </cell>
          <cell r="B235"/>
          <cell r="C235" t="str">
            <v>BANDEJA SALVA-VIDAS SECUNDÁRIA, DE MADEIRA - COM FORRO EM TÁBUA - LARGURA 1,40 M</v>
          </cell>
          <cell r="D235"/>
          <cell r="E235"/>
          <cell r="F235"/>
          <cell r="G235" t="str">
            <v>m</v>
          </cell>
          <cell r="H235">
            <v>229.67</v>
          </cell>
          <cell r="I235"/>
        </row>
        <row r="236">
          <cell r="A236">
            <v>8665</v>
          </cell>
          <cell r="B236"/>
          <cell r="C236" t="str">
            <v>TERRAPLENAGEM/TRABALHOS EM TERRA</v>
          </cell>
          <cell r="D236"/>
          <cell r="E236"/>
          <cell r="F236"/>
          <cell r="G236"/>
          <cell r="H236"/>
          <cell r="I236"/>
        </row>
        <row r="237">
          <cell r="A237">
            <v>8731</v>
          </cell>
          <cell r="B237"/>
          <cell r="C237" t="str">
            <v>REGULARIZAÇÃO E COMPACTAÇÃO DE SOLO</v>
          </cell>
          <cell r="D237"/>
          <cell r="E237"/>
          <cell r="F237"/>
          <cell r="G237"/>
          <cell r="H237"/>
          <cell r="I237"/>
        </row>
        <row r="238">
          <cell r="A238" t="str">
            <v>ED-51100</v>
          </cell>
          <cell r="B238"/>
          <cell r="C238" t="str">
            <v>CORTE E DESATERRO PARA REGULARIZAÇÃO E ARRASTAMENTO NIVELADO A CURTA DISTÂNCIA COM LÂMINA</v>
          </cell>
          <cell r="D238"/>
          <cell r="E238"/>
          <cell r="F238"/>
          <cell r="G238" t="str">
            <v>m3</v>
          </cell>
          <cell r="H238">
            <v>3.72</v>
          </cell>
          <cell r="I238"/>
        </row>
        <row r="239">
          <cell r="A239" t="str">
            <v>ED-51123</v>
          </cell>
          <cell r="B239"/>
          <cell r="C239" t="str">
            <v>REGULARIZAÇÃO E COMPACTAÇÃO DE TERRENO COM PLACA VIBRATÓRIA</v>
          </cell>
          <cell r="D239"/>
          <cell r="E239"/>
          <cell r="F239"/>
          <cell r="G239" t="str">
            <v>m2</v>
          </cell>
          <cell r="H239">
            <v>4.1399999999999997</v>
          </cell>
          <cell r="I239"/>
        </row>
        <row r="240">
          <cell r="A240" t="str">
            <v>ED-51124</v>
          </cell>
          <cell r="B240"/>
          <cell r="C240" t="str">
            <v>REGULARIZAÇÃO E COMPACTAÇÃO DE TERRENO COM ROLO VIBRATÓRIO</v>
          </cell>
          <cell r="D240"/>
          <cell r="E240"/>
          <cell r="F240"/>
          <cell r="G240" t="str">
            <v>m2</v>
          </cell>
          <cell r="H240">
            <v>2.81</v>
          </cell>
          <cell r="I240"/>
        </row>
        <row r="241">
          <cell r="A241" t="str">
            <v>ED-51122</v>
          </cell>
          <cell r="B241"/>
          <cell r="C241" t="str">
            <v>REGULARIZAÇÃO E COMPACTAÇÃO DE TERRENO MANUAL, COM SOQUETE</v>
          </cell>
          <cell r="D241"/>
          <cell r="E241"/>
          <cell r="F241"/>
          <cell r="G241" t="str">
            <v>m2</v>
          </cell>
          <cell r="H241">
            <v>7.82</v>
          </cell>
          <cell r="I241"/>
        </row>
        <row r="242">
          <cell r="A242">
            <v>8732</v>
          </cell>
          <cell r="B242"/>
          <cell r="C242" t="str">
            <v>ESCAVAÇÃO MECÂNICA</v>
          </cell>
          <cell r="D242"/>
          <cell r="E242"/>
          <cell r="F242"/>
          <cell r="G242"/>
          <cell r="H242"/>
          <cell r="I242"/>
        </row>
        <row r="243">
          <cell r="A243" t="str">
            <v>ED-51105</v>
          </cell>
          <cell r="B243"/>
          <cell r="C243" t="str">
            <v>ESCAVAÇÃO E CARGA MECANIZADA EM MATERIAL DE 1ª CATEGORIA</v>
          </cell>
          <cell r="D243"/>
          <cell r="E243"/>
          <cell r="F243"/>
          <cell r="G243" t="str">
            <v>m3</v>
          </cell>
          <cell r="H243">
            <v>7.44</v>
          </cell>
          <cell r="I243"/>
        </row>
        <row r="244">
          <cell r="A244" t="str">
            <v>ED-51106</v>
          </cell>
          <cell r="B244"/>
          <cell r="C244" t="str">
            <v>ESCAVAÇÃO E CARGA MECANIZADA EM MATERIAL DE 2ª CATEGORIA</v>
          </cell>
          <cell r="D244"/>
          <cell r="E244"/>
          <cell r="F244"/>
          <cell r="G244" t="str">
            <v>m3</v>
          </cell>
          <cell r="H244">
            <v>9.93</v>
          </cell>
          <cell r="I244"/>
        </row>
        <row r="245">
          <cell r="A245" t="str">
            <v>ED-51103</v>
          </cell>
          <cell r="B245"/>
          <cell r="C245" t="str">
            <v>ESCAVAÇÃO MECÂNICA COM TRATOR, INCLUSIVE TRANSPORTE ATÉ 50 M EM MATERIAL DE 1ª CATEGORIA</v>
          </cell>
          <cell r="D245"/>
          <cell r="E245"/>
          <cell r="F245"/>
          <cell r="G245" t="str">
            <v>m3</v>
          </cell>
          <cell r="H245">
            <v>4</v>
          </cell>
          <cell r="I245"/>
        </row>
        <row r="246">
          <cell r="A246" t="str">
            <v>ED-51104</v>
          </cell>
          <cell r="B246"/>
          <cell r="C246" t="str">
            <v>ESCAVAÇÃO MECÂNICA COM TRATOR, INCLUSIVE TRANSPORTE ATÉ 50 M EM MATERIAL DE 2ª CATEGORIA</v>
          </cell>
          <cell r="D246"/>
          <cell r="E246"/>
          <cell r="F246"/>
          <cell r="G246" t="str">
            <v>m3</v>
          </cell>
          <cell r="H246">
            <v>5.67</v>
          </cell>
          <cell r="I246"/>
        </row>
        <row r="247">
          <cell r="A247" t="str">
            <v>ED-51111</v>
          </cell>
          <cell r="B247"/>
          <cell r="C247" t="str">
            <v>ESCAVAÇÃO MECÂNICA DE VALAS COM DESCARGA LATERAL H &lt;= 1,50 M</v>
          </cell>
          <cell r="D247"/>
          <cell r="E247"/>
          <cell r="F247"/>
          <cell r="G247" t="str">
            <v>m3</v>
          </cell>
          <cell r="H247">
            <v>11.39</v>
          </cell>
          <cell r="I247"/>
        </row>
        <row r="248">
          <cell r="A248" t="str">
            <v>ED-51114</v>
          </cell>
          <cell r="B248"/>
          <cell r="C248" t="str">
            <v>ESCAVAÇÃO MECÂNICA DE VALAS COM DESCARGA LATERAL H &gt; 5,00 M</v>
          </cell>
          <cell r="D248"/>
          <cell r="E248"/>
          <cell r="F248"/>
          <cell r="G248" t="str">
            <v>m3</v>
          </cell>
          <cell r="H248">
            <v>20.49</v>
          </cell>
          <cell r="I248"/>
        </row>
        <row r="249">
          <cell r="A249" t="str">
            <v>ED-51112</v>
          </cell>
          <cell r="B249"/>
          <cell r="C249" t="str">
            <v>ESCAVAÇÃO MECÂNICA DE VALAS COM DESCARGA LATERAL 1,50 M &lt; H &lt;= 3,00 M</v>
          </cell>
          <cell r="D249"/>
          <cell r="E249"/>
          <cell r="F249"/>
          <cell r="G249" t="str">
            <v>m3</v>
          </cell>
          <cell r="H249">
            <v>13.65</v>
          </cell>
          <cell r="I249"/>
        </row>
        <row r="250">
          <cell r="A250" t="str">
            <v>ED-51113</v>
          </cell>
          <cell r="B250"/>
          <cell r="C250" t="str">
            <v>ESCAVAÇÃO MECÂNICA DE VALAS COM DESCARGA LATERAL 3,00 M &lt; H &lt;= 5,00 M</v>
          </cell>
          <cell r="D250"/>
          <cell r="E250"/>
          <cell r="F250"/>
          <cell r="G250" t="str">
            <v>m3</v>
          </cell>
          <cell r="H250">
            <v>17.07</v>
          </cell>
          <cell r="I250"/>
        </row>
        <row r="251">
          <cell r="A251" t="str">
            <v>ED-51115</v>
          </cell>
          <cell r="B251"/>
          <cell r="C251" t="str">
            <v>ESCAVAÇÃO MECÂNICA DE VALAS COM DESCARGA SOBRE CAMINHÃO H &lt;= 1,50 M</v>
          </cell>
          <cell r="D251"/>
          <cell r="E251"/>
          <cell r="F251"/>
          <cell r="G251" t="str">
            <v>m3</v>
          </cell>
          <cell r="H251">
            <v>9.2100000000000009</v>
          </cell>
          <cell r="I251"/>
        </row>
        <row r="252">
          <cell r="A252" t="str">
            <v>ED-51118</v>
          </cell>
          <cell r="B252"/>
          <cell r="C252" t="str">
            <v>ESCAVAÇÃO MECÂNICA DE VALAS COM DESCARGA SOBRE CAMINHÃO H &gt; 5,00 M</v>
          </cell>
          <cell r="D252"/>
          <cell r="E252"/>
          <cell r="F252"/>
          <cell r="G252" t="str">
            <v>m3</v>
          </cell>
          <cell r="H252">
            <v>16.39</v>
          </cell>
          <cell r="I252"/>
        </row>
        <row r="253">
          <cell r="A253" t="str">
            <v>ED-51116</v>
          </cell>
          <cell r="B253"/>
          <cell r="C253" t="str">
            <v>ESCAVAÇÃO MECÂNICA DE VALAS COM DESCARGA SOBRE CAMINHÃO 1,50 M &lt; H &lt;= 3,00 M</v>
          </cell>
          <cell r="D253"/>
          <cell r="E253"/>
          <cell r="F253"/>
          <cell r="G253" t="str">
            <v>m3</v>
          </cell>
          <cell r="H253">
            <v>10.92</v>
          </cell>
          <cell r="I253"/>
        </row>
        <row r="254">
          <cell r="A254" t="str">
            <v>ED-51117</v>
          </cell>
          <cell r="B254"/>
          <cell r="C254" t="str">
            <v>ESCAVAÇÃO MECÂNICA DE VALAS COM DESCARGA SOBRE CAMINHÃO 3,00 M &lt; H &lt;= 5,00 M</v>
          </cell>
          <cell r="D254"/>
          <cell r="E254"/>
          <cell r="F254"/>
          <cell r="G254" t="str">
            <v>m3</v>
          </cell>
          <cell r="H254">
            <v>13.65</v>
          </cell>
          <cell r="I254"/>
        </row>
        <row r="255">
          <cell r="A255" t="str">
            <v>ED-51119</v>
          </cell>
          <cell r="B255"/>
          <cell r="C255" t="str">
            <v>ESCAVAÇÃO MECÂNICA EM SOLO MOLE COM DESCARGA DIRETA SOBRE CAMINHÃO</v>
          </cell>
          <cell r="D255"/>
          <cell r="E255"/>
          <cell r="F255"/>
          <cell r="G255" t="str">
            <v>m3</v>
          </cell>
          <cell r="H255">
            <v>17.07</v>
          </cell>
          <cell r="I255"/>
        </row>
        <row r="256">
          <cell r="A256">
            <v>8733</v>
          </cell>
          <cell r="B256"/>
          <cell r="C256" t="str">
            <v>ESCAVAÇÃO MANUAL</v>
          </cell>
          <cell r="D256"/>
          <cell r="E256"/>
          <cell r="F256"/>
          <cell r="G256"/>
          <cell r="H256"/>
          <cell r="I256"/>
        </row>
        <row r="257">
          <cell r="A257" t="str">
            <v>ED-51110</v>
          </cell>
          <cell r="B257"/>
          <cell r="C257" t="str">
            <v>ESCAVAÇÃO MANUAL DE TERRA (DESATERRO MANUAL)</v>
          </cell>
          <cell r="D257"/>
          <cell r="E257"/>
          <cell r="F257"/>
          <cell r="G257" t="str">
            <v>m3</v>
          </cell>
          <cell r="H257">
            <v>32.42</v>
          </cell>
          <cell r="I257"/>
        </row>
        <row r="258">
          <cell r="A258" t="str">
            <v>ED-51108</v>
          </cell>
          <cell r="B258"/>
          <cell r="C258" t="str">
            <v>ESCAVAÇÃO MANUAL DE VALA COM PROFUNDIDADE MAIOR QUE 1,5M E MENOR OU IGUAL 3,0M</v>
          </cell>
          <cell r="D258"/>
          <cell r="E258"/>
          <cell r="F258"/>
          <cell r="G258" t="str">
            <v>m3</v>
          </cell>
          <cell r="H258">
            <v>72.94</v>
          </cell>
          <cell r="I258"/>
        </row>
        <row r="259">
          <cell r="A259" t="str">
            <v>ED-51109</v>
          </cell>
          <cell r="B259"/>
          <cell r="C259" t="str">
            <v>ESCAVAÇÃO MANUAL DE VALA COM PROFUNDIDADE MAIOR QUE 3,0M E MENOR OU IGUAL 5,0M</v>
          </cell>
          <cell r="D259"/>
          <cell r="E259"/>
          <cell r="F259"/>
          <cell r="G259" t="str">
            <v>m3</v>
          </cell>
          <cell r="H259">
            <v>97.26</v>
          </cell>
          <cell r="I259"/>
        </row>
        <row r="260">
          <cell r="A260" t="str">
            <v>ED-51107</v>
          </cell>
          <cell r="B260"/>
          <cell r="C260" t="str">
            <v>ESCAVAÇÃO MANUAL DE VALA COM PROFUNDIDADE MENOR OU IGUAL A 1,5M</v>
          </cell>
          <cell r="D260"/>
          <cell r="E260"/>
          <cell r="F260"/>
          <cell r="G260" t="str">
            <v>m3</v>
          </cell>
          <cell r="H260">
            <v>55.11</v>
          </cell>
          <cell r="I260"/>
        </row>
        <row r="261">
          <cell r="A261">
            <v>8734</v>
          </cell>
          <cell r="B261"/>
          <cell r="C261" t="str">
            <v>COMPACTAÇÃO DE FUNDO DE VALA</v>
          </cell>
          <cell r="D261"/>
          <cell r="E261"/>
          <cell r="F261"/>
          <cell r="G261"/>
          <cell r="H261"/>
          <cell r="I261"/>
        </row>
        <row r="262">
          <cell r="A262" t="str">
            <v>ED-51094</v>
          </cell>
          <cell r="B262"/>
          <cell r="C262" t="str">
            <v>APILOAMENTO DO FUNDO DE VALAS COM PLACA</v>
          </cell>
          <cell r="D262"/>
          <cell r="E262"/>
          <cell r="F262"/>
          <cell r="G262" t="str">
            <v>m2</v>
          </cell>
          <cell r="H262">
            <v>10.5</v>
          </cell>
          <cell r="I262"/>
        </row>
        <row r="263">
          <cell r="A263" t="str">
            <v>ED-51093</v>
          </cell>
          <cell r="B263"/>
          <cell r="C263" t="str">
            <v>APILOAMENTO DO FUNDO DE VALAS COM SOQUETE</v>
          </cell>
          <cell r="D263"/>
          <cell r="E263"/>
          <cell r="F263"/>
          <cell r="G263" t="str">
            <v>m2</v>
          </cell>
          <cell r="H263">
            <v>18.64</v>
          </cell>
          <cell r="I263"/>
        </row>
        <row r="264">
          <cell r="A264" t="str">
            <v>ED-51099</v>
          </cell>
          <cell r="B264"/>
          <cell r="C264" t="str">
            <v>COMPACTAÇÃO DE VALAS OU ÁREAS, MANUALMENTE A 95% DO PN, COM PLACA VIBRATÓRIA</v>
          </cell>
          <cell r="D264"/>
          <cell r="E264"/>
          <cell r="F264"/>
          <cell r="G264" t="str">
            <v>m3</v>
          </cell>
          <cell r="H264">
            <v>46.32</v>
          </cell>
          <cell r="I264"/>
        </row>
        <row r="265">
          <cell r="A265">
            <v>8735</v>
          </cell>
          <cell r="B265"/>
          <cell r="C265" t="str">
            <v>ATERRO E REATERRO</v>
          </cell>
          <cell r="D265"/>
          <cell r="E265"/>
          <cell r="F265"/>
          <cell r="G265"/>
          <cell r="H265"/>
          <cell r="I265"/>
        </row>
        <row r="266">
          <cell r="A266" t="str">
            <v>ED-51096</v>
          </cell>
          <cell r="B266"/>
          <cell r="C266" t="str">
            <v>ATERRO COMPACTADO COM PLACA VIBRATÓRIA</v>
          </cell>
          <cell r="D266"/>
          <cell r="E266"/>
          <cell r="F266"/>
          <cell r="G266" t="str">
            <v>m3</v>
          </cell>
          <cell r="H266">
            <v>38.17</v>
          </cell>
          <cell r="I266"/>
        </row>
        <row r="267">
          <cell r="A267" t="str">
            <v>ED-51098</v>
          </cell>
          <cell r="B267"/>
          <cell r="C267" t="str">
            <v>ATERRO COMPACTADO COM ROLO VIBRATÓRIO A 95% DO P.N.</v>
          </cell>
          <cell r="D267"/>
          <cell r="E267"/>
          <cell r="F267"/>
          <cell r="G267" t="str">
            <v>m3</v>
          </cell>
          <cell r="H267">
            <v>2.81</v>
          </cell>
          <cell r="I267"/>
        </row>
        <row r="268">
          <cell r="A268" t="str">
            <v>ED-51095</v>
          </cell>
          <cell r="B268"/>
          <cell r="C268" t="str">
            <v>ATERRO COMPACTADO COM ROLO VIBRATÓRIO SEM GRAU DE COMPACTAÇÃO</v>
          </cell>
          <cell r="D268"/>
          <cell r="E268"/>
          <cell r="F268"/>
          <cell r="G268" t="str">
            <v>m3</v>
          </cell>
          <cell r="H268">
            <v>2.6</v>
          </cell>
          <cell r="I268"/>
        </row>
        <row r="269">
          <cell r="A269" t="str">
            <v>ED-51097</v>
          </cell>
          <cell r="B269"/>
          <cell r="C269" t="str">
            <v>ATERRO COMPACTADO MANUAL, COM SOQUETE</v>
          </cell>
          <cell r="D269"/>
          <cell r="E269"/>
          <cell r="F269"/>
          <cell r="G269" t="str">
            <v>m3</v>
          </cell>
          <cell r="H269">
            <v>55.11</v>
          </cell>
          <cell r="I269"/>
        </row>
        <row r="270">
          <cell r="A270" t="str">
            <v>ED-51121</v>
          </cell>
          <cell r="B270"/>
          <cell r="C270" t="str">
            <v>REATERRO COMPACTADO DE VALA COM EQUIPAMENTO PLACA VIBRATÓRIA</v>
          </cell>
          <cell r="D270"/>
          <cell r="E270"/>
          <cell r="F270"/>
          <cell r="G270" t="str">
            <v>m3</v>
          </cell>
          <cell r="H270">
            <v>38.17</v>
          </cell>
          <cell r="I270"/>
        </row>
        <row r="271">
          <cell r="A271" t="str">
            <v>ED-51120</v>
          </cell>
          <cell r="B271"/>
          <cell r="C271" t="str">
            <v>REATERRO MANUAL DE VALA</v>
          </cell>
          <cell r="D271"/>
          <cell r="E271"/>
          <cell r="F271"/>
          <cell r="G271" t="str">
            <v>m3</v>
          </cell>
          <cell r="H271">
            <v>55.11</v>
          </cell>
          <cell r="I271"/>
        </row>
        <row r="272">
          <cell r="A272">
            <v>8736</v>
          </cell>
          <cell r="B272"/>
          <cell r="C272" t="str">
            <v>ESCORAMENTO DE VALA</v>
          </cell>
          <cell r="D272"/>
          <cell r="E272"/>
          <cell r="F272"/>
          <cell r="G272"/>
          <cell r="H272"/>
          <cell r="I272"/>
        </row>
        <row r="273">
          <cell r="A273" t="str">
            <v>ED-51101</v>
          </cell>
          <cell r="B273"/>
          <cell r="C273" t="str">
            <v>ESCORAMENTO DE VALA TIPO CONTÍNUO EMPREGANDO PRANCHAS E LONGARINAS DE PEROBA</v>
          </cell>
          <cell r="D273"/>
          <cell r="E273"/>
          <cell r="F273"/>
          <cell r="G273" t="str">
            <v>m2</v>
          </cell>
          <cell r="H273">
            <v>86.2</v>
          </cell>
          <cell r="I273"/>
        </row>
        <row r="274">
          <cell r="A274" t="str">
            <v>ED-51102</v>
          </cell>
          <cell r="B274"/>
          <cell r="C274" t="str">
            <v>ESCORAMENTO DE VALA TIPO DESCONTÍNUO EMPREGANDO PRANCHAS E LONGARINAS DE PEROBA</v>
          </cell>
          <cell r="D274"/>
          <cell r="E274"/>
          <cell r="F274"/>
          <cell r="G274" t="str">
            <v>m2</v>
          </cell>
          <cell r="H274">
            <v>52.04</v>
          </cell>
          <cell r="I274"/>
        </row>
        <row r="275">
          <cell r="A275">
            <v>8666</v>
          </cell>
          <cell r="B275"/>
          <cell r="C275" t="str">
            <v>FUNDAÇÕES</v>
          </cell>
          <cell r="D275"/>
          <cell r="E275"/>
          <cell r="F275"/>
          <cell r="G275"/>
          <cell r="H275"/>
          <cell r="I275"/>
        </row>
        <row r="276">
          <cell r="A276">
            <v>8737</v>
          </cell>
          <cell r="B276"/>
          <cell r="C276" t="str">
            <v>FUNDAÇÃO SUPERFICIAL E RASA</v>
          </cell>
          <cell r="D276"/>
          <cell r="E276"/>
          <cell r="F276"/>
          <cell r="G276"/>
          <cell r="H276"/>
          <cell r="I276"/>
        </row>
        <row r="277">
          <cell r="A277" t="str">
            <v>ED-49746</v>
          </cell>
          <cell r="B277"/>
          <cell r="C277" t="str">
            <v>PERFURAÇÃO DE ESTACA BROCA A TRADO MANUAL D = 150 MM</v>
          </cell>
          <cell r="D277"/>
          <cell r="E277"/>
          <cell r="F277"/>
          <cell r="G277" t="str">
            <v>m</v>
          </cell>
          <cell r="H277">
            <v>18.64</v>
          </cell>
          <cell r="I277"/>
        </row>
        <row r="278">
          <cell r="A278" t="str">
            <v>ED-49747</v>
          </cell>
          <cell r="B278"/>
          <cell r="C278" t="str">
            <v>PERFURAÇÃO DE ESTACA BROCA A TRADO MANUAL D = 200 MM</v>
          </cell>
          <cell r="D278"/>
          <cell r="E278"/>
          <cell r="F278"/>
          <cell r="G278" t="str">
            <v>m</v>
          </cell>
          <cell r="H278">
            <v>24.31</v>
          </cell>
          <cell r="I278"/>
        </row>
        <row r="279">
          <cell r="A279" t="str">
            <v>ED-49748</v>
          </cell>
          <cell r="B279"/>
          <cell r="C279" t="str">
            <v>PERFURAÇÃO DE ESTACA BROCA A TRADO MANUAL D = 250 MM</v>
          </cell>
          <cell r="D279"/>
          <cell r="E279"/>
          <cell r="F279"/>
          <cell r="G279" t="str">
            <v>m</v>
          </cell>
          <cell r="H279">
            <v>32.42</v>
          </cell>
          <cell r="I279"/>
        </row>
        <row r="280">
          <cell r="A280" t="str">
            <v>ED-49749</v>
          </cell>
          <cell r="B280"/>
          <cell r="C280" t="str">
            <v>PERFURAÇÃO DE ESTACA BROCA A TRADO MANUAL D = 300 MM</v>
          </cell>
          <cell r="D280"/>
          <cell r="E280"/>
          <cell r="F280"/>
          <cell r="G280" t="str">
            <v>m</v>
          </cell>
          <cell r="H280">
            <v>48.63</v>
          </cell>
          <cell r="I280"/>
        </row>
        <row r="281">
          <cell r="A281">
            <v>8738</v>
          </cell>
          <cell r="B281"/>
          <cell r="C281" t="str">
            <v>FUNDAÇÃO PROFUNDA</v>
          </cell>
          <cell r="D281"/>
          <cell r="E281"/>
          <cell r="F281"/>
          <cell r="G281"/>
          <cell r="H281"/>
          <cell r="I281"/>
        </row>
        <row r="282">
          <cell r="A282" t="str">
            <v>ED-49773</v>
          </cell>
          <cell r="B282"/>
          <cell r="C282" t="str">
            <v>CORTE DE ESTACA TIPO TRILHO TR 25/32 DUPLO</v>
          </cell>
          <cell r="D282"/>
          <cell r="E282"/>
          <cell r="F282"/>
          <cell r="G282" t="str">
            <v>U</v>
          </cell>
          <cell r="H282">
            <v>146.37</v>
          </cell>
          <cell r="I282"/>
        </row>
        <row r="283">
          <cell r="A283" t="str">
            <v>ED-49771</v>
          </cell>
          <cell r="B283"/>
          <cell r="C283" t="str">
            <v>CORTE DE ESTACA TIPO TRILHO TR 25/32 SIMPLES</v>
          </cell>
          <cell r="D283"/>
          <cell r="E283"/>
          <cell r="F283"/>
          <cell r="G283" t="str">
            <v>U</v>
          </cell>
          <cell r="H283">
            <v>99.32</v>
          </cell>
          <cell r="I283"/>
        </row>
        <row r="284">
          <cell r="A284" t="str">
            <v>ED-49774</v>
          </cell>
          <cell r="B284"/>
          <cell r="C284" t="str">
            <v>CORTE DE ESTACA TIPO TRILHO TR 37/45/57 DUPLO</v>
          </cell>
          <cell r="D284"/>
          <cell r="E284"/>
          <cell r="F284"/>
          <cell r="G284" t="str">
            <v>U</v>
          </cell>
          <cell r="H284">
            <v>145.65</v>
          </cell>
          <cell r="I284"/>
        </row>
        <row r="285">
          <cell r="A285" t="str">
            <v>ED-49772</v>
          </cell>
          <cell r="B285"/>
          <cell r="C285" t="str">
            <v>CORTE DE ESTACA TIPO TRILHO TR 37/45/57 SIMPLES</v>
          </cell>
          <cell r="D285"/>
          <cell r="E285"/>
          <cell r="F285"/>
          <cell r="G285" t="str">
            <v>U</v>
          </cell>
          <cell r="H285">
            <v>98.35</v>
          </cell>
          <cell r="I285"/>
        </row>
        <row r="286">
          <cell r="A286" t="str">
            <v>ED-49738</v>
          </cell>
          <cell r="B286"/>
          <cell r="C286" t="str">
            <v>CORTE E PREPARO DE CABEÇA DE ESTACAS</v>
          </cell>
          <cell r="D286"/>
          <cell r="E286"/>
          <cell r="F286"/>
          <cell r="G286" t="str">
            <v>U</v>
          </cell>
          <cell r="H286">
            <v>46.11</v>
          </cell>
          <cell r="I286"/>
        </row>
        <row r="287">
          <cell r="A287" t="str">
            <v>ED-49711</v>
          </cell>
          <cell r="B287"/>
          <cell r="C287" t="str">
            <v>CRAVAÇÃO E CONCRETAGEM ESTACA TIPO FRANKI MOLDADA "IN LOCO" 130 TON D = 520 MM</v>
          </cell>
          <cell r="D287"/>
          <cell r="E287"/>
          <cell r="F287"/>
          <cell r="G287" t="str">
            <v>m</v>
          </cell>
          <cell r="H287">
            <v>289.13</v>
          </cell>
          <cell r="I287"/>
        </row>
        <row r="288">
          <cell r="A288" t="str">
            <v>ED-49712</v>
          </cell>
          <cell r="B288"/>
          <cell r="C288" t="str">
            <v>CRAVAÇÃO E CONCRETAGEM ESTACA TIPO FRANKI MOLDADA "IN LOCO" 170 TON D = 600 MM</v>
          </cell>
          <cell r="D288"/>
          <cell r="E288"/>
          <cell r="F288"/>
          <cell r="G288" t="str">
            <v>m</v>
          </cell>
          <cell r="H288">
            <v>370.09</v>
          </cell>
          <cell r="I288"/>
        </row>
        <row r="289">
          <cell r="A289" t="str">
            <v>ED-49708</v>
          </cell>
          <cell r="B289"/>
          <cell r="C289" t="str">
            <v>CRAVAÇÃO E CONCRETAGEM ESTACA TIPO FRANKI MOLDADA "IN LOCO" 55 TON D = 350 MM</v>
          </cell>
          <cell r="D289"/>
          <cell r="E289"/>
          <cell r="F289"/>
          <cell r="G289" t="str">
            <v>m</v>
          </cell>
          <cell r="H289">
            <v>174.06</v>
          </cell>
          <cell r="I289"/>
        </row>
        <row r="290">
          <cell r="A290" t="str">
            <v>ED-49709</v>
          </cell>
          <cell r="B290"/>
          <cell r="C290" t="str">
            <v>CRAVAÇÃO E CONCRETAGEM ESTACA TIPO FRANKI MOLDADA "IN LOCO" 70 TON D = 400 MM</v>
          </cell>
          <cell r="D290"/>
          <cell r="E290"/>
          <cell r="F290"/>
          <cell r="G290" t="str">
            <v>m</v>
          </cell>
          <cell r="H290">
            <v>203.29</v>
          </cell>
          <cell r="I290"/>
        </row>
        <row r="291">
          <cell r="A291" t="str">
            <v>ED-49710</v>
          </cell>
          <cell r="B291"/>
          <cell r="C291" t="str">
            <v>CRAVAÇÃO E CONCRETAGEM ESTACA TIPO FRANKI MOLDADA "IN LOCO" 95 TON D = 450 MM</v>
          </cell>
          <cell r="D291"/>
          <cell r="E291"/>
          <cell r="F291"/>
          <cell r="G291" t="str">
            <v>m</v>
          </cell>
          <cell r="H291">
            <v>249.38</v>
          </cell>
          <cell r="I291"/>
        </row>
        <row r="292">
          <cell r="A292" t="str">
            <v>ED-49737</v>
          </cell>
          <cell r="B292"/>
          <cell r="C292" t="str">
            <v>EMENDA DE ESTACA PRÉ MOLDADA ACIMA DE 95T</v>
          </cell>
          <cell r="D292"/>
          <cell r="E292"/>
          <cell r="F292"/>
          <cell r="G292" t="str">
            <v>U</v>
          </cell>
          <cell r="H292">
            <v>88.25</v>
          </cell>
          <cell r="I292"/>
        </row>
        <row r="293">
          <cell r="A293" t="str">
            <v>ED-49735</v>
          </cell>
          <cell r="B293"/>
          <cell r="C293" t="str">
            <v>EMENDA DE ESTACA PRÉ-MOLDADA ATÉ 65T</v>
          </cell>
          <cell r="D293"/>
          <cell r="E293"/>
          <cell r="F293"/>
          <cell r="G293" t="str">
            <v>U</v>
          </cell>
          <cell r="H293">
            <v>67.95</v>
          </cell>
          <cell r="I293"/>
        </row>
        <row r="294">
          <cell r="A294" t="str">
            <v>ED-49736</v>
          </cell>
          <cell r="B294"/>
          <cell r="C294" t="str">
            <v>EMENDA DE ESTACA PRÉ-MOLDADA DE 65T A 95T</v>
          </cell>
          <cell r="D294"/>
          <cell r="E294"/>
          <cell r="F294"/>
          <cell r="G294" t="str">
            <v>U</v>
          </cell>
          <cell r="H294">
            <v>76.36</v>
          </cell>
          <cell r="I294"/>
        </row>
        <row r="295">
          <cell r="A295" t="str">
            <v>ED-15801</v>
          </cell>
          <cell r="B295"/>
          <cell r="C295" t="str">
            <v>ENCAMISAMENTO DE TUBULÃO COM TUBO DE CONCRETO (MANILHA), DIÂMETRO 90CM, INCLUSIVE TRANSPORTE E FORNECIMENTO</v>
          </cell>
          <cell r="D295"/>
          <cell r="E295"/>
          <cell r="F295"/>
          <cell r="G295" t="str">
            <v>m</v>
          </cell>
          <cell r="H295">
            <v>206.1</v>
          </cell>
          <cell r="I295"/>
        </row>
        <row r="296">
          <cell r="A296" t="str">
            <v>ED-49777</v>
          </cell>
          <cell r="B296"/>
          <cell r="C296" t="str">
            <v>ESCAVAÇÃO MANUAL DE TUBULÃO A CÉU ABERTO</v>
          </cell>
          <cell r="D296"/>
          <cell r="E296"/>
          <cell r="F296"/>
          <cell r="G296" t="str">
            <v>m3</v>
          </cell>
          <cell r="H296">
            <v>254.92</v>
          </cell>
          <cell r="I296"/>
        </row>
        <row r="297">
          <cell r="A297" t="str">
            <v>ED-49721</v>
          </cell>
          <cell r="B297"/>
          <cell r="C297" t="str">
            <v>ESTACA PRÉ-MOLDADA DE CONCRETO ARMADO CRAVADA D = 180 MM/35T</v>
          </cell>
          <cell r="D297"/>
          <cell r="E297"/>
          <cell r="F297"/>
          <cell r="G297" t="str">
            <v>m</v>
          </cell>
          <cell r="H297">
            <v>177.79</v>
          </cell>
          <cell r="I297"/>
        </row>
        <row r="298">
          <cell r="A298" t="str">
            <v>ED-49722</v>
          </cell>
          <cell r="B298"/>
          <cell r="C298" t="str">
            <v>ESTACA PRÉ-MOLDADA DE CONCRETO ARMADO CRAVADA D = 230 MM/55T</v>
          </cell>
          <cell r="D298"/>
          <cell r="E298"/>
          <cell r="F298"/>
          <cell r="G298" t="str">
            <v>m</v>
          </cell>
          <cell r="H298">
            <v>238.96</v>
          </cell>
          <cell r="I298"/>
        </row>
        <row r="299">
          <cell r="A299" t="str">
            <v>ED-49723</v>
          </cell>
          <cell r="B299"/>
          <cell r="C299" t="str">
            <v>ESTACA PRÉ-MOLDADA DE CONCRETO ARMADO CRAVADA D = 260 MM/70T</v>
          </cell>
          <cell r="D299"/>
          <cell r="E299"/>
          <cell r="F299"/>
          <cell r="G299" t="str">
            <v>m</v>
          </cell>
          <cell r="H299">
            <v>283.98</v>
          </cell>
          <cell r="I299"/>
        </row>
        <row r="300">
          <cell r="A300" t="str">
            <v>ED-49724</v>
          </cell>
          <cell r="B300"/>
          <cell r="C300" t="str">
            <v>ESTACA PRÉ-MOLDADA DE CONCRETO ARMADO CRAVADA D = 330 MM/90T</v>
          </cell>
          <cell r="D300"/>
          <cell r="E300"/>
          <cell r="F300"/>
          <cell r="G300" t="str">
            <v>m</v>
          </cell>
          <cell r="H300">
            <v>318.26</v>
          </cell>
          <cell r="I300"/>
        </row>
        <row r="301">
          <cell r="A301" t="str">
            <v>ED-49725</v>
          </cell>
          <cell r="B301"/>
          <cell r="C301" t="str">
            <v>ESTACA PRÉ-MOLDADA DE CONCRETO ARMADO CRAVADA D = 380 MM/105T</v>
          </cell>
          <cell r="D301"/>
          <cell r="E301"/>
          <cell r="F301"/>
          <cell r="G301" t="str">
            <v>m</v>
          </cell>
          <cell r="H301">
            <v>339.03</v>
          </cell>
          <cell r="I301"/>
        </row>
        <row r="302">
          <cell r="A302" t="str">
            <v>ED-49726</v>
          </cell>
          <cell r="B302"/>
          <cell r="C302" t="str">
            <v>ESTACA PRÉ-MOLDADA DE CONCRETO ARMADO CRAVADA D = 420 MM/130T</v>
          </cell>
          <cell r="D302"/>
          <cell r="E302"/>
          <cell r="F302"/>
          <cell r="G302" t="str">
            <v>m</v>
          </cell>
          <cell r="H302">
            <v>376.34</v>
          </cell>
          <cell r="I302"/>
        </row>
        <row r="303">
          <cell r="A303" t="str">
            <v>ED-49727</v>
          </cell>
          <cell r="B303"/>
          <cell r="C303" t="str">
            <v>ESTACA PRÉ-MOLDADA DE CONCRETO ARMADO CRAVADA D = 500 MM/150T</v>
          </cell>
          <cell r="D303"/>
          <cell r="E303"/>
          <cell r="F303"/>
          <cell r="G303" t="str">
            <v>m</v>
          </cell>
          <cell r="H303">
            <v>499.88</v>
          </cell>
          <cell r="I303"/>
        </row>
        <row r="304">
          <cell r="A304" t="str">
            <v>ED-49728</v>
          </cell>
          <cell r="B304"/>
          <cell r="C304" t="str">
            <v>ESTACA PRÉ-MOLDADA DE CONCRETO ARMADO CRAVADA 15 X 15 CM/25T</v>
          </cell>
          <cell r="D304"/>
          <cell r="E304"/>
          <cell r="F304"/>
          <cell r="G304" t="str">
            <v>m</v>
          </cell>
          <cell r="H304">
            <v>143.54</v>
          </cell>
          <cell r="I304"/>
        </row>
        <row r="305">
          <cell r="A305" t="str">
            <v>ED-49729</v>
          </cell>
          <cell r="B305"/>
          <cell r="C305" t="str">
            <v>ESTACA PRÉ-MOLDADA DE CONCRETO ARMADO CRAVADA 17 x 17 CM/35T</v>
          </cell>
          <cell r="D305"/>
          <cell r="E305"/>
          <cell r="F305"/>
          <cell r="G305" t="str">
            <v>m</v>
          </cell>
          <cell r="H305">
            <v>151.26</v>
          </cell>
          <cell r="I305"/>
        </row>
        <row r="306">
          <cell r="A306" t="str">
            <v>ED-49730</v>
          </cell>
          <cell r="B306"/>
          <cell r="C306" t="str">
            <v>ESTACA PRÉ-MOLDADA DE CONCRETO ARMADO CRAVADA 20 X 20 CM/50T</v>
          </cell>
          <cell r="D306"/>
          <cell r="E306"/>
          <cell r="F306"/>
          <cell r="G306" t="str">
            <v>m</v>
          </cell>
          <cell r="H306">
            <v>182.22</v>
          </cell>
          <cell r="I306"/>
        </row>
        <row r="307">
          <cell r="A307" t="str">
            <v>ED-49731</v>
          </cell>
          <cell r="B307"/>
          <cell r="C307" t="str">
            <v>ESTACA PRÉ-MOLDADA DE CONCRETO ARMADO CRAVADA 21,5 X 21,5 CM/60T</v>
          </cell>
          <cell r="D307"/>
          <cell r="E307"/>
          <cell r="F307"/>
          <cell r="G307" t="str">
            <v>m</v>
          </cell>
          <cell r="H307">
            <v>203.97</v>
          </cell>
          <cell r="I307"/>
        </row>
        <row r="308">
          <cell r="A308" t="str">
            <v>ED-49732</v>
          </cell>
          <cell r="B308"/>
          <cell r="C308" t="str">
            <v>ESTACA PRÉ-MOLDADA DE CONCRETO ARMADO CRAVADA 23 X 23 CM/70T</v>
          </cell>
          <cell r="D308"/>
          <cell r="E308"/>
          <cell r="F308"/>
          <cell r="G308" t="str">
            <v>m</v>
          </cell>
          <cell r="H308">
            <v>220.61</v>
          </cell>
          <cell r="I308"/>
        </row>
        <row r="309">
          <cell r="A309" t="str">
            <v>ED-49733</v>
          </cell>
          <cell r="B309"/>
          <cell r="C309" t="str">
            <v>ESTACA PRÉ-MOLDADA DE CONCRETO ARMADO CRAVADA 25,5 X 25,5 CM/85T</v>
          </cell>
          <cell r="D309"/>
          <cell r="E309"/>
          <cell r="F309"/>
          <cell r="G309" t="str">
            <v>m</v>
          </cell>
          <cell r="H309">
            <v>267.04000000000002</v>
          </cell>
          <cell r="I309"/>
        </row>
        <row r="310">
          <cell r="A310" t="str">
            <v>ED-49734</v>
          </cell>
          <cell r="B310"/>
          <cell r="C310" t="str">
            <v>ESTACA PRÉ-MOLDADA DE CONCRETO ARMADO CRAVADA 28 X 28 CM/105T</v>
          </cell>
          <cell r="D310"/>
          <cell r="E310"/>
          <cell r="F310"/>
          <cell r="G310" t="str">
            <v>m</v>
          </cell>
          <cell r="H310">
            <v>308.48</v>
          </cell>
          <cell r="I310"/>
        </row>
        <row r="311">
          <cell r="A311" t="str">
            <v>ED-49766</v>
          </cell>
          <cell r="B311"/>
          <cell r="C311" t="str">
            <v>ESTACA TIPO TRILHO TR-25 DUPLO</v>
          </cell>
          <cell r="D311"/>
          <cell r="E311"/>
          <cell r="F311"/>
          <cell r="G311" t="str">
            <v>m</v>
          </cell>
          <cell r="H311">
            <v>251.04</v>
          </cell>
          <cell r="I311"/>
        </row>
        <row r="312">
          <cell r="A312" t="str">
            <v>ED-49761</v>
          </cell>
          <cell r="B312"/>
          <cell r="C312" t="str">
            <v>ESTACA TIPO TRILHO TR-25 SIMPLES</v>
          </cell>
          <cell r="D312"/>
          <cell r="E312"/>
          <cell r="F312"/>
          <cell r="G312" t="str">
            <v>m</v>
          </cell>
          <cell r="H312">
            <v>119.41</v>
          </cell>
          <cell r="I312"/>
        </row>
        <row r="313">
          <cell r="A313" t="str">
            <v>ED-49767</v>
          </cell>
          <cell r="B313"/>
          <cell r="C313" t="str">
            <v>ESTACA TIPO TRILHO TR-32 DUPLO</v>
          </cell>
          <cell r="D313"/>
          <cell r="E313"/>
          <cell r="F313"/>
          <cell r="G313" t="str">
            <v>m</v>
          </cell>
          <cell r="H313">
            <v>286.82</v>
          </cell>
          <cell r="I313"/>
        </row>
        <row r="314">
          <cell r="A314" t="str">
            <v>ED-49762</v>
          </cell>
          <cell r="B314"/>
          <cell r="C314" t="str">
            <v>ESTACA TIPO TRILHO TR-32 SIMPLES</v>
          </cell>
          <cell r="D314"/>
          <cell r="E314"/>
          <cell r="F314"/>
          <cell r="G314" t="str">
            <v>m</v>
          </cell>
          <cell r="H314">
            <v>136.91999999999999</v>
          </cell>
          <cell r="I314"/>
        </row>
        <row r="315">
          <cell r="A315" t="str">
            <v>ED-49768</v>
          </cell>
          <cell r="B315"/>
          <cell r="C315" t="str">
            <v>ESTACA TIPO TRILHO TR-37 DUPLO</v>
          </cell>
          <cell r="D315"/>
          <cell r="E315"/>
          <cell r="F315"/>
          <cell r="G315" t="str">
            <v>m</v>
          </cell>
          <cell r="H315">
            <v>309.52999999999997</v>
          </cell>
          <cell r="I315"/>
        </row>
        <row r="316">
          <cell r="A316" t="str">
            <v>ED-49763</v>
          </cell>
          <cell r="B316"/>
          <cell r="C316" t="str">
            <v>ESTACA TIPO TRILHO TR-37 SIMPLES</v>
          </cell>
          <cell r="D316"/>
          <cell r="E316"/>
          <cell r="F316"/>
          <cell r="G316" t="str">
            <v>m</v>
          </cell>
          <cell r="H316">
            <v>148.19</v>
          </cell>
          <cell r="I316"/>
        </row>
        <row r="317">
          <cell r="A317" t="str">
            <v>ED-49769</v>
          </cell>
          <cell r="B317"/>
          <cell r="C317" t="str">
            <v>ESTACA TIPO TRILHO TR-45 DUPLO</v>
          </cell>
          <cell r="D317"/>
          <cell r="E317"/>
          <cell r="F317"/>
          <cell r="G317" t="str">
            <v>m</v>
          </cell>
          <cell r="H317">
            <v>354.49</v>
          </cell>
          <cell r="I317"/>
        </row>
        <row r="318">
          <cell r="A318" t="str">
            <v>ED-49764</v>
          </cell>
          <cell r="B318"/>
          <cell r="C318" t="str">
            <v>ESTACA TIPO TRILHO TR-45 SIMPLES</v>
          </cell>
          <cell r="D318"/>
          <cell r="E318"/>
          <cell r="F318"/>
          <cell r="G318" t="str">
            <v>m</v>
          </cell>
          <cell r="H318">
            <v>170.57</v>
          </cell>
          <cell r="I318"/>
        </row>
        <row r="319">
          <cell r="A319" t="str">
            <v>ED-49770</v>
          </cell>
          <cell r="B319"/>
          <cell r="C319" t="str">
            <v>ESTACA TIPO TRILHO TR-57 DUPLO</v>
          </cell>
          <cell r="D319"/>
          <cell r="E319"/>
          <cell r="F319"/>
          <cell r="G319" t="str">
            <v>m</v>
          </cell>
          <cell r="H319">
            <v>414.39</v>
          </cell>
          <cell r="I319"/>
        </row>
        <row r="320">
          <cell r="A320" t="str">
            <v>ED-49765</v>
          </cell>
          <cell r="B320"/>
          <cell r="C320" t="str">
            <v>ESTACA TIPO TRILHO TR-57 SIMPLES</v>
          </cell>
          <cell r="D320"/>
          <cell r="E320"/>
          <cell r="F320"/>
          <cell r="G320" t="str">
            <v>m</v>
          </cell>
          <cell r="H320">
            <v>199.99</v>
          </cell>
          <cell r="I320"/>
        </row>
        <row r="321">
          <cell r="A321" t="str">
            <v>ED-26497</v>
          </cell>
          <cell r="B321"/>
          <cell r="C321" t="str">
            <v>EXECUÇÃO DE ESTACA TIPO HÉLICE CONTÍNUA, DIÂMETRO 300MM, EXCLUSIVE ARMAÇÃO E CONCRETO ESTRUTURAL</v>
          </cell>
          <cell r="D321"/>
          <cell r="E321"/>
          <cell r="F321"/>
          <cell r="G321" t="str">
            <v>m</v>
          </cell>
          <cell r="H321">
            <v>32.17</v>
          </cell>
          <cell r="I321"/>
        </row>
        <row r="322">
          <cell r="A322" t="str">
            <v>ED-49715</v>
          </cell>
          <cell r="B322"/>
          <cell r="C322" t="str">
            <v>EXECUÇÃO DE ESTACA TIPO HÉLICE CONTÍNUA, DIÂMETRO 400MM, EXCLUSIVE ARMAÇÃO E CONCRETO ESTRUTURAL</v>
          </cell>
          <cell r="D322"/>
          <cell r="E322"/>
          <cell r="F322"/>
          <cell r="G322" t="str">
            <v>m</v>
          </cell>
          <cell r="H322">
            <v>46.14</v>
          </cell>
          <cell r="I322"/>
        </row>
        <row r="323">
          <cell r="A323" t="str">
            <v>ED-49716</v>
          </cell>
          <cell r="B323"/>
          <cell r="C323" t="str">
            <v>EXECUÇÃO DE ESTACA TIPO HÉLICE CONTÍNUA, DIÂMETRO 500MM, EXCLUSIVE ARMAÇÃO E CONCRETO ESTRUTURAL</v>
          </cell>
          <cell r="D323"/>
          <cell r="E323"/>
          <cell r="F323"/>
          <cell r="G323" t="str">
            <v>m</v>
          </cell>
          <cell r="H323">
            <v>64.239999999999995</v>
          </cell>
          <cell r="I323"/>
        </row>
        <row r="324">
          <cell r="A324" t="str">
            <v>ED-49717</v>
          </cell>
          <cell r="B324"/>
          <cell r="C324" t="str">
            <v>EXECUÇÃO DE ESTACA TIPO HÉLICE CONTÍNUA, DIÂMETRO 600MM, EXCLUSIVE ARMAÇÃO E CONCRETO ESTRUTURAL</v>
          </cell>
          <cell r="D324"/>
          <cell r="E324"/>
          <cell r="F324"/>
          <cell r="G324" t="str">
            <v>m</v>
          </cell>
          <cell r="H324">
            <v>86.35</v>
          </cell>
          <cell r="I324"/>
        </row>
        <row r="325">
          <cell r="A325" t="str">
            <v>ED-49718</v>
          </cell>
          <cell r="B325"/>
          <cell r="C325" t="str">
            <v>EXECUÇÃO DE ESTACA TIPO HÉLICE CONTÍNUA, DIÂMETRO 800MM, EXCLUSIVE ARMAÇÃO E CONCRETO ESTRUTURAL</v>
          </cell>
          <cell r="D325"/>
          <cell r="E325"/>
          <cell r="F325"/>
          <cell r="G325" t="str">
            <v>m</v>
          </cell>
          <cell r="H325">
            <v>142.65</v>
          </cell>
          <cell r="I325"/>
        </row>
        <row r="326">
          <cell r="A326" t="str">
            <v>ED-26522</v>
          </cell>
          <cell r="B326"/>
          <cell r="C326" t="str">
            <v>EXECUÇÃO DE ESTACA TIPO STRAUSS, DIÂMETRO 250MM, EXCLUSIVE ARMAÇÃO E CONCRETO ESTRUTURAL</v>
          </cell>
          <cell r="D326"/>
          <cell r="E326"/>
          <cell r="F326"/>
          <cell r="G326" t="str">
            <v>m</v>
          </cell>
          <cell r="H326">
            <v>35.04</v>
          </cell>
          <cell r="I326"/>
        </row>
        <row r="327">
          <cell r="A327" t="str">
            <v>ED-49741</v>
          </cell>
          <cell r="B327"/>
          <cell r="C327" t="str">
            <v>EXECUÇÃO DE ESTACA TIPO STRAUSS, DIÂMETRO 250MM, EXCLUSIVE ARMAÇÃO, INCLUSIVE CONCRETO ESTRUTURAL, USINADO, COM FCK 20MPA, INCLUSIVE LANÇAMENTO, ADENSAMENTO E ACABAMENTO (FUNDAÇÃO)</v>
          </cell>
          <cell r="D327"/>
          <cell r="E327"/>
          <cell r="F327"/>
          <cell r="G327" t="str">
            <v>m</v>
          </cell>
          <cell r="H327">
            <v>67.31</v>
          </cell>
          <cell r="I327"/>
        </row>
        <row r="328">
          <cell r="A328" t="str">
            <v>ED-26523</v>
          </cell>
          <cell r="B328"/>
          <cell r="C328" t="str">
            <v>EXECUÇÃO DE ESTACA TIPO STRAUSS, DIÂMETRO 320MM, EXCLUSIVE ARMAÇÃO E CONCRETO ESTRUTURAL</v>
          </cell>
          <cell r="D328"/>
          <cell r="E328"/>
          <cell r="F328"/>
          <cell r="G328" t="str">
            <v>m</v>
          </cell>
          <cell r="H328">
            <v>37.17</v>
          </cell>
          <cell r="I328"/>
        </row>
        <row r="329">
          <cell r="A329" t="str">
            <v>ED-49742</v>
          </cell>
          <cell r="B329"/>
          <cell r="C329" t="str">
            <v>EXECUÇÃO DE ESTACA TIPO STRAUSS, DIÂMETRO 320MM, EXCLUSIVE ARMAÇÃO, INCLUSIVE CONCRETO ESTRUTURAL, USINADO, COM FCK 20MPA, INCLUSIVE LANÇAMENTO, ADENSAMENTO E ACABAMENTO (FUNDAÇÃO)</v>
          </cell>
          <cell r="D329"/>
          <cell r="E329"/>
          <cell r="F329"/>
          <cell r="G329" t="str">
            <v>m</v>
          </cell>
          <cell r="H329">
            <v>90.04</v>
          </cell>
          <cell r="I329"/>
        </row>
        <row r="330">
          <cell r="A330" t="str">
            <v>ED-26524</v>
          </cell>
          <cell r="B330"/>
          <cell r="C330" t="str">
            <v>EXECUÇÃO DE ESTACA TIPO STRAUSS, DIÂMETRO 380MM, EXCLUSIVE ARMAÇÃO E CONCRETO ESTRUTURAL</v>
          </cell>
          <cell r="D330"/>
          <cell r="E330"/>
          <cell r="F330"/>
          <cell r="G330" t="str">
            <v>m</v>
          </cell>
          <cell r="H330">
            <v>38.67</v>
          </cell>
          <cell r="I330"/>
        </row>
        <row r="331">
          <cell r="A331" t="str">
            <v>ED-49743</v>
          </cell>
          <cell r="B331"/>
          <cell r="C331" t="str">
            <v>EXECUÇÃO DE ESTACA TIPO STRAUSS, DIÂMETRO 380MM, EXCLUSIVE ARMAÇÃO, INCLUSIVE CONCRETO ESTRUTURAL, USINADO, COM FCK 20MPA, INCLUSIVE LANÇAMENTO, ADENSAMENTO E ACABAMENTO (FUNDAÇÃO)</v>
          </cell>
          <cell r="D331"/>
          <cell r="E331"/>
          <cell r="F331"/>
          <cell r="G331" t="str">
            <v>m</v>
          </cell>
          <cell r="H331">
            <v>113.23</v>
          </cell>
          <cell r="I331"/>
        </row>
        <row r="332">
          <cell r="A332" t="str">
            <v>ED-26525</v>
          </cell>
          <cell r="B332"/>
          <cell r="C332" t="str">
            <v>EXECUÇÃO DE ESTACA TIPO STRAUSS, DIÂMETRO 450MM, EXCLUSIVE ARMAÇÃO E CONCRETO ESTRUTURAL</v>
          </cell>
          <cell r="D332"/>
          <cell r="E332"/>
          <cell r="F332"/>
          <cell r="G332" t="str">
            <v>m</v>
          </cell>
          <cell r="H332">
            <v>40.76</v>
          </cell>
          <cell r="I332"/>
        </row>
        <row r="333">
          <cell r="A333" t="str">
            <v>ED-26484</v>
          </cell>
          <cell r="B333"/>
          <cell r="C333" t="str">
            <v xml:space="preserve">EXECUÇÃO DE ESTACA TIPO STRAUSS, DIÂMETRO 450MM, EXCLUSIVE ARMAÇÃO, INCLUSIVE CONCRETO ESTRUTURAL, USINADO, COM FCK 20MPA, INCLUSIVE LANÇAMENTO, ADENSAMENTO E ACABAMENTO (FUNDAÇÃO)
</v>
          </cell>
          <cell r="D333"/>
          <cell r="E333"/>
          <cell r="F333"/>
          <cell r="G333" t="str">
            <v>m</v>
          </cell>
          <cell r="H333">
            <v>135.82</v>
          </cell>
          <cell r="I333"/>
        </row>
        <row r="334">
          <cell r="A334" t="str">
            <v>ED-49750</v>
          </cell>
          <cell r="B334"/>
          <cell r="C334" t="str">
            <v>MOBILIZAÇÃO E DESMOBILIZAÇÃO DE EQUIPAMENTO PARA BROCA TRADO DMT ATÉ 50 KM</v>
          </cell>
          <cell r="D334"/>
          <cell r="E334"/>
          <cell r="F334"/>
          <cell r="G334" t="str">
            <v>vb</v>
          </cell>
          <cell r="H334">
            <v>1040.4000000000001</v>
          </cell>
          <cell r="I334"/>
        </row>
        <row r="335">
          <cell r="A335" t="str">
            <v>ED-49751</v>
          </cell>
          <cell r="B335"/>
          <cell r="C335" t="str">
            <v>MOBILIZAÇÃO E DESMOBILIZAÇÃO DE EQUIPAMENTO PARA BROCA TRADO DMT DE 50,1 A 100 KM</v>
          </cell>
          <cell r="D335"/>
          <cell r="E335"/>
          <cell r="F335"/>
          <cell r="G335" t="str">
            <v>vb</v>
          </cell>
          <cell r="H335">
            <v>1568.25</v>
          </cell>
          <cell r="I335"/>
        </row>
        <row r="336">
          <cell r="A336" t="str">
            <v>ED-49719</v>
          </cell>
          <cell r="B336"/>
          <cell r="C336" t="str">
            <v>MOBILIZAÇÃO E DESMOBILIZAÇÃO DE EQUIPAMENTO PARA ESTACA CRAVADA DMT ATÉ 50 KM</v>
          </cell>
          <cell r="D336"/>
          <cell r="E336"/>
          <cell r="F336"/>
          <cell r="G336" t="str">
            <v>vb</v>
          </cell>
          <cell r="H336">
            <v>6828.9</v>
          </cell>
          <cell r="I336"/>
        </row>
        <row r="337">
          <cell r="A337" t="str">
            <v>ED-49720</v>
          </cell>
          <cell r="B337"/>
          <cell r="C337" t="str">
            <v>MOBILIZAÇÃO E DESMOBILIZAÇÃO DE EQUIPAMENTO PARA ESTACA CRAVADA DMT DE 50,1 A 100 KM</v>
          </cell>
          <cell r="D337"/>
          <cell r="E337"/>
          <cell r="F337"/>
          <cell r="G337" t="str">
            <v>vb</v>
          </cell>
          <cell r="H337">
            <v>9409.5</v>
          </cell>
          <cell r="I337"/>
        </row>
        <row r="338">
          <cell r="A338" t="str">
            <v>ED-49739</v>
          </cell>
          <cell r="B338"/>
          <cell r="C338" t="str">
            <v>MOBILIZAÇÃO E DESMOBILIZAÇÃO DE EQUIPAMENTO PARA ESTACA STRAUSS DMT ATÉ 50 KM</v>
          </cell>
          <cell r="D338"/>
          <cell r="E338"/>
          <cell r="F338"/>
          <cell r="G338" t="str">
            <v>vb</v>
          </cell>
          <cell r="H338">
            <v>5202</v>
          </cell>
          <cell r="I338"/>
        </row>
        <row r="339">
          <cell r="A339" t="str">
            <v>ED-49740</v>
          </cell>
          <cell r="B339"/>
          <cell r="C339" t="str">
            <v>MOBILIZAÇÃO E DESMOBILIZAÇÃO DE EQUIPAMENTO PARA ESTACA STRAUSS DMT DE 50,1 A 100 KM</v>
          </cell>
          <cell r="D339"/>
          <cell r="E339"/>
          <cell r="F339"/>
          <cell r="G339" t="str">
            <v>vb</v>
          </cell>
          <cell r="H339">
            <v>6729.45</v>
          </cell>
          <cell r="I339"/>
        </row>
        <row r="340">
          <cell r="A340" t="str">
            <v>ED-49706</v>
          </cell>
          <cell r="B340"/>
          <cell r="C340" t="str">
            <v>MOBILIZAÇÃO E DESMOBILIZAÇÃO DE EQUIPAMENTO PARA ESTACA TIPO FRANKI DMT ATÉ 50 KM</v>
          </cell>
          <cell r="D340"/>
          <cell r="E340"/>
          <cell r="F340"/>
          <cell r="G340" t="str">
            <v>vb</v>
          </cell>
          <cell r="H340">
            <v>10403.75</v>
          </cell>
          <cell r="I340"/>
        </row>
        <row r="341">
          <cell r="A341" t="str">
            <v>ED-49707</v>
          </cell>
          <cell r="B341"/>
          <cell r="C341" t="str">
            <v>MOBILIZAÇÃO E DESMOBILIZAÇÃO DE EQUIPAMENTO PARA ESTACA TIPO FRANKI DMT DE 50,1 A 100 KM</v>
          </cell>
          <cell r="D341"/>
          <cell r="E341"/>
          <cell r="F341"/>
          <cell r="G341" t="str">
            <v>vb</v>
          </cell>
          <cell r="H341">
            <v>14113.57</v>
          </cell>
          <cell r="I341"/>
        </row>
        <row r="342">
          <cell r="A342" t="str">
            <v>ED-49713</v>
          </cell>
          <cell r="B342"/>
          <cell r="C342" t="str">
            <v>MOBILIZAÇÃO E DESMOBILIZAÇÃO DE EQUIPAMENTO PARA ESTACA TIPO HÉLICE CONTÍNUA DMT ATÉ 50 KM</v>
          </cell>
          <cell r="D342"/>
          <cell r="E342"/>
          <cell r="F342"/>
          <cell r="G342" t="str">
            <v>vb</v>
          </cell>
          <cell r="H342">
            <v>9409.5</v>
          </cell>
          <cell r="I342"/>
        </row>
        <row r="343">
          <cell r="A343" t="str">
            <v>ED-49714</v>
          </cell>
          <cell r="B343"/>
          <cell r="C343" t="str">
            <v>MOBILIZAÇÃO E DESMOBILIZAÇÃO DE EQUIPAMENTO PARA ESTACA TIPO HÉLICE CONTÍNUA DMT DE 50,1 A 100 KM</v>
          </cell>
          <cell r="D343"/>
          <cell r="E343"/>
          <cell r="F343"/>
          <cell r="G343" t="str">
            <v>vb</v>
          </cell>
          <cell r="H343">
            <v>12483.6</v>
          </cell>
          <cell r="I343"/>
        </row>
        <row r="344">
          <cell r="A344" t="str">
            <v>ED-49759</v>
          </cell>
          <cell r="B344"/>
          <cell r="C344" t="str">
            <v>MOBILIZAÇÃO E DESMOBILIZAÇÃO DE EQUIPAMENTO PARA ESTACA TRILHO DMT ATÉ 50 KM</v>
          </cell>
          <cell r="D344"/>
          <cell r="E344"/>
          <cell r="F344"/>
          <cell r="G344" t="str">
            <v>vb</v>
          </cell>
          <cell r="H344">
            <v>6795.42</v>
          </cell>
          <cell r="I344"/>
        </row>
        <row r="345">
          <cell r="A345" t="str">
            <v>ED-49760</v>
          </cell>
          <cell r="B345"/>
          <cell r="C345" t="str">
            <v>MOBILIZAÇÃO E DESMOBILIZAÇÃO DE EQUIPAMENTO PARA ESTACA TRILHO DMT DE 50,1 A 100 KM</v>
          </cell>
          <cell r="D345"/>
          <cell r="E345"/>
          <cell r="F345"/>
          <cell r="G345" t="str">
            <v>vb</v>
          </cell>
          <cell r="H345">
            <v>9501.75</v>
          </cell>
          <cell r="I345"/>
        </row>
        <row r="346">
          <cell r="A346" t="str">
            <v>ED-49752</v>
          </cell>
          <cell r="B346"/>
          <cell r="C346" t="str">
            <v>PERFURAÇÃO DE ESTACA BROCA A TRADO MECANIZADO D = 250 MM</v>
          </cell>
          <cell r="D346"/>
          <cell r="E346"/>
          <cell r="F346"/>
          <cell r="G346" t="str">
            <v>m</v>
          </cell>
          <cell r="H346">
            <v>22.77</v>
          </cell>
          <cell r="I346"/>
        </row>
        <row r="347">
          <cell r="A347" t="str">
            <v>ED-49753</v>
          </cell>
          <cell r="B347"/>
          <cell r="C347" t="str">
            <v>PERFURAÇÃO DE ESTACA BROCA A TRADO MECANIZADO D = 300 MM</v>
          </cell>
          <cell r="D347"/>
          <cell r="E347"/>
          <cell r="F347"/>
          <cell r="G347" t="str">
            <v>m</v>
          </cell>
          <cell r="H347">
            <v>31.62</v>
          </cell>
          <cell r="I347"/>
        </row>
        <row r="348">
          <cell r="A348" t="str">
            <v>ED-49754</v>
          </cell>
          <cell r="B348"/>
          <cell r="C348" t="str">
            <v>PERFURAÇÃO DE ESTACA BROCA A TRADO MECANIZADO D = 350 MM</v>
          </cell>
          <cell r="D348"/>
          <cell r="E348"/>
          <cell r="F348"/>
          <cell r="G348" t="str">
            <v>m</v>
          </cell>
          <cell r="H348">
            <v>35.869999999999997</v>
          </cell>
          <cell r="I348"/>
        </row>
        <row r="349">
          <cell r="A349" t="str">
            <v>ED-49755</v>
          </cell>
          <cell r="B349"/>
          <cell r="C349" t="str">
            <v>PERFURAÇÃO DE ESTACA BROCA A TRADO MECANIZADO D = 400 MM</v>
          </cell>
          <cell r="D349"/>
          <cell r="E349"/>
          <cell r="F349"/>
          <cell r="G349" t="str">
            <v>m</v>
          </cell>
          <cell r="H349">
            <v>43.12</v>
          </cell>
          <cell r="I349"/>
        </row>
        <row r="350">
          <cell r="A350" t="str">
            <v>ED-49756</v>
          </cell>
          <cell r="B350"/>
          <cell r="C350" t="str">
            <v>PERFURAÇÃO DE ESTACA BROCA A TRADO MECANIZADO D = 450 MM</v>
          </cell>
          <cell r="D350"/>
          <cell r="E350"/>
          <cell r="F350"/>
          <cell r="G350" t="str">
            <v>m</v>
          </cell>
          <cell r="H350">
            <v>45.55</v>
          </cell>
          <cell r="I350"/>
        </row>
        <row r="351">
          <cell r="A351" t="str">
            <v>ED-49757</v>
          </cell>
          <cell r="B351"/>
          <cell r="C351" t="str">
            <v>PERFURAÇÃO DE ESTACA BROCA A TRADO MECANIZADO D = 500 MM</v>
          </cell>
          <cell r="D351"/>
          <cell r="E351"/>
          <cell r="F351"/>
          <cell r="G351" t="str">
            <v>m</v>
          </cell>
          <cell r="H351">
            <v>54.61</v>
          </cell>
          <cell r="I351"/>
        </row>
        <row r="352">
          <cell r="A352">
            <v>8739</v>
          </cell>
          <cell r="B352"/>
          <cell r="C352" t="str">
            <v>FORMA E DESFORMA</v>
          </cell>
          <cell r="D352"/>
          <cell r="E352"/>
          <cell r="F352"/>
          <cell r="G352"/>
          <cell r="H352"/>
          <cell r="I352"/>
        </row>
        <row r="353">
          <cell r="A353" t="str">
            <v>ED-8571</v>
          </cell>
          <cell r="B353"/>
          <cell r="C353" t="str">
            <v>FORMA E DESFORMA DE COMPENSADO PLASTIFICADO, ESP. 12MM, REAPROVEITAMENTO (3X) (FUNDAÇÃO)</v>
          </cell>
          <cell r="D353"/>
          <cell r="E353"/>
          <cell r="F353"/>
          <cell r="G353" t="str">
            <v>m2</v>
          </cell>
          <cell r="H353">
            <v>68.62</v>
          </cell>
          <cell r="I353"/>
        </row>
        <row r="354">
          <cell r="A354" t="str">
            <v>ED-49811</v>
          </cell>
          <cell r="B354"/>
          <cell r="C354" t="str">
            <v>FORMA E DESFORMA DE COMPENSADO RESINADO, ESP. 12MM, REAPROVEITAMENTO (3X) (FUNDAÇÃO)</v>
          </cell>
          <cell r="D354"/>
          <cell r="E354"/>
          <cell r="F354"/>
          <cell r="G354" t="str">
            <v>m2</v>
          </cell>
          <cell r="H354">
            <v>59.63</v>
          </cell>
          <cell r="I354"/>
        </row>
        <row r="355">
          <cell r="A355" t="str">
            <v>ED-49810</v>
          </cell>
          <cell r="B355"/>
          <cell r="C355" t="str">
            <v>FORMA E DESFORMA DE TÁBUA E SARRAFO, REAPROVEITAMENTO (3X) (FUNDAÇÃO)</v>
          </cell>
          <cell r="D355"/>
          <cell r="E355"/>
          <cell r="F355"/>
          <cell r="G355" t="str">
            <v>m2</v>
          </cell>
          <cell r="H355">
            <v>57.7</v>
          </cell>
          <cell r="I355"/>
        </row>
        <row r="356">
          <cell r="A356">
            <v>8740</v>
          </cell>
          <cell r="B356"/>
          <cell r="C356" t="str">
            <v>CONCRETO USINADO</v>
          </cell>
          <cell r="D356"/>
          <cell r="E356"/>
          <cell r="F356"/>
          <cell r="G356"/>
          <cell r="H356"/>
          <cell r="I356"/>
        </row>
        <row r="357">
          <cell r="A357" t="str">
            <v>ED-49804</v>
          </cell>
          <cell r="B357"/>
          <cell r="C357" t="str">
            <v>FORNECIMENTO DE CONCRETO ESTRUTURAL, USINADO BOMBEADO, COM FCK 20 MPA, INCLUSIVE LANÇAMENTO, ADENSAMENTO E ACABAMENTO (FUNDAÇÃO)</v>
          </cell>
          <cell r="D357"/>
          <cell r="E357"/>
          <cell r="F357"/>
          <cell r="G357" t="str">
            <v>m3</v>
          </cell>
          <cell r="H357">
            <v>591.35</v>
          </cell>
          <cell r="I357"/>
        </row>
        <row r="358">
          <cell r="A358" t="str">
            <v>ED-49809</v>
          </cell>
          <cell r="B358"/>
          <cell r="C358" t="str">
            <v>FORNECIMENTO DE CONCRETO ESTRUTURAL, USINADO BOMBEADO, COM FCK 20 MPA, SLUMP 20 +/- 2 (SLUMPFLOW 48 A 53 CM, COM AGREGADOS PEDRISCO E AREIA, CONSUMO MÍNIMO DE CIMENTO DE 400 KG/M3), INCLUSIVE LANÇAMENTO, ADENSAMENTO E ACABAMENTO (FUNDAÇÃO)</v>
          </cell>
          <cell r="D358"/>
          <cell r="E358"/>
          <cell r="F358"/>
          <cell r="G358" t="str">
            <v>m3</v>
          </cell>
          <cell r="H358">
            <v>686.74</v>
          </cell>
          <cell r="I358"/>
        </row>
        <row r="359">
          <cell r="A359" t="str">
            <v>ED-49805</v>
          </cell>
          <cell r="B359"/>
          <cell r="C359" t="str">
            <v>FORNECIMENTO DE CONCRETO ESTRUTURAL, USINADO BOMBEADO, COM FCK 25 MPA, INCLUSIVE LANÇAMENTO, ADENSAMENTO E ACABAMENTO (FUNDAÇÃO)</v>
          </cell>
          <cell r="D359"/>
          <cell r="E359"/>
          <cell r="F359"/>
          <cell r="G359" t="str">
            <v>m3</v>
          </cell>
          <cell r="H359">
            <v>605.98</v>
          </cell>
          <cell r="I359"/>
        </row>
        <row r="360">
          <cell r="A360" t="str">
            <v>ED-49806</v>
          </cell>
          <cell r="B360"/>
          <cell r="C360" t="str">
            <v>FORNECIMENTO DE CONCRETO ESTRUTURAL, USINADO BOMBEADO, COM FCK 30 MPA, INCLUSIVE LANÇAMENTO, ADENSAMENTO E ACABAMENTO (FUNDAÇÃO)</v>
          </cell>
          <cell r="D360"/>
          <cell r="E360"/>
          <cell r="F360"/>
          <cell r="G360" t="str">
            <v>m3</v>
          </cell>
          <cell r="H360">
            <v>623.79999999999995</v>
          </cell>
          <cell r="I360"/>
        </row>
        <row r="361">
          <cell r="A361" t="str">
            <v>ED-49807</v>
          </cell>
          <cell r="B361"/>
          <cell r="C361" t="str">
            <v>FORNECIMENTO DE CONCRETO ESTRUTURAL, USINADO BOMBEADO, COM FCK 35 MPA, INCLUSIVE LANÇAMENTO, ADENSAMENTO E ACABAMENTO (FUNDAÇÃO)</v>
          </cell>
          <cell r="D361"/>
          <cell r="E361"/>
          <cell r="F361"/>
          <cell r="G361" t="str">
            <v>m3</v>
          </cell>
          <cell r="H361">
            <v>641.61</v>
          </cell>
          <cell r="I361"/>
        </row>
        <row r="362">
          <cell r="A362" t="str">
            <v>ED-49808</v>
          </cell>
          <cell r="B362"/>
          <cell r="C362" t="str">
            <v>FORNECIMENTO DE CONCRETO ESTRUTURAL, USINADO BOMBEADO, COM FCK 40 MPA, INCLUSIVE LANÇAMENTO, ADENSAMENTO E ACABAMENTO (FUNDAÇÃO)</v>
          </cell>
          <cell r="D362"/>
          <cell r="E362"/>
          <cell r="F362"/>
          <cell r="G362" t="str">
            <v>m3</v>
          </cell>
          <cell r="H362">
            <v>666.2</v>
          </cell>
          <cell r="I362"/>
        </row>
        <row r="363">
          <cell r="A363" t="str">
            <v>ED-49797</v>
          </cell>
          <cell r="B363"/>
          <cell r="C363" t="str">
            <v>FORNECIMENTO DE CONCRETO ESTRUTURAL, USINADO, COM FCK 20 MPA, INCLUSIVE LANÇAMENTO, ADENSAMENTO E ACABAMENTO (FUNDAÇÃO)</v>
          </cell>
          <cell r="D363"/>
          <cell r="E363"/>
          <cell r="F363"/>
          <cell r="G363" t="str">
            <v>m3</v>
          </cell>
          <cell r="H363">
            <v>597.72</v>
          </cell>
          <cell r="I363"/>
        </row>
        <row r="364">
          <cell r="A364" t="str">
            <v>ED-49798</v>
          </cell>
          <cell r="B364"/>
          <cell r="C364" t="str">
            <v>FORNECIMENTO DE CONCRETO ESTRUTURAL, USINADO, COM FCK 25 MPA, INCLUSIVE LANÇAMENTO, ADENSAMENTO E ACABAMENTO (FUNDAÇÃO)</v>
          </cell>
          <cell r="D364"/>
          <cell r="E364"/>
          <cell r="F364"/>
          <cell r="G364" t="str">
            <v>m3</v>
          </cell>
          <cell r="H364">
            <v>617.32000000000005</v>
          </cell>
          <cell r="I364"/>
        </row>
        <row r="365">
          <cell r="A365" t="str">
            <v>ED-49799</v>
          </cell>
          <cell r="B365"/>
          <cell r="C365" t="str">
            <v>FORNECIMENTO DE CONCRETO ESTRUTURAL, USINADO, COM FCK 30 MPA, INCLUSIVE LANÇAMENTO, ADENSAMENTO E ACABAMENTO (FUNDAÇÃO)</v>
          </cell>
          <cell r="D365"/>
          <cell r="E365"/>
          <cell r="F365"/>
          <cell r="G365" t="str">
            <v>m3</v>
          </cell>
          <cell r="H365">
            <v>637.63</v>
          </cell>
          <cell r="I365"/>
        </row>
        <row r="366">
          <cell r="A366" t="str">
            <v>ED-49800</v>
          </cell>
          <cell r="B366"/>
          <cell r="C366" t="str">
            <v>FORNECIMENTO DE CONCRETO ESTRUTURAL, USINADO, COM FCK 35 MPA, INCLUSIVE LANÇAMENTO, ADENSAMENTO E ACABAMENTO (FUNDAÇÃO)</v>
          </cell>
          <cell r="D366"/>
          <cell r="E366"/>
          <cell r="F366"/>
          <cell r="G366" t="str">
            <v>m3</v>
          </cell>
          <cell r="H366">
            <v>658.74</v>
          </cell>
          <cell r="I366"/>
        </row>
        <row r="367">
          <cell r="A367" t="str">
            <v>ED-49801</v>
          </cell>
          <cell r="B367"/>
          <cell r="C367" t="str">
            <v>FORNECIMENTO DE CONCRETO ESTRUTURAL, USINADO, COM FCK 40 MPA, INCLUSIVE LANÇAMENTO, ADENSAMENTO E ACABAMENTO (FUNDAÇÃO)</v>
          </cell>
          <cell r="D367"/>
          <cell r="E367"/>
          <cell r="F367"/>
          <cell r="G367" t="str">
            <v>m3</v>
          </cell>
          <cell r="H367">
            <v>680.63</v>
          </cell>
          <cell r="I367"/>
        </row>
        <row r="368">
          <cell r="A368" t="str">
            <v>ED-49793</v>
          </cell>
          <cell r="B368"/>
          <cell r="C368" t="str">
            <v>FORNECIMENTO DE CONCRETO NÃO ESTRUTURAL, USINADO, COM FCK 10 MPA, INCLUSIVE LANÇAMENTO, ADENSAMENTO E ACABAMENTO (FUNDAÇÃO)</v>
          </cell>
          <cell r="D368"/>
          <cell r="E368"/>
          <cell r="F368"/>
          <cell r="G368" t="str">
            <v>m3</v>
          </cell>
          <cell r="H368">
            <v>570.83000000000004</v>
          </cell>
          <cell r="I368"/>
        </row>
        <row r="369">
          <cell r="A369" t="str">
            <v>ED-49795</v>
          </cell>
          <cell r="B369"/>
          <cell r="C369" t="str">
            <v>FORNECIMENTO DE CONCRETO NÃO ESTRUTURAL, USINADO, COM FCK 15 MPA, INCLUSIVE LANÇAMENTO, ADENSAMENTO E ACABAMENTO (FUNDAÇÃO)</v>
          </cell>
          <cell r="D369"/>
          <cell r="E369"/>
          <cell r="F369"/>
          <cell r="G369" t="str">
            <v>m3</v>
          </cell>
          <cell r="H369">
            <v>578.87</v>
          </cell>
          <cell r="I369"/>
        </row>
        <row r="370">
          <cell r="A370">
            <v>8741</v>
          </cell>
          <cell r="B370"/>
          <cell r="C370" t="str">
            <v>CONCRETO PREPARADO EM OBRA</v>
          </cell>
          <cell r="D370"/>
          <cell r="E370"/>
          <cell r="F370"/>
          <cell r="G370"/>
          <cell r="H370"/>
          <cell r="I370"/>
        </row>
        <row r="371">
          <cell r="A371" t="str">
            <v>ED-49786</v>
          </cell>
          <cell r="B371"/>
          <cell r="C371" t="str">
            <v>FORNECIMENTO DE CONCRETO ESTRUTURAL, PREPARADO EM OBRA COM BETONEIRA, COM FCK 20 MPA, INCLUSIVE LANÇAMENTO, ADENSAMENTO E ACABAMENTO (FUNDAÇÃO)</v>
          </cell>
          <cell r="D371"/>
          <cell r="E371"/>
          <cell r="F371"/>
          <cell r="G371" t="str">
            <v>m3</v>
          </cell>
          <cell r="H371">
            <v>570.46</v>
          </cell>
          <cell r="I371"/>
        </row>
        <row r="372">
          <cell r="A372" t="str">
            <v>ED-49787</v>
          </cell>
          <cell r="B372"/>
          <cell r="C372" t="str">
            <v>FORNECIMENTO DE CONCRETO ESTRUTURAL, PREPARADO EM OBRA COM BETONEIRA, COM FCK 25 MPA, INCLUSIVE LANÇAMENTO, ADENSAMENTO E ACABAMENTO (FUNDAÇÃO)</v>
          </cell>
          <cell r="D372"/>
          <cell r="E372"/>
          <cell r="F372"/>
          <cell r="G372" t="str">
            <v>m3</v>
          </cell>
          <cell r="H372">
            <v>588.9</v>
          </cell>
          <cell r="I372"/>
        </row>
        <row r="373">
          <cell r="A373" t="str">
            <v>ED-49788</v>
          </cell>
          <cell r="B373"/>
          <cell r="C373" t="str">
            <v>FORNECIMENTO DE CONCRETO ESTRUTURAL, PREPARADO EM OBRA COM BETONEIRA, COM FCK 30 MPA, INCLUSIVE LANÇAMENTO, ADENSAMENTO E ACABAMENTO (FUNDAÇÃO)</v>
          </cell>
          <cell r="D373"/>
          <cell r="E373"/>
          <cell r="F373"/>
          <cell r="G373" t="str">
            <v>m3</v>
          </cell>
          <cell r="H373">
            <v>627.30999999999995</v>
          </cell>
          <cell r="I373"/>
        </row>
        <row r="374">
          <cell r="A374" t="str">
            <v>ED-49789</v>
          </cell>
          <cell r="B374"/>
          <cell r="C374" t="str">
            <v>FORNECIMENTO DE CONCRETO ESTRUTURAL, PREPARADO EM OBRA COM BETONEIRA, COM FCK 35 MPA, INCLUSIVE LANÇAMENTO, ADENSAMENTO E ACABAMENTO (FUNDAÇÃO)</v>
          </cell>
          <cell r="D374"/>
          <cell r="E374"/>
          <cell r="F374"/>
          <cell r="G374" t="str">
            <v>m3</v>
          </cell>
          <cell r="H374">
            <v>649.99</v>
          </cell>
          <cell r="I374"/>
        </row>
        <row r="375">
          <cell r="A375" t="str">
            <v>ED-49790</v>
          </cell>
          <cell r="B375"/>
          <cell r="C375" t="str">
            <v>FORNECIMENTO DE CONCRETO ESTRUTURAL, PREPARADO EM OBRA COM BETONEIRA, COM FCK 40 MPA, INCLUSIVE LANÇAMENTO, ADENSAMENTO E ACABAMENTO (FUNDAÇÃO)</v>
          </cell>
          <cell r="D375"/>
          <cell r="E375"/>
          <cell r="F375"/>
          <cell r="G375" t="str">
            <v>m3</v>
          </cell>
          <cell r="H375">
            <v>686.8</v>
          </cell>
          <cell r="I375"/>
        </row>
        <row r="376">
          <cell r="A376" t="str">
            <v>ED-49782</v>
          </cell>
          <cell r="B376"/>
          <cell r="C376" t="str">
            <v>FORNECIMENTO DE CONCRETO NÃO ESTRUTURAL, PREPARADO EM OBRA COM BETONEIRA, COM FCK 10 MPA, INCLUSIVE LANÇAMENTO, ADENSAMENTO E ACABAMENTO (FUNDAÇÃO)</v>
          </cell>
          <cell r="D376"/>
          <cell r="E376"/>
          <cell r="F376"/>
          <cell r="G376" t="str">
            <v>m3</v>
          </cell>
          <cell r="H376">
            <v>518.79999999999995</v>
          </cell>
          <cell r="I376"/>
        </row>
        <row r="377">
          <cell r="A377" t="str">
            <v>ED-49783</v>
          </cell>
          <cell r="B377"/>
          <cell r="C377" t="str">
            <v>FORNECIMENTO DE CONCRETO NÃO ESTRUTURAL, PREPARADO EM OBRA COM BETONEIRA, COM FCK 13,5 MPA, INCLUSIVE LANÇAMENTO, ADENSAMENTO E ACABAMENTO (FUNDAÇÃO)</v>
          </cell>
          <cell r="D377"/>
          <cell r="E377"/>
          <cell r="F377"/>
          <cell r="G377" t="str">
            <v>m3</v>
          </cell>
          <cell r="H377">
            <v>537.79</v>
          </cell>
          <cell r="I377"/>
        </row>
        <row r="378">
          <cell r="A378" t="str">
            <v>ED-49784</v>
          </cell>
          <cell r="B378"/>
          <cell r="C378" t="str">
            <v>FORNECIMENTO DE CONCRETO NÃO ESTRUTURAL, PREPARADO EM OBRA COM BETONEIRA, COM FCK 15 MPA, INCLUSIVE LANÇAMENTO, ADENSAMENTO E ACABAMENTO (FUNDAÇÃO)</v>
          </cell>
          <cell r="D378"/>
          <cell r="E378"/>
          <cell r="F378"/>
          <cell r="G378" t="str">
            <v>m3</v>
          </cell>
          <cell r="H378">
            <v>537.04</v>
          </cell>
          <cell r="I378"/>
        </row>
        <row r="379">
          <cell r="A379" t="str">
            <v>ED-49785</v>
          </cell>
          <cell r="B379"/>
          <cell r="C379" t="str">
            <v>FORNECIMENTO DE CONCRETO NÃO ESTRUTURAL, PREPARADO EM OBRA COM BETONEIRA, COM FCK 18 MPA, INCLUSIVE LANÇAMENTO, ADENSAMENTO E ACABAMENTO (FUNDAÇÃO)</v>
          </cell>
          <cell r="D379"/>
          <cell r="E379"/>
          <cell r="F379"/>
          <cell r="G379" t="str">
            <v>m3</v>
          </cell>
          <cell r="H379">
            <v>560.17999999999995</v>
          </cell>
          <cell r="I379"/>
        </row>
        <row r="380">
          <cell r="A380" t="str">
            <v>ED-49781</v>
          </cell>
          <cell r="B380"/>
          <cell r="C380" t="str">
            <v>FORNECIMENTO DE CONCRETO NÃO ESTRUTURAL, PREPARADO EM OBRA COM BETONEIRA, COM FCK 9 MPA, INCLUSIVE LANÇAMENTO, ADENSAMENTO E ACABAMENTO (FUNDAÇÃO)</v>
          </cell>
          <cell r="D380"/>
          <cell r="E380"/>
          <cell r="F380"/>
          <cell r="G380" t="str">
            <v>m3</v>
          </cell>
          <cell r="H380">
            <v>513.29</v>
          </cell>
          <cell r="I380"/>
        </row>
        <row r="381">
          <cell r="A381">
            <v>8667</v>
          </cell>
          <cell r="B381"/>
          <cell r="C381" t="str">
            <v>ESTRUTURAS DE CONTENÇÕES</v>
          </cell>
          <cell r="D381"/>
          <cell r="E381"/>
          <cell r="F381"/>
          <cell r="G381"/>
          <cell r="H381"/>
          <cell r="I381"/>
        </row>
        <row r="382">
          <cell r="A382">
            <v>8742</v>
          </cell>
          <cell r="B382"/>
          <cell r="C382" t="str">
            <v>CONCRETO CICLÓPICO</v>
          </cell>
          <cell r="D382"/>
          <cell r="E382"/>
          <cell r="F382"/>
          <cell r="G382"/>
          <cell r="H382"/>
          <cell r="I382"/>
        </row>
        <row r="383">
          <cell r="A383" t="str">
            <v>ED-49780</v>
          </cell>
          <cell r="B383"/>
          <cell r="C383" t="str">
            <v>CONCRETO CICLÓPICO, FCK 15 MPA,  PREPARADO EM OBRA COM BETONEIRA, COM 30% DE PEDRA DE MÃO, INCLUSIVE LANÇAMENTO, ADENSAMENTO E ACABAMENTO</v>
          </cell>
          <cell r="D383"/>
          <cell r="E383"/>
          <cell r="F383"/>
          <cell r="G383" t="str">
            <v>m3</v>
          </cell>
          <cell r="H383">
            <v>422.17</v>
          </cell>
          <cell r="I383"/>
        </row>
        <row r="384">
          <cell r="A384" t="str">
            <v>ED-49779</v>
          </cell>
          <cell r="B384"/>
          <cell r="C384" t="str">
            <v>CONCRETO CICLÓPICO, TRAÇO 1:3:6,  PREPARADO EM OBRA COM BETONEIRA, COM 30% DE PEDRA DE MÃO, INCLUSIVE LANÇAMENTO, ADENSAMENTO E ACABAMENTO</v>
          </cell>
          <cell r="D384"/>
          <cell r="E384"/>
          <cell r="F384"/>
          <cell r="G384" t="str">
            <v>m3</v>
          </cell>
          <cell r="H384">
            <v>366.25</v>
          </cell>
          <cell r="I384"/>
        </row>
        <row r="385">
          <cell r="A385" t="str">
            <v>ED-49778</v>
          </cell>
          <cell r="B385"/>
          <cell r="C385" t="str">
            <v>CONCRETO CICLÓPICO, TRAÇO 1:4:8,  PREPARADO EM OBRA COM BETONEIRA, COM 30% DE PEDRA DE MÃO, INCLUSIVE LANÇAMENTO, ADENSAMENTO E ACABAMENTO</v>
          </cell>
          <cell r="D385"/>
          <cell r="E385"/>
          <cell r="F385"/>
          <cell r="G385" t="str">
            <v>m3</v>
          </cell>
          <cell r="H385">
            <v>349.92</v>
          </cell>
          <cell r="I385"/>
        </row>
        <row r="386">
          <cell r="A386">
            <v>8743</v>
          </cell>
          <cell r="B386"/>
          <cell r="C386" t="str">
            <v>DRENO</v>
          </cell>
          <cell r="D386"/>
          <cell r="E386"/>
          <cell r="F386"/>
          <cell r="G386"/>
          <cell r="H386"/>
          <cell r="I386"/>
        </row>
        <row r="387">
          <cell r="A387" t="str">
            <v>ED-48608</v>
          </cell>
          <cell r="B387"/>
          <cell r="C387" t="str">
            <v>DRENO TIPO A, AREIA GROSSA, BRITA 2, TUBO CONCRETO POROSO D = 15 CM, L = 50 CM, INCLUSIVE ESCAVAÇÃO E BOTA FORA</v>
          </cell>
          <cell r="D387"/>
          <cell r="E387"/>
          <cell r="F387"/>
          <cell r="G387" t="str">
            <v>m</v>
          </cell>
          <cell r="H387">
            <v>105.85</v>
          </cell>
          <cell r="I387"/>
        </row>
        <row r="388">
          <cell r="A388" t="str">
            <v>ED-48609</v>
          </cell>
          <cell r="B388"/>
          <cell r="C388" t="str">
            <v>DRENO TIPO B, MANTA DRENANTE, BRITA 3, TUBO CONCRETO POROSO D = 15 CM, L = 50 CM, INCLUSIVE ESCAVAÇÃO E BOTA FORA</v>
          </cell>
          <cell r="D388"/>
          <cell r="E388"/>
          <cell r="F388"/>
          <cell r="G388" t="str">
            <v>m</v>
          </cell>
          <cell r="H388">
            <v>129.19</v>
          </cell>
          <cell r="I388"/>
        </row>
        <row r="389">
          <cell r="A389">
            <v>8744</v>
          </cell>
          <cell r="B389"/>
          <cell r="C389" t="str">
            <v>LASTRO DE AREIA, BRITA E CONCRETO</v>
          </cell>
          <cell r="D389"/>
          <cell r="E389"/>
          <cell r="F389"/>
          <cell r="G389"/>
          <cell r="H389"/>
          <cell r="I389"/>
        </row>
        <row r="390">
          <cell r="A390" t="str">
            <v>ED-49814</v>
          </cell>
          <cell r="B390"/>
          <cell r="C390" t="str">
            <v>LASTRO DE AREIA</v>
          </cell>
          <cell r="D390"/>
          <cell r="E390"/>
          <cell r="F390"/>
          <cell r="G390" t="str">
            <v>m3</v>
          </cell>
          <cell r="H390">
            <v>129.61000000000001</v>
          </cell>
          <cell r="I390"/>
        </row>
        <row r="391">
          <cell r="A391" t="str">
            <v>ED-49813</v>
          </cell>
          <cell r="B391"/>
          <cell r="C391" t="str">
            <v>LASTRO DE BRITA 2 OU 3 APILOADO MANUALMENTE</v>
          </cell>
          <cell r="D391"/>
          <cell r="E391"/>
          <cell r="F391"/>
          <cell r="G391" t="str">
            <v>m3</v>
          </cell>
          <cell r="H391">
            <v>137.46</v>
          </cell>
          <cell r="I391"/>
        </row>
        <row r="392">
          <cell r="A392" t="str">
            <v>ED-49812</v>
          </cell>
          <cell r="B392"/>
          <cell r="C392" t="str">
            <v xml:space="preserve">LASTRO DE CONCRETO MAGRO, INCLUSIVE TRANSPORTE, LANÇAMENTO E ADENSAMENTO </v>
          </cell>
          <cell r="D392"/>
          <cell r="E392"/>
          <cell r="F392"/>
          <cell r="G392" t="str">
            <v>m3</v>
          </cell>
          <cell r="H392">
            <v>435.9</v>
          </cell>
          <cell r="I392"/>
        </row>
        <row r="393">
          <cell r="A393">
            <v>8745</v>
          </cell>
          <cell r="B393"/>
          <cell r="C393" t="str">
            <v>ENROCAMENTO</v>
          </cell>
          <cell r="D393"/>
          <cell r="E393"/>
          <cell r="F393"/>
          <cell r="G393"/>
          <cell r="H393"/>
          <cell r="I393"/>
        </row>
        <row r="394">
          <cell r="A394" t="str">
            <v>ED-49541</v>
          </cell>
          <cell r="B394"/>
          <cell r="C394" t="str">
            <v>ENROCAMENTO COM PEDRA DE MÃO ARRUMADA, INCLUSIVE FORNECIMENTO</v>
          </cell>
          <cell r="D394"/>
          <cell r="E394"/>
          <cell r="F394"/>
          <cell r="G394" t="str">
            <v>m3</v>
          </cell>
          <cell r="H394">
            <v>191.18</v>
          </cell>
          <cell r="I394"/>
        </row>
        <row r="395">
          <cell r="A395" t="str">
            <v>ED-49540</v>
          </cell>
          <cell r="B395"/>
          <cell r="C395" t="str">
            <v>ENROCAMENTO COM PEDRA DE MÃO JOGADA, INCLUSIVE FORNECIMENTO</v>
          </cell>
          <cell r="D395"/>
          <cell r="E395"/>
          <cell r="F395"/>
          <cell r="G395" t="str">
            <v>m3</v>
          </cell>
          <cell r="H395">
            <v>135.26</v>
          </cell>
          <cell r="I395"/>
        </row>
        <row r="396">
          <cell r="A396" t="str">
            <v>ED-49543</v>
          </cell>
          <cell r="B396"/>
          <cell r="C396" t="str">
            <v>ENSAIO DE TRAÇÃO, DOBRAMENTO E VERIFICAÇÃO DE BITOLAS EM BARRAS DE AÇO ACIMA DE 1"</v>
          </cell>
          <cell r="D396"/>
          <cell r="E396"/>
          <cell r="F396"/>
          <cell r="G396" t="str">
            <v>U</v>
          </cell>
          <cell r="H396">
            <v>65.53</v>
          </cell>
          <cell r="I396"/>
        </row>
        <row r="397">
          <cell r="A397" t="str">
            <v>ED-49542</v>
          </cell>
          <cell r="B397"/>
          <cell r="C397" t="str">
            <v>ENSAIO DE TRAÇÃO, DOBRAMENTO E VERIFICAÇÃO DE BITOLAS EM BARRAS DE AÇO ATÉ 1"</v>
          </cell>
          <cell r="D397"/>
          <cell r="E397"/>
          <cell r="F397"/>
          <cell r="G397" t="str">
            <v>U</v>
          </cell>
          <cell r="H397">
            <v>65</v>
          </cell>
          <cell r="I397"/>
        </row>
        <row r="398">
          <cell r="A398">
            <v>8668</v>
          </cell>
          <cell r="B398"/>
          <cell r="C398" t="str">
            <v>ESTRUTURA DE CONCRETO</v>
          </cell>
          <cell r="D398"/>
          <cell r="E398"/>
          <cell r="F398"/>
          <cell r="G398"/>
          <cell r="H398"/>
          <cell r="I398"/>
        </row>
        <row r="399">
          <cell r="A399">
            <v>8746</v>
          </cell>
          <cell r="B399"/>
          <cell r="C399" t="str">
            <v>ARMAÇÃO EM AÇO</v>
          </cell>
          <cell r="D399"/>
          <cell r="E399"/>
          <cell r="F399"/>
          <cell r="G399"/>
          <cell r="H399"/>
          <cell r="I399"/>
        </row>
        <row r="400">
          <cell r="A400" t="str">
            <v>ED-48299</v>
          </cell>
          <cell r="B400"/>
          <cell r="C400" t="str">
            <v>ARMADURA DE TELA DE AÇO CA-60 B SOLDADA TIPO Q-138 (DIÂMETRO DO FIO: 4,20 MM / DIMENSÕES DA TRAMA: 100 X 100 MM / TIPO DA MALHA: QUADRANGULAR )</v>
          </cell>
          <cell r="D400"/>
          <cell r="E400"/>
          <cell r="F400"/>
          <cell r="G400" t="str">
            <v>Kg</v>
          </cell>
          <cell r="H400">
            <v>23.94</v>
          </cell>
          <cell r="I400"/>
        </row>
        <row r="401">
          <cell r="A401" t="str">
            <v>ED-48300</v>
          </cell>
          <cell r="B401"/>
          <cell r="C401" t="str">
            <v>ARMADURA DE TELA DE AÇO CA-60 B SOLDADA TIPO Q-92 (DIÂMETRO DO FIO: 4,20 MM / DIMENSÕES DA TRAMA: 150 X 150 MM / TIPO DA MALHA: QUADRANGULAR)</v>
          </cell>
          <cell r="D401"/>
          <cell r="E401"/>
          <cell r="F401"/>
          <cell r="G401" t="str">
            <v>Kg</v>
          </cell>
          <cell r="H401">
            <v>22.46</v>
          </cell>
          <cell r="I401"/>
        </row>
        <row r="402">
          <cell r="A402" t="str">
            <v>ED-48296</v>
          </cell>
          <cell r="B402"/>
          <cell r="C402" t="str">
            <v xml:space="preserve">CORTE, DOBRA E MONTAGEM DE AÇO CA-50 DIÂMETRO (16,0MM A 25,0MM) </v>
          </cell>
          <cell r="D402"/>
          <cell r="E402"/>
          <cell r="F402"/>
          <cell r="G402" t="str">
            <v>Kg</v>
          </cell>
          <cell r="H402">
            <v>12.37</v>
          </cell>
          <cell r="I402"/>
        </row>
        <row r="403">
          <cell r="A403" t="str">
            <v>ED-48295</v>
          </cell>
          <cell r="B403"/>
          <cell r="C403" t="str">
            <v>CORTE, DOBRA E MONTAGEM DE AÇO CA-50 DIÂMETRO (6,3MM A 12,5MM)</v>
          </cell>
          <cell r="D403"/>
          <cell r="E403"/>
          <cell r="F403"/>
          <cell r="G403" t="str">
            <v>Kg</v>
          </cell>
          <cell r="H403">
            <v>12.81</v>
          </cell>
          <cell r="I403"/>
        </row>
        <row r="404">
          <cell r="A404" t="str">
            <v>ED-48298</v>
          </cell>
          <cell r="B404"/>
          <cell r="C404" t="str">
            <v>CORTE, DOBRA E MONTAGEM DE AÇO CA-50/60</v>
          </cell>
          <cell r="D404"/>
          <cell r="E404"/>
          <cell r="F404"/>
          <cell r="G404" t="str">
            <v>Kg</v>
          </cell>
          <cell r="H404">
            <v>12.88</v>
          </cell>
          <cell r="I404"/>
        </row>
        <row r="405">
          <cell r="A405" t="str">
            <v>ED-48297</v>
          </cell>
          <cell r="B405"/>
          <cell r="C405" t="str">
            <v>CORTE, DOBRA E MONTAGEM DE AÇO CA-60 DIÂMETRO (4,2MM A 5,0MM)</v>
          </cell>
          <cell r="D405"/>
          <cell r="E405"/>
          <cell r="F405"/>
          <cell r="G405" t="str">
            <v>Kg</v>
          </cell>
          <cell r="H405">
            <v>13.82</v>
          </cell>
          <cell r="I405"/>
        </row>
        <row r="406">
          <cell r="A406">
            <v>8747</v>
          </cell>
          <cell r="B406"/>
          <cell r="C406" t="str">
            <v>FORMA E DESFORMA</v>
          </cell>
          <cell r="D406"/>
          <cell r="E406"/>
          <cell r="F406"/>
          <cell r="G406"/>
          <cell r="H406"/>
          <cell r="I406"/>
        </row>
        <row r="407">
          <cell r="A407" t="str">
            <v>ED-8398</v>
          </cell>
          <cell r="B407"/>
          <cell r="C407" t="str">
            <v>FORMA E DESFORMA DE COMPENSADO PLASTIFICADO, ESP. 12MM, REAPROVEITAMENTO (3X), EXCLUSIVE ESCORAMENTO</v>
          </cell>
          <cell r="D407"/>
          <cell r="E407"/>
          <cell r="F407"/>
          <cell r="G407" t="str">
            <v>m2</v>
          </cell>
          <cell r="H407">
            <v>74.02</v>
          </cell>
          <cell r="I407"/>
        </row>
        <row r="408">
          <cell r="A408" t="str">
            <v>ED-49647</v>
          </cell>
          <cell r="B408"/>
          <cell r="C408" t="str">
            <v>FORMA E DESFORMA DE COMPENSADO PLASTIFICADO, ESP. 12MM, REAPROVEITAMENTO (5X), EXCLUSIVE ESCORAMENTO</v>
          </cell>
          <cell r="D408"/>
          <cell r="E408"/>
          <cell r="F408"/>
          <cell r="G408" t="str">
            <v>m2</v>
          </cell>
          <cell r="H408">
            <v>51.96</v>
          </cell>
          <cell r="I408"/>
        </row>
        <row r="409">
          <cell r="A409" t="str">
            <v>ED-49648</v>
          </cell>
          <cell r="B409"/>
          <cell r="C409" t="str">
            <v>FORMA E DESFORMA DE COMPENSADO PLASTIFICADO, ESP. 14MM, REAPROVEITAMENTO (5X), EXCLUSIVE ESCORAMENTO</v>
          </cell>
          <cell r="D409"/>
          <cell r="E409"/>
          <cell r="F409"/>
          <cell r="G409" t="str">
            <v>m2</v>
          </cell>
          <cell r="H409">
            <v>55.84</v>
          </cell>
          <cell r="I409"/>
        </row>
        <row r="410">
          <cell r="A410" t="str">
            <v>ED-49644</v>
          </cell>
          <cell r="B410"/>
          <cell r="C410" t="str">
            <v>FORMA E DESFORMA DE COMPENSADO RESINADO, ESP. 10MM, REAPROVEITAMENTO (3X), EXCLUSIVE ESCORAMENTO</v>
          </cell>
          <cell r="D410"/>
          <cell r="E410"/>
          <cell r="F410"/>
          <cell r="G410" t="str">
            <v>m2</v>
          </cell>
          <cell r="H410">
            <v>58.79</v>
          </cell>
          <cell r="I410"/>
        </row>
        <row r="411">
          <cell r="A411" t="str">
            <v>ED-49645</v>
          </cell>
          <cell r="B411"/>
          <cell r="C411" t="str">
            <v>FORMA E DESFORMA DE COMPENSADO RESINADO, ESP. 12MM, REAPROVEITAMENTO (3X), EXCLUSIVE ESCORAMENTO</v>
          </cell>
          <cell r="D411"/>
          <cell r="E411"/>
          <cell r="F411"/>
          <cell r="G411" t="str">
            <v>m2</v>
          </cell>
          <cell r="H411">
            <v>62.85</v>
          </cell>
          <cell r="I411"/>
        </row>
        <row r="412">
          <cell r="A412" t="str">
            <v>ED-49646</v>
          </cell>
          <cell r="B412"/>
          <cell r="C412" t="str">
            <v>FORMA E DESFORMA DE COMPENSADO RESINADO, ESP. 14MM, REAPROVEITAMENTO (3X), EXCLUSIVE ESCORAMENTO</v>
          </cell>
          <cell r="D412"/>
          <cell r="E412"/>
          <cell r="F412"/>
          <cell r="G412" t="str">
            <v>m2</v>
          </cell>
          <cell r="H412">
            <v>66.349999999999994</v>
          </cell>
          <cell r="I412"/>
        </row>
        <row r="413">
          <cell r="A413" t="str">
            <v>ED-49649</v>
          </cell>
          <cell r="B413"/>
          <cell r="C413" t="str">
            <v>FORMA E DESFORMA DE MADEIRA PARA ESTRUTURA EM CURVA COM TÁBUA, SARRAFO E COMPENSADO RESINADO NAVAL, ESP. 6MM, REAPROVEITAMENTO (2X), EXCLUSIVE ESCORAMENTO</v>
          </cell>
          <cell r="D413"/>
          <cell r="E413"/>
          <cell r="F413"/>
          <cell r="G413" t="str">
            <v>m2</v>
          </cell>
          <cell r="H413">
            <v>120.87</v>
          </cell>
          <cell r="I413"/>
        </row>
        <row r="414">
          <cell r="A414" t="str">
            <v>ED-8457</v>
          </cell>
          <cell r="B414"/>
          <cell r="C414" t="str">
            <v>FORMA E DESFORMA DE MADEIRA PARA ESTRUTURA EM CURVA COM TÁBUA, SARRAFO E COMPENSADO RESINADO NAVAL, ESP. 6MM, REAPROVEITAMENTO (3X), EXCLUSIVE ESCORAMENTO</v>
          </cell>
          <cell r="D414"/>
          <cell r="E414"/>
          <cell r="F414"/>
          <cell r="G414" t="str">
            <v>m2</v>
          </cell>
          <cell r="H414">
            <v>97.87</v>
          </cell>
          <cell r="I414"/>
        </row>
        <row r="415">
          <cell r="A415" t="str">
            <v>ED-8458</v>
          </cell>
          <cell r="B415"/>
          <cell r="C415" t="str">
            <v>FORMA E DESFORMA DE MADEIRA PARA ESTRUTURA EM CURVA COM TÁBUA, SARRAFO E COMPENSADO RESINADO NAVAL, ESP. 6MM, REAPROVEITAMENTO (5X), EXCLUSIVE ESCORAMENTO</v>
          </cell>
          <cell r="D415"/>
          <cell r="E415"/>
          <cell r="F415"/>
          <cell r="G415" t="str">
            <v>m2</v>
          </cell>
          <cell r="H415">
            <v>79.48</v>
          </cell>
          <cell r="I415"/>
        </row>
        <row r="416">
          <cell r="A416" t="str">
            <v>ED-49643</v>
          </cell>
          <cell r="B416"/>
          <cell r="C416" t="str">
            <v>FORMA E DESFORMA DE TÁBUA E SARRAFO, REAPROVEITAMENTO (3X), EXCLUSIVE ESCORAMENTO</v>
          </cell>
          <cell r="D416"/>
          <cell r="E416"/>
          <cell r="F416"/>
          <cell r="G416" t="str">
            <v>m2</v>
          </cell>
          <cell r="H416">
            <v>56.01</v>
          </cell>
          <cell r="I416"/>
        </row>
        <row r="417">
          <cell r="A417" t="str">
            <v>ED-8471</v>
          </cell>
          <cell r="B417"/>
          <cell r="C417" t="str">
            <v>FORMA E DESFORMA DE TÁBUA E SARRAFO, REAPROVEITAMENTO (5X), EXCLUSIVE ESCORAMENTO</v>
          </cell>
          <cell r="D417"/>
          <cell r="E417"/>
          <cell r="F417"/>
          <cell r="G417" t="str">
            <v>m2</v>
          </cell>
          <cell r="H417">
            <v>43.63</v>
          </cell>
          <cell r="I417"/>
        </row>
        <row r="418">
          <cell r="A418" t="str">
            <v>ED-15690</v>
          </cell>
          <cell r="B418"/>
          <cell r="C418" t="str">
            <v>FORMA E DESFORMA PARA CORTINA DE CONCRETO OU PAREDE ESTRUTURAL (VIGA-PAREDE), ALTURA MÁXIMA DE 360CM, COM CHAPA DE COMPENSADO PLASTIFICADO, ESP. 18MM, REAPROVEITAMENTO (3X), INCLUSIVE TRAVAMENTO COM TIRANTES EM ARAME E ESCORA PARA PRUMO EM MADEIRA</v>
          </cell>
          <cell r="D418"/>
          <cell r="E418"/>
          <cell r="F418"/>
          <cell r="G418" t="str">
            <v>m2</v>
          </cell>
          <cell r="H418">
            <v>104.46</v>
          </cell>
          <cell r="I418"/>
        </row>
        <row r="419">
          <cell r="A419" t="str">
            <v>ED-19652</v>
          </cell>
          <cell r="B419"/>
          <cell r="C419" t="str">
            <v>FORMA E DESFORMA PARA LAJE NERVURADA COM CUBETA E ASSOALHO EM COMPENSADO PLASTIFICADO, ESP. 14MM, ALTURA DE (200 ATÉ 310)CM, REAPROVEITAMENTO (10X), INCLUSIVE CIMBRAMENTO</v>
          </cell>
          <cell r="D419"/>
          <cell r="E419"/>
          <cell r="F419"/>
          <cell r="G419" t="str">
            <v>m2xmês</v>
          </cell>
          <cell r="H419">
            <v>50.84</v>
          </cell>
          <cell r="I419"/>
        </row>
        <row r="420">
          <cell r="A420" t="str">
            <v>ED-19653</v>
          </cell>
          <cell r="B420"/>
          <cell r="C420" t="str">
            <v>FORMA E DESFORMA PARA LAJE NERVURADA COM CUBETA E ASSOALHO EM COMPENSADO PLASTIFICADO, ESP. 14MM, ALTURA DE (311 ATÉ 450)CM, REAPROVEITAMENTO (10X), INCLUSIVE CIMBRAMENTO</v>
          </cell>
          <cell r="D420"/>
          <cell r="E420"/>
          <cell r="F420"/>
          <cell r="G420" t="str">
            <v>m2xmês</v>
          </cell>
          <cell r="H420">
            <v>51.4</v>
          </cell>
          <cell r="I420"/>
        </row>
        <row r="421">
          <cell r="A421">
            <v>8748</v>
          </cell>
          <cell r="B421"/>
          <cell r="C421" t="str">
            <v>CONCRETO USINADO</v>
          </cell>
          <cell r="D421"/>
          <cell r="E421"/>
          <cell r="F421"/>
          <cell r="G421"/>
          <cell r="H421"/>
          <cell r="I421"/>
        </row>
        <row r="422">
          <cell r="A422" t="str">
            <v>ED-49637</v>
          </cell>
          <cell r="B422"/>
          <cell r="C422" t="str">
            <v>FORNECIMENTO DE CONCRETO ESTRUTURAL, USINADO BOMBEADO, COM FCK 20 MPA, INCLUSIVE LANÇAMENTO, ADENSAMENTO E ACABAMENTO</v>
          </cell>
          <cell r="D422"/>
          <cell r="E422"/>
          <cell r="F422"/>
          <cell r="G422" t="str">
            <v>m3</v>
          </cell>
          <cell r="H422">
            <v>602.82000000000005</v>
          </cell>
          <cell r="I422"/>
        </row>
        <row r="423">
          <cell r="A423" t="str">
            <v>ED-49638</v>
          </cell>
          <cell r="B423"/>
          <cell r="C423" t="str">
            <v>FORNECIMENTO DE CONCRETO ESTRUTURAL, USINADO BOMBEADO, COM FCK 25 MPA, INCLUSIVE LANÇAMENTO, ADENSAMENTO E ACABAMENTO</v>
          </cell>
          <cell r="D423"/>
          <cell r="E423"/>
          <cell r="F423"/>
          <cell r="G423" t="str">
            <v>m3</v>
          </cell>
          <cell r="H423">
            <v>617.45000000000005</v>
          </cell>
          <cell r="I423"/>
        </row>
        <row r="424">
          <cell r="A424" t="str">
            <v>ED-49639</v>
          </cell>
          <cell r="B424"/>
          <cell r="C424" t="str">
            <v>FORNECIMENTO DE CONCRETO ESTRUTURAL, USINADO BOMBEADO, COM FCK 30 MPA, INCLUSIVE LANÇAMENTO, ADENSAMENTO E ACABAMENTO</v>
          </cell>
          <cell r="D424"/>
          <cell r="E424"/>
          <cell r="F424"/>
          <cell r="G424" t="str">
            <v>m3</v>
          </cell>
          <cell r="H424">
            <v>635.27</v>
          </cell>
          <cell r="I424"/>
        </row>
        <row r="425">
          <cell r="A425" t="str">
            <v>ED-49640</v>
          </cell>
          <cell r="B425"/>
          <cell r="C425" t="str">
            <v>FORNECIMENTO DE CONCRETO ESTRUTURAL, USINADO BOMBEADO, COM FCK 35 MPA, INCLUSIVE LANÇAMENTO, ADENSAMENTO E ACABAMENTO</v>
          </cell>
          <cell r="D425"/>
          <cell r="E425"/>
          <cell r="F425"/>
          <cell r="G425" t="str">
            <v>m3</v>
          </cell>
          <cell r="H425">
            <v>653.08000000000004</v>
          </cell>
          <cell r="I425"/>
        </row>
        <row r="426">
          <cell r="A426" t="str">
            <v>ED-49641</v>
          </cell>
          <cell r="B426"/>
          <cell r="C426" t="str">
            <v>FORNECIMENTO DE CONCRETO ESTRUTURAL, USINADO BOMBEADO, COM FCK 40 MPA, INCLUSIVE LANÇAMENTO, ADENSAMENTO E ACABAMENTO</v>
          </cell>
          <cell r="D426"/>
          <cell r="E426"/>
          <cell r="F426"/>
          <cell r="G426" t="str">
            <v>m3</v>
          </cell>
          <cell r="H426">
            <v>677.67</v>
          </cell>
          <cell r="I426"/>
        </row>
        <row r="427">
          <cell r="A427" t="str">
            <v>ED-49642</v>
          </cell>
          <cell r="B427"/>
          <cell r="C427" t="str">
            <v>FORNECIMENTO DE CONCRETO ESTRUTURAL, USINADO BOMBEADO, COM FCK 45 MPA, INCLUSIVE LANÇAMENTO, ADENSAMENTO E ACABAMENTO</v>
          </cell>
          <cell r="D427"/>
          <cell r="E427"/>
          <cell r="F427"/>
          <cell r="G427" t="str">
            <v>m3</v>
          </cell>
          <cell r="H427">
            <v>743.77</v>
          </cell>
          <cell r="I427"/>
        </row>
        <row r="428">
          <cell r="A428" t="str">
            <v>ED-49629</v>
          </cell>
          <cell r="B428"/>
          <cell r="C428" t="str">
            <v>FORNECIMENTO DE CONCRETO ESTRUTURAL, USINADO, COM FCK 20 MPA, INCLUSIVE LANÇAMENTO, ADENSAMENTO E ACABAMENTO</v>
          </cell>
          <cell r="D428"/>
          <cell r="E428"/>
          <cell r="F428"/>
          <cell r="G428" t="str">
            <v>m3</v>
          </cell>
          <cell r="H428">
            <v>624.84</v>
          </cell>
          <cell r="I428"/>
        </row>
        <row r="429">
          <cell r="A429" t="str">
            <v>ED-49630</v>
          </cell>
          <cell r="B429"/>
          <cell r="C429" t="str">
            <v>FORNECIMENTO DE CONCRETO ESTRUTURAL, USINADO, COM FCK 25 MPA, INCLUSIVE LANÇAMENTO, ADENSAMENTO E ACABAMENTO</v>
          </cell>
          <cell r="D429"/>
          <cell r="E429"/>
          <cell r="F429"/>
          <cell r="G429" t="str">
            <v>m3</v>
          </cell>
          <cell r="H429">
            <v>644.44000000000005</v>
          </cell>
          <cell r="I429"/>
        </row>
        <row r="430">
          <cell r="A430" t="str">
            <v>ED-49631</v>
          </cell>
          <cell r="B430"/>
          <cell r="C430" t="str">
            <v>FORNECIMENTO DE CONCRETO ESTRUTURAL, USINADO, COM FCK 30 MPA, INCLUSIVE LANÇAMENTO, ADENSAMENTO E ACABAMENTO</v>
          </cell>
          <cell r="D430"/>
          <cell r="E430"/>
          <cell r="F430"/>
          <cell r="G430" t="str">
            <v>m3</v>
          </cell>
          <cell r="H430">
            <v>664.75</v>
          </cell>
          <cell r="I430"/>
        </row>
        <row r="431">
          <cell r="A431" t="str">
            <v>ED-49632</v>
          </cell>
          <cell r="B431"/>
          <cell r="C431" t="str">
            <v>FORNECIMENTO DE CONCRETO ESTRUTURAL, USINADO, COM FCK 35 MPA, INCLUSIVE LANÇAMENTO, ADENSAMENTO E ACABAMENTO</v>
          </cell>
          <cell r="D431"/>
          <cell r="E431"/>
          <cell r="F431"/>
          <cell r="G431" t="str">
            <v>m3</v>
          </cell>
          <cell r="H431">
            <v>685.86</v>
          </cell>
          <cell r="I431"/>
        </row>
        <row r="432">
          <cell r="A432" t="str">
            <v>ED-49633</v>
          </cell>
          <cell r="B432"/>
          <cell r="C432" t="str">
            <v>FORNECIMENTO DE CONCRETO ESTRUTURAL, USINADO, COM FCK 40 MPA, INCLUSIVE LANÇAMENTO, ADENSAMENTO E ACABAMENTO</v>
          </cell>
          <cell r="D432"/>
          <cell r="E432"/>
          <cell r="F432"/>
          <cell r="G432" t="str">
            <v>m3</v>
          </cell>
          <cell r="H432">
            <v>707.75</v>
          </cell>
          <cell r="I432"/>
        </row>
        <row r="433">
          <cell r="A433" t="str">
            <v>ED-49634</v>
          </cell>
          <cell r="B433"/>
          <cell r="C433" t="str">
            <v>FORNECIMENTO DE CONCRETO ESTRUTURAL, USINADO, COM FCK 45 MPA, INCLUSIVE LANÇAMENTO, ADENSAMENTO E ACABAMENTO</v>
          </cell>
          <cell r="D433"/>
          <cell r="E433"/>
          <cell r="F433"/>
          <cell r="G433" t="str">
            <v>m3</v>
          </cell>
          <cell r="H433">
            <v>730.48</v>
          </cell>
          <cell r="I433"/>
        </row>
        <row r="434">
          <cell r="A434" t="str">
            <v>ED-49625</v>
          </cell>
          <cell r="B434"/>
          <cell r="C434" t="str">
            <v>FORNECIMENTO DE CONCRETO NÃO ESTRUTURAL, USINADO, COM FCK 10 MPA, INCLUSIVE LANÇAMENTO, ADENSAMENTO E ACABAMENTO</v>
          </cell>
          <cell r="D434"/>
          <cell r="E434"/>
          <cell r="F434"/>
          <cell r="G434" t="str">
            <v>m3</v>
          </cell>
          <cell r="H434">
            <v>597.95000000000005</v>
          </cell>
          <cell r="I434"/>
        </row>
        <row r="435">
          <cell r="A435" t="str">
            <v>ED-49627</v>
          </cell>
          <cell r="B435"/>
          <cell r="C435" t="str">
            <v>FORNECIMENTO DE CONCRETO NÃO ESTRUTURAL, USINADO, COM FCK 15 MPA, INCLUSIVE LANÇAMENTO, ADENSAMENTO E ACABAMENTO</v>
          </cell>
          <cell r="D435"/>
          <cell r="E435"/>
          <cell r="F435"/>
          <cell r="G435" t="str">
            <v>m3</v>
          </cell>
          <cell r="H435">
            <v>605.99</v>
          </cell>
          <cell r="I435"/>
        </row>
        <row r="436">
          <cell r="A436">
            <v>8749</v>
          </cell>
          <cell r="B436"/>
          <cell r="C436" t="str">
            <v>CONCRETO AUTO ADENSÁVEL (CAA)</v>
          </cell>
          <cell r="D436"/>
          <cell r="E436"/>
          <cell r="F436"/>
          <cell r="G436"/>
          <cell r="H436"/>
          <cell r="I436"/>
        </row>
        <row r="437">
          <cell r="A437" t="str">
            <v>ED-9058</v>
          </cell>
          <cell r="B437"/>
          <cell r="C437" t="str">
            <v>APLICAÇÃO DE CONCRETO AUTO-ADENSÁVEL EM ESTRUTURA, INCLUSIVE ESPALHAMENTO, ADENSAMENTO E ACABAMENTO</v>
          </cell>
          <cell r="D437"/>
          <cell r="E437"/>
          <cell r="F437"/>
          <cell r="G437" t="str">
            <v>m3</v>
          </cell>
          <cell r="H437">
            <v>11.98</v>
          </cell>
          <cell r="I437"/>
        </row>
        <row r="438">
          <cell r="A438" t="str">
            <v>ED-9052</v>
          </cell>
          <cell r="B438"/>
          <cell r="C438" t="str">
            <v>FORNECIMENTO DE CONCRETO ESTRUTURAL, USINADO BOMBEADO, AUTO-ADENSÁVEL, COM FCK 20 MPA, INCLUSIVE LANÇAMENTO E ACABAMENTO</v>
          </cell>
          <cell r="D438"/>
          <cell r="E438"/>
          <cell r="F438"/>
          <cell r="G438" t="str">
            <v>m3</v>
          </cell>
          <cell r="H438">
            <v>668.34</v>
          </cell>
          <cell r="I438"/>
        </row>
        <row r="439">
          <cell r="A439" t="str">
            <v>ED-9053</v>
          </cell>
          <cell r="B439"/>
          <cell r="C439" t="str">
            <v>FORNECIMENTO DE CONCRETO ESTRUTURAL, USINADO BOMBEADO, AUTO-ADENSÁVEL, COM FCK 25 MPA, INCLUSIVE LANÇAMENTO E ACABAMENTO</v>
          </cell>
          <cell r="D439"/>
          <cell r="E439"/>
          <cell r="F439"/>
          <cell r="G439" t="str">
            <v>m3</v>
          </cell>
          <cell r="H439">
            <v>675.18</v>
          </cell>
          <cell r="I439"/>
        </row>
        <row r="440">
          <cell r="A440" t="str">
            <v>ED-9054</v>
          </cell>
          <cell r="B440"/>
          <cell r="C440" t="str">
            <v>FORNECIMENTO DE CONCRETO ESTRUTURAL, USINADO BOMBEADO, AUTO-ADENSÁVEL, COM FCK 30 MPA, INCLUSIVE LANÇAMENTO E ACABAMENTO</v>
          </cell>
          <cell r="D440"/>
          <cell r="E440"/>
          <cell r="F440"/>
          <cell r="G440" t="str">
            <v>m3</v>
          </cell>
          <cell r="H440">
            <v>692.95</v>
          </cell>
          <cell r="I440"/>
        </row>
        <row r="441">
          <cell r="A441" t="str">
            <v>ED-9055</v>
          </cell>
          <cell r="B441"/>
          <cell r="C441" t="str">
            <v>FORNECIMENTO DE CONCRETO ESTRUTURAL, USINADO BOMBEADO, AUTO-ADENSÁVEL, COM FCK 35 MPA, INCLUSIVE LANÇAMENTO E ACABAMENTO</v>
          </cell>
          <cell r="D441"/>
          <cell r="E441"/>
          <cell r="F441"/>
          <cell r="G441" t="str">
            <v>m3</v>
          </cell>
          <cell r="H441">
            <v>715.53</v>
          </cell>
          <cell r="I441"/>
        </row>
        <row r="442">
          <cell r="A442" t="str">
            <v>ED-9056</v>
          </cell>
          <cell r="B442"/>
          <cell r="C442" t="str">
            <v>FORNECIMENTO DE CONCRETO ESTRUTURAL, USINADO BOMBEADO, AUTO-ADENSÁVEL, COM FCK 40 MPA, INCLUSIVE LANÇAMENTO E ACABAMENTO</v>
          </cell>
          <cell r="D442"/>
          <cell r="E442"/>
          <cell r="F442"/>
          <cell r="G442" t="str">
            <v>m3</v>
          </cell>
          <cell r="H442">
            <v>738.92</v>
          </cell>
          <cell r="I442"/>
        </row>
        <row r="443">
          <cell r="A443" t="str">
            <v>ED-9057</v>
          </cell>
          <cell r="B443"/>
          <cell r="C443" t="str">
            <v>FORNECIMENTO DE CONCRETO ESTRUTURAL, USINADO BOMBEADO, AUTO-ADENSÁVEL, COM FCK 45 MPA, INCLUSIVE LANÇAMENTO E ACABAMENTO</v>
          </cell>
          <cell r="D443"/>
          <cell r="E443"/>
          <cell r="F443"/>
          <cell r="G443" t="str">
            <v>m3</v>
          </cell>
          <cell r="H443">
            <v>763.12</v>
          </cell>
          <cell r="I443"/>
        </row>
        <row r="444">
          <cell r="A444">
            <v>8750</v>
          </cell>
          <cell r="B444"/>
          <cell r="C444" t="str">
            <v>CONCRETO PREPARADO EM OBRA</v>
          </cell>
          <cell r="D444"/>
          <cell r="E444"/>
          <cell r="F444"/>
          <cell r="G444"/>
          <cell r="H444"/>
          <cell r="I444"/>
        </row>
        <row r="445">
          <cell r="A445" t="str">
            <v>ED-49618</v>
          </cell>
          <cell r="B445"/>
          <cell r="C445" t="str">
            <v>FORNECIMENTO DE CONCRETO ESTRUTURAL, PREPARADO EM OBRA, COM FCK 20 MPA, INCLUSIVE LANÇAMENTO, ADENSAMENTO E ACABAMENTO</v>
          </cell>
          <cell r="D445"/>
          <cell r="E445"/>
          <cell r="F445"/>
          <cell r="G445" t="str">
            <v>m3</v>
          </cell>
          <cell r="H445">
            <v>588.38</v>
          </cell>
          <cell r="I445"/>
        </row>
        <row r="446">
          <cell r="A446" t="str">
            <v>ED-49619</v>
          </cell>
          <cell r="B446"/>
          <cell r="C446" t="str">
            <v>FORNECIMENTO DE CONCRETO ESTRUTURAL, PREPARADO EM OBRA, COM FCK 25 MPA, INCLUSIVE LANÇAMENTO, ADENSAMENTO E ACABAMENTO</v>
          </cell>
          <cell r="D446"/>
          <cell r="E446"/>
          <cell r="F446"/>
          <cell r="G446" t="str">
            <v>m3</v>
          </cell>
          <cell r="H446">
            <v>615.29999999999995</v>
          </cell>
          <cell r="I446"/>
        </row>
        <row r="447">
          <cell r="A447" t="str">
            <v>ED-49620</v>
          </cell>
          <cell r="B447"/>
          <cell r="C447" t="str">
            <v>FORNECIMENTO DE CONCRETO ESTRUTURAL, PREPARADO EM OBRA, COM FCK 30 MPA, INCLUSIVE LANÇAMENTO, ADENSAMENTO E ACABAMENTO</v>
          </cell>
          <cell r="D447"/>
          <cell r="E447"/>
          <cell r="F447"/>
          <cell r="G447" t="str">
            <v>m3</v>
          </cell>
          <cell r="H447">
            <v>654.42999999999995</v>
          </cell>
          <cell r="I447"/>
        </row>
        <row r="448">
          <cell r="A448" t="str">
            <v>ED-49621</v>
          </cell>
          <cell r="B448"/>
          <cell r="C448" t="str">
            <v>FORNECIMENTO DE CONCRETO ESTRUTURAL, PREPARADO EM OBRA, COM FCK 35 MPA, INCLUSIVE LANÇAMENTO, ADENSAMENTO E ACABAMENTO</v>
          </cell>
          <cell r="D448"/>
          <cell r="E448"/>
          <cell r="F448"/>
          <cell r="G448" t="str">
            <v>m3</v>
          </cell>
          <cell r="H448">
            <v>677.11</v>
          </cell>
          <cell r="I448"/>
        </row>
        <row r="449">
          <cell r="A449" t="str">
            <v>ED-49622</v>
          </cell>
          <cell r="B449"/>
          <cell r="C449" t="str">
            <v>FORNECIMENTO DE CONCRETO ESTRUTURAL, PREPARADO EM OBRA, COM FCK 40 MPA, INCLUSIVE LANÇAMENTO, ADENSAMENTO E ACABAMENTO</v>
          </cell>
          <cell r="D449"/>
          <cell r="E449"/>
          <cell r="F449"/>
          <cell r="G449" t="str">
            <v>m3</v>
          </cell>
          <cell r="H449">
            <v>713.92</v>
          </cell>
          <cell r="I449"/>
        </row>
        <row r="450">
          <cell r="A450" t="str">
            <v>ED-49614</v>
          </cell>
          <cell r="B450"/>
          <cell r="C450" t="str">
            <v>FORNECIMENTO DE CONCRETO NÃO ESTRUTURAL, PREPARADO EM OBRA COM BETONEIRA, COM FCK 10 MPA, INCLUSIVE LANÇAMENTO, ADENSAMENTO E ACABAMENTO</v>
          </cell>
          <cell r="D450"/>
          <cell r="E450"/>
          <cell r="F450"/>
          <cell r="G450" t="str">
            <v>m3</v>
          </cell>
          <cell r="H450">
            <v>545.91999999999996</v>
          </cell>
          <cell r="I450"/>
        </row>
        <row r="451">
          <cell r="A451" t="str">
            <v>ED-49615</v>
          </cell>
          <cell r="B451"/>
          <cell r="C451" t="str">
            <v>FORNECIMENTO DE CONCRETO NÃO ESTRUTURAL, PREPARADO EM OBRA COM BETONEIRA, COM FCK 13,5 MPA, INCLUSIVE LANÇAMENTO, ADENSAMENTO E ACABAMENTO</v>
          </cell>
          <cell r="D451"/>
          <cell r="E451"/>
          <cell r="F451"/>
          <cell r="G451" t="str">
            <v>m3</v>
          </cell>
          <cell r="H451">
            <v>564.91</v>
          </cell>
          <cell r="I451"/>
        </row>
        <row r="452">
          <cell r="A452" t="str">
            <v>ED-49616</v>
          </cell>
          <cell r="B452"/>
          <cell r="C452" t="str">
            <v>FORNECIMENTO DE CONCRETO NÃO ESTRUTURAL, PREPARADO EM OBRA COM BETONEIRA, COM FCK 15 MPA, INCLUSIVE LANÇAMENTO, ADENSAMENTO E ACABAMENTO</v>
          </cell>
          <cell r="D452"/>
          <cell r="E452"/>
          <cell r="F452"/>
          <cell r="G452" t="str">
            <v>m3</v>
          </cell>
          <cell r="H452">
            <v>572.24</v>
          </cell>
          <cell r="I452"/>
        </row>
        <row r="453">
          <cell r="A453" t="str">
            <v>ED-49617</v>
          </cell>
          <cell r="B453"/>
          <cell r="C453" t="str">
            <v>FORNECIMENTO DE CONCRETO NÃO ESTRUTURAL, PREPARADO EM OBRA COM BETONEIRA, COM FCK 18 MPA, INCLUSIVE LANÇAMENTO, ADENSAMENTO E ACABAMENTO</v>
          </cell>
          <cell r="D453"/>
          <cell r="E453"/>
          <cell r="F453"/>
          <cell r="G453" t="str">
            <v>m3</v>
          </cell>
          <cell r="H453">
            <v>587.29999999999995</v>
          </cell>
          <cell r="I453"/>
        </row>
        <row r="454">
          <cell r="A454" t="str">
            <v>ED-49613</v>
          </cell>
          <cell r="B454"/>
          <cell r="C454" t="str">
            <v>FORNECIMENTO DE CONCRETO NÃO ESTRUTURAL, PREPARADO EM OBRA COM BETONEIRA, COM FCK 9 MPA, INCLUSIVE LANÇAMENTO, ADENSAMENTO E ACABAMENTO</v>
          </cell>
          <cell r="D454"/>
          <cell r="E454"/>
          <cell r="F454"/>
          <cell r="G454" t="str">
            <v>m3</v>
          </cell>
          <cell r="H454">
            <v>540.41</v>
          </cell>
          <cell r="I454"/>
        </row>
        <row r="455">
          <cell r="A455">
            <v>8751</v>
          </cell>
          <cell r="B455"/>
          <cell r="C455" t="str">
            <v>ESTRUTURA METÁLICA</v>
          </cell>
          <cell r="D455"/>
          <cell r="E455"/>
          <cell r="F455"/>
          <cell r="G455"/>
          <cell r="H455"/>
          <cell r="I455"/>
        </row>
        <row r="456">
          <cell r="A456" t="str">
            <v>ED-49664</v>
          </cell>
          <cell r="B456"/>
          <cell r="C456" t="str">
            <v>FORNECIMENTO DE ESTRUTURA METÁLICA EM PERFIL LAMINADO, INCLUSIVE FABRICAÇÃO, TRANSPORTE, MONTAGEM E APLICAÇÃO DE FUNDO PREPARADOR ANTICORROSIVO EM SUPERFÍCIE METÁLICA, UMA (1) DEMÃO</v>
          </cell>
          <cell r="D456"/>
          <cell r="E456"/>
          <cell r="F456"/>
          <cell r="G456" t="str">
            <v>Kg</v>
          </cell>
          <cell r="H456">
            <v>22.48</v>
          </cell>
          <cell r="I456"/>
        </row>
        <row r="457">
          <cell r="A457" t="str">
            <v>ED-49665</v>
          </cell>
          <cell r="B457"/>
          <cell r="C457" t="str">
            <v>FORNECIMENTO DE ESTRUTURA METÁLICA EM PERFIL SOLDADO, INCLUSIVE FABRICAÇÃO, TRANSPORTE, MONTAGEM E APLICAÇÃO DE FUNDO PREPARADOR ANTICORROSIVO EM SUPERFÍCIE METÁLICA, UMA (1) DEMÃO</v>
          </cell>
          <cell r="D457"/>
          <cell r="E457"/>
          <cell r="F457"/>
          <cell r="G457" t="str">
            <v>Kg</v>
          </cell>
          <cell r="H457">
            <v>22.48</v>
          </cell>
          <cell r="I457"/>
        </row>
        <row r="458">
          <cell r="A458">
            <v>8752</v>
          </cell>
          <cell r="B458"/>
          <cell r="C458" t="str">
            <v>LAJE PRÉ-MOLDADA</v>
          </cell>
          <cell r="D458"/>
          <cell r="E458"/>
          <cell r="F458"/>
          <cell r="G458"/>
          <cell r="H458"/>
          <cell r="I458"/>
        </row>
        <row r="459">
          <cell r="A459" t="str">
            <v>ED-50252</v>
          </cell>
          <cell r="B459"/>
          <cell r="C459" t="str">
            <v>LAJE PRÉ-MOLDADA, A REVESTIR, INCLUSIVE CAPEAMENTO E = 4 CM, SC = 100 KG/M2, L = 3,00 M</v>
          </cell>
          <cell r="D459"/>
          <cell r="E459"/>
          <cell r="F459"/>
          <cell r="G459" t="str">
            <v>m2</v>
          </cell>
          <cell r="H459">
            <v>125.22</v>
          </cell>
          <cell r="I459"/>
        </row>
        <row r="460">
          <cell r="A460" t="str">
            <v>ED-50253</v>
          </cell>
          <cell r="B460"/>
          <cell r="C460" t="str">
            <v>LAJE PRÉ-MOLDADA, A REVESTIR, INCLUSIVE CAPEAMENTO E = 4 CM, SC = 100 KG/M2, L = 4,00 M</v>
          </cell>
          <cell r="D460"/>
          <cell r="E460"/>
          <cell r="F460"/>
          <cell r="G460" t="str">
            <v>m2</v>
          </cell>
          <cell r="H460">
            <v>148.36000000000001</v>
          </cell>
          <cell r="I460"/>
        </row>
        <row r="461">
          <cell r="A461" t="str">
            <v>ED-50254</v>
          </cell>
          <cell r="B461"/>
          <cell r="C461" t="str">
            <v>LAJE PRÉ-MOLDADA, A REVESTIR, INCLUSIVE CAPEAMENTO E = 4 CM, SC = 100 KG/M2, L = 5,00 M</v>
          </cell>
          <cell r="D461"/>
          <cell r="E461"/>
          <cell r="F461"/>
          <cell r="G461" t="str">
            <v>m2</v>
          </cell>
          <cell r="H461">
            <v>153.56</v>
          </cell>
          <cell r="I461"/>
        </row>
        <row r="462">
          <cell r="A462" t="str">
            <v>ED-50255</v>
          </cell>
          <cell r="B462"/>
          <cell r="C462" t="str">
            <v>LAJE PRÉ-MOLDADA, A REVESTIR, INCLUSIVE CAPEAMENTO E = 4 CM, SC = 200 KG/M2, L = 3,00 M</v>
          </cell>
          <cell r="D462"/>
          <cell r="E462"/>
          <cell r="F462"/>
          <cell r="G462" t="str">
            <v>m2</v>
          </cell>
          <cell r="H462">
            <v>134.91</v>
          </cell>
          <cell r="I462"/>
        </row>
        <row r="463">
          <cell r="A463" t="str">
            <v>ED-50256</v>
          </cell>
          <cell r="B463"/>
          <cell r="C463" t="str">
            <v>LAJE PRÉ-MOLDADA, A REVESTIR, INCLUSIVE CAPEAMENTO E = 4 CM, SC = 200 KG/M2, L = 4,00 M</v>
          </cell>
          <cell r="D463"/>
          <cell r="E463"/>
          <cell r="F463"/>
          <cell r="G463" t="str">
            <v>m2</v>
          </cell>
          <cell r="H463">
            <v>150.43</v>
          </cell>
          <cell r="I463"/>
        </row>
        <row r="464">
          <cell r="A464" t="str">
            <v>ED-50257</v>
          </cell>
          <cell r="B464"/>
          <cell r="C464" t="str">
            <v>LAJE PRÉ-MOLDADA, A REVESTIR, INCLUSIVE CAPEAMENTO E = 4 CM, SC = 200 KG/M2, L = 5,00 M</v>
          </cell>
          <cell r="D464"/>
          <cell r="E464"/>
          <cell r="F464"/>
          <cell r="G464" t="str">
            <v>m2</v>
          </cell>
          <cell r="H464">
            <v>158.75</v>
          </cell>
          <cell r="I464"/>
        </row>
        <row r="465">
          <cell r="A465" t="str">
            <v>ED-50258</v>
          </cell>
          <cell r="B465"/>
          <cell r="C465" t="str">
            <v>LAJE PRÉ-MOLDADA, A REVESTIR, INCLUSIVE CAPEAMENTO E = 4 CM, SC = 250 KG/M2, L = 5,00 M</v>
          </cell>
          <cell r="D465"/>
          <cell r="E465"/>
          <cell r="F465"/>
          <cell r="G465" t="str">
            <v>m2</v>
          </cell>
          <cell r="H465">
            <v>150.13</v>
          </cell>
          <cell r="I465"/>
        </row>
        <row r="466">
          <cell r="A466" t="str">
            <v>ED-50259</v>
          </cell>
          <cell r="B466"/>
          <cell r="C466" t="str">
            <v>LAJE PRÉ-MOLDADA, A REVESTIR, INCLUSIVE CAPEAMENTO E = 4 CM, SC = 300 KG/M2, L = 3,00 M</v>
          </cell>
          <cell r="D466"/>
          <cell r="E466"/>
          <cell r="F466"/>
          <cell r="G466" t="str">
            <v>m2</v>
          </cell>
          <cell r="H466">
            <v>123.06</v>
          </cell>
          <cell r="I466"/>
        </row>
        <row r="467">
          <cell r="A467" t="str">
            <v>ED-50260</v>
          </cell>
          <cell r="B467"/>
          <cell r="C467" t="str">
            <v>LAJE PRÉ-MOLDADA, A REVESTIR, INCLUSIVE CAPEAMENTO E = 4 CM, SC = 300 KG/M2, L = 4,00 M</v>
          </cell>
          <cell r="D467"/>
          <cell r="E467"/>
          <cell r="F467"/>
          <cell r="G467" t="str">
            <v>m2</v>
          </cell>
          <cell r="H467">
            <v>143.07</v>
          </cell>
          <cell r="I467"/>
        </row>
        <row r="468">
          <cell r="A468" t="str">
            <v>ED-50261</v>
          </cell>
          <cell r="B468"/>
          <cell r="C468" t="str">
            <v>LAJE PRÉ-MOLDADA, A REVESTIR, INCLUSIVE CAPEAMENTO E = 4 CM, SC = 300 KG/M2, L = 5,00 M</v>
          </cell>
          <cell r="D468"/>
          <cell r="E468"/>
          <cell r="F468"/>
          <cell r="G468" t="str">
            <v>m2</v>
          </cell>
          <cell r="H468">
            <v>154.97999999999999</v>
          </cell>
          <cell r="I468"/>
        </row>
        <row r="469">
          <cell r="A469" t="str">
            <v>ED-50262</v>
          </cell>
          <cell r="B469"/>
          <cell r="C469" t="str">
            <v>LAJE PRÉ-MOLDADA, A REVESTIR, INCLUSIVE CAPEAMENTO E = 4 CM, SC = 370 KG/M2</v>
          </cell>
          <cell r="D469"/>
          <cell r="E469"/>
          <cell r="F469"/>
          <cell r="G469" t="str">
            <v>m2</v>
          </cell>
          <cell r="H469">
            <v>140.19</v>
          </cell>
          <cell r="I469"/>
        </row>
        <row r="470">
          <cell r="A470" t="str">
            <v>ED-50242</v>
          </cell>
          <cell r="B470"/>
          <cell r="C470" t="str">
            <v>LAJE PRÉ-MOLDADA, APARENTE, INCLUSIVE CAPEAMENTO E = 4 CM, SC = 100 KG/M2, L = 3,00 M</v>
          </cell>
          <cell r="D470"/>
          <cell r="E470"/>
          <cell r="F470"/>
          <cell r="G470" t="str">
            <v>m2</v>
          </cell>
          <cell r="H470">
            <v>120.25</v>
          </cell>
          <cell r="I470"/>
        </row>
        <row r="471">
          <cell r="A471" t="str">
            <v>ED-50243</v>
          </cell>
          <cell r="B471"/>
          <cell r="C471" t="str">
            <v>LAJE PRÉ-MOLDADA, APARENTE, INCLUSIVE CAPEAMENTO E = 4 CM, SC = 100 KG/M2, L = 4,00 M</v>
          </cell>
          <cell r="D471"/>
          <cell r="E471"/>
          <cell r="F471"/>
          <cell r="G471" t="str">
            <v>m2</v>
          </cell>
          <cell r="H471">
            <v>140.38</v>
          </cell>
          <cell r="I471"/>
        </row>
        <row r="472">
          <cell r="A472" t="str">
            <v>ED-50244</v>
          </cell>
          <cell r="B472"/>
          <cell r="C472" t="str">
            <v>LAJE PRÉ-MOLDADA, APARENTE, INCLUSIVE CAPEAMENTO E = 4 CM, SC = 100 KG/M2, L = 5,00 M</v>
          </cell>
          <cell r="D472"/>
          <cell r="E472"/>
          <cell r="F472"/>
          <cell r="G472" t="str">
            <v>m2</v>
          </cell>
          <cell r="H472">
            <v>156.5</v>
          </cell>
          <cell r="I472"/>
        </row>
        <row r="473">
          <cell r="A473" t="str">
            <v>ED-50245</v>
          </cell>
          <cell r="B473"/>
          <cell r="C473" t="str">
            <v>LAJE PRÉ-MOLDADA, APARENTE, INCLUSIVE CAPEAMENTO E = 4 CM, SC = 200 KG/M2, L = 3,00 M</v>
          </cell>
          <cell r="D473"/>
          <cell r="E473"/>
          <cell r="F473"/>
          <cell r="G473" t="str">
            <v>m2</v>
          </cell>
          <cell r="H473">
            <v>127.85</v>
          </cell>
          <cell r="I473"/>
        </row>
        <row r="474">
          <cell r="A474" t="str">
            <v>ED-50246</v>
          </cell>
          <cell r="B474"/>
          <cell r="C474" t="str">
            <v>LAJE PRÉ-MOLDADA, APARENTE, INCLUSIVE CAPEAMENTO E = 4 CM, SC = 200 KG/M2, L = 4,00 M</v>
          </cell>
          <cell r="D474"/>
          <cell r="E474"/>
          <cell r="F474"/>
          <cell r="G474" t="str">
            <v>m2</v>
          </cell>
          <cell r="H474">
            <v>143.25</v>
          </cell>
          <cell r="I474"/>
        </row>
        <row r="475">
          <cell r="A475" t="str">
            <v>ED-50247</v>
          </cell>
          <cell r="B475"/>
          <cell r="C475" t="str">
            <v>LAJE PRÉ-MOLDADA, APARENTE, INCLUSIVE CAPEAMENTO E = 4 CM, SC = 200 KG/M2, L = 5,00 M</v>
          </cell>
          <cell r="D475"/>
          <cell r="E475"/>
          <cell r="F475"/>
          <cell r="G475" t="str">
            <v>m2</v>
          </cell>
          <cell r="H475">
            <v>158.71</v>
          </cell>
          <cell r="I475"/>
        </row>
        <row r="476">
          <cell r="A476" t="str">
            <v>ED-50248</v>
          </cell>
          <cell r="B476"/>
          <cell r="C476" t="str">
            <v>LAJE PRÉ-MOLDADA, APARENTE, INCLUSIVE CAPEAMENTO E = 4 CM, SC = 300 KG/M2, L = 3,00 M</v>
          </cell>
          <cell r="D476"/>
          <cell r="E476"/>
          <cell r="F476"/>
          <cell r="G476" t="str">
            <v>m2</v>
          </cell>
          <cell r="H476">
            <v>133.91999999999999</v>
          </cell>
          <cell r="I476"/>
        </row>
        <row r="477">
          <cell r="A477" t="str">
            <v>ED-50249</v>
          </cell>
          <cell r="B477"/>
          <cell r="C477" t="str">
            <v>LAJE PRÉ-MOLDADA, APARENTE, INCLUSIVE CAPEAMENTO E = 4 CM, SC = 300 KG/M2, L = 4,00 M</v>
          </cell>
          <cell r="D477"/>
          <cell r="E477"/>
          <cell r="F477"/>
          <cell r="G477" t="str">
            <v>m2</v>
          </cell>
          <cell r="H477">
            <v>151.21</v>
          </cell>
          <cell r="I477"/>
        </row>
        <row r="478">
          <cell r="A478" t="str">
            <v>ED-50250</v>
          </cell>
          <cell r="B478"/>
          <cell r="C478" t="str">
            <v>LAJE PRÉ-MOLDADA, APARENTE, INCLUSIVE CAPEAMENTO E = 4 CM, SC = 300 KG/M2, L = 5,00 M</v>
          </cell>
          <cell r="D478"/>
          <cell r="E478"/>
          <cell r="F478"/>
          <cell r="G478" t="str">
            <v>m2</v>
          </cell>
          <cell r="H478">
            <v>168.19</v>
          </cell>
          <cell r="I478"/>
        </row>
        <row r="479">
          <cell r="A479">
            <v>8753</v>
          </cell>
          <cell r="B479"/>
          <cell r="C479" t="str">
            <v>ESCORAMENTO</v>
          </cell>
          <cell r="D479"/>
          <cell r="E479"/>
          <cell r="F479"/>
          <cell r="G479"/>
          <cell r="H479"/>
          <cell r="I479"/>
        </row>
        <row r="480">
          <cell r="A480" t="str">
            <v>ED-19637</v>
          </cell>
          <cell r="B480"/>
          <cell r="C480" t="str">
            <v>CIMBRAMENTO PARA LAJE PRÉ-MOLDADA COM ESCORAMENTO METÁLICO, TIPO "A", ALTURA DE (200 ATÉ 310)CM, INCLUSIVE DESCARGA, MONTAGEM, DESMONTAGEM E CARGA</v>
          </cell>
          <cell r="D480"/>
          <cell r="E480"/>
          <cell r="F480"/>
          <cell r="G480" t="str">
            <v>m2xmês</v>
          </cell>
          <cell r="H480">
            <v>15.33</v>
          </cell>
          <cell r="I480"/>
        </row>
        <row r="481">
          <cell r="A481" t="str">
            <v>ED-19638</v>
          </cell>
          <cell r="B481"/>
          <cell r="C481" t="str">
            <v>CIMBRAMENTO PARA LAJE PRÉ-MOLDADA COM ESCORAMENTO METÁLICO, TIPO "B", ALTURA DE (311 ATÉ 450)CM, INCLUSIVE DESCARGA, MONTAGEM, DESMONTAGEM E CARGA</v>
          </cell>
          <cell r="D481"/>
          <cell r="E481"/>
          <cell r="F481"/>
          <cell r="G481" t="str">
            <v>m2xmês</v>
          </cell>
          <cell r="H481">
            <v>15.89</v>
          </cell>
          <cell r="I481"/>
        </row>
        <row r="482">
          <cell r="A482" t="str">
            <v>ED-19633</v>
          </cell>
          <cell r="B482"/>
          <cell r="C482" t="str">
            <v>ESCORAMENTO METÁLICO PARA LAJE E VIGA EM CONCRETO ARMADO, TIPO "A", ALTURA DE (200 ATÉ 310)CM, INCLUSIVE DESCARGA, MONTAGEM, DESMONTAGEM E CARGA</v>
          </cell>
          <cell r="D482"/>
          <cell r="E482"/>
          <cell r="F482"/>
          <cell r="G482" t="str">
            <v>m2xmês</v>
          </cell>
          <cell r="H482">
            <v>12.47</v>
          </cell>
          <cell r="I482"/>
        </row>
        <row r="483">
          <cell r="A483" t="str">
            <v>ED-19634</v>
          </cell>
          <cell r="B483"/>
          <cell r="C483" t="str">
            <v>ESCORAMENTO METÁLICO PARA LAJE E VIGA EM CONCRETO ARMADO, TIPO "B", ALTURA DE (311 ATÉ 450)CM, INCLUSIVE DESCARGA, MONTAGEM, DESMONTAGEM E CARGA</v>
          </cell>
          <cell r="D483"/>
          <cell r="E483"/>
          <cell r="F483"/>
          <cell r="G483" t="str">
            <v>m2xmês</v>
          </cell>
          <cell r="H483">
            <v>13.17</v>
          </cell>
          <cell r="I483"/>
        </row>
        <row r="484">
          <cell r="A484" t="str">
            <v>ED-19635</v>
          </cell>
          <cell r="B484"/>
          <cell r="C484" t="str">
            <v>ESCORAMENTO METÁLICO PARA VIGA EM CONCRETO ARMADO, TIPO "A", ALTURA DE (200 ATÉ 310)CM, EXCLUSIVE DESCARGA, MONTAGEM, DESMONTAGEM E CARGA</v>
          </cell>
          <cell r="D484"/>
          <cell r="E484"/>
          <cell r="F484"/>
          <cell r="G484" t="str">
            <v>m2xmês</v>
          </cell>
          <cell r="H484">
            <v>11.45</v>
          </cell>
          <cell r="I484"/>
        </row>
        <row r="485">
          <cell r="A485">
            <v>8754</v>
          </cell>
          <cell r="B485"/>
          <cell r="C485" t="str">
            <v>POLIMENTO E NÍVEL ZERO EM CONCRETO</v>
          </cell>
          <cell r="D485"/>
          <cell r="E485"/>
          <cell r="F485"/>
          <cell r="G485"/>
          <cell r="H485"/>
          <cell r="I485"/>
        </row>
        <row r="486">
          <cell r="A486" t="str">
            <v>ED-50619</v>
          </cell>
          <cell r="B486"/>
          <cell r="C486" t="str">
            <v>POLIMENTO MECÂNICO DE PISO EM CONCRETO COM NIVELAMENTO A LASER (NÍVEL ZERO)</v>
          </cell>
          <cell r="D486"/>
          <cell r="E486"/>
          <cell r="F486"/>
          <cell r="G486" t="str">
            <v>m2</v>
          </cell>
          <cell r="H486">
            <v>15.15</v>
          </cell>
          <cell r="I486"/>
        </row>
        <row r="487">
          <cell r="A487">
            <v>8755</v>
          </cell>
          <cell r="B487"/>
          <cell r="C487" t="str">
            <v>GRAUTE</v>
          </cell>
          <cell r="D487"/>
          <cell r="E487"/>
          <cell r="F487"/>
          <cell r="G487"/>
          <cell r="H487"/>
          <cell r="I487"/>
        </row>
        <row r="488">
          <cell r="A488" t="str">
            <v>ED-49662</v>
          </cell>
          <cell r="B488"/>
          <cell r="C488" t="str">
            <v>FORNECIMENTO E APLICAÇÃO DE GRAUTE PARA ANCORAGENS, RECUPERAÇÕES ESTRUTURAIS E USO EM GERAL</v>
          </cell>
          <cell r="D488"/>
          <cell r="E488"/>
          <cell r="F488"/>
          <cell r="G488" t="str">
            <v>m3</v>
          </cell>
          <cell r="H488">
            <v>2712.01</v>
          </cell>
          <cell r="I488"/>
        </row>
        <row r="489">
          <cell r="A489" t="str">
            <v>ED-49663</v>
          </cell>
          <cell r="B489"/>
          <cell r="C489" t="str">
            <v>PREPARO DE GRAUTE COM ARGAMASSA DE CIMENTO, AREIA SEM PENEIRAR E PEDRISCO TRAÇO 1:3:2</v>
          </cell>
          <cell r="D489"/>
          <cell r="E489"/>
          <cell r="F489"/>
          <cell r="G489" t="str">
            <v>m3</v>
          </cell>
          <cell r="H489">
            <v>470.77</v>
          </cell>
          <cell r="I489"/>
        </row>
        <row r="490">
          <cell r="A490" t="str">
            <v>ED-49661</v>
          </cell>
          <cell r="B490"/>
          <cell r="C490" t="str">
            <v>PREPARO E LANÇAMENTO DE GRAUTE COM ARGAMASSA DE CIMENTO, CAL HIDRATADA, AREIA SEM PENEIRAR E PEDRISCO TRAÇO 1:0,1:3:2</v>
          </cell>
          <cell r="D490"/>
          <cell r="E490"/>
          <cell r="F490"/>
          <cell r="G490" t="str">
            <v>m3</v>
          </cell>
          <cell r="H490">
            <v>717.38</v>
          </cell>
          <cell r="I490"/>
        </row>
        <row r="491">
          <cell r="A491">
            <v>8756</v>
          </cell>
          <cell r="B491"/>
          <cell r="C491" t="str">
            <v>RECUPERAÇÃO E REFORCO DE ESTRUTURA DE CONCRETO</v>
          </cell>
          <cell r="D491"/>
          <cell r="E491"/>
          <cell r="F491"/>
          <cell r="G491"/>
          <cell r="H491"/>
          <cell r="I491"/>
        </row>
        <row r="492">
          <cell r="A492" t="str">
            <v>ED-49655</v>
          </cell>
          <cell r="B492"/>
          <cell r="C492" t="str">
            <v>ANCORAGEM DE BARRAS DE AÇO COM CHUMBADOR QUÍMICO À BASE DE RESINA EPÓXI</v>
          </cell>
          <cell r="D492"/>
          <cell r="E492"/>
          <cell r="F492"/>
          <cell r="G492" t="str">
            <v>dm3</v>
          </cell>
          <cell r="H492">
            <v>345.52</v>
          </cell>
          <cell r="I492"/>
        </row>
        <row r="493">
          <cell r="A493" t="str">
            <v>ED-49660</v>
          </cell>
          <cell r="B493"/>
          <cell r="C493" t="str">
            <v>ESCARIFICAÇÃO MANUAL , CORTE DE CONCRETO ATÉ 3 CM DE PROFUNDIDADE</v>
          </cell>
          <cell r="D493"/>
          <cell r="E493"/>
          <cell r="F493"/>
          <cell r="G493" t="str">
            <v>m2</v>
          </cell>
          <cell r="H493">
            <v>162.1</v>
          </cell>
          <cell r="I493"/>
        </row>
        <row r="494">
          <cell r="A494" t="str">
            <v>ED-49656</v>
          </cell>
          <cell r="B494"/>
          <cell r="C494" t="str">
            <v>LIXAMENTO MECANIZADO DA ARMADURA COM ESCOVA CIRCULAR</v>
          </cell>
          <cell r="D494"/>
          <cell r="E494"/>
          <cell r="F494"/>
          <cell r="G494" t="str">
            <v>m</v>
          </cell>
          <cell r="H494">
            <v>7.15</v>
          </cell>
          <cell r="I494"/>
        </row>
        <row r="495">
          <cell r="A495" t="str">
            <v>ED-49657</v>
          </cell>
          <cell r="B495"/>
          <cell r="C495" t="str">
            <v>PROTEÇÃO DE ARMADURA CORROÍDA POR AÇÃO DE CLORETOS, COM TINTA DE ALTO TEOR DE ZINCO</v>
          </cell>
          <cell r="D495"/>
          <cell r="E495"/>
          <cell r="F495"/>
          <cell r="G495" t="str">
            <v>m</v>
          </cell>
          <cell r="H495">
            <v>4.49</v>
          </cell>
          <cell r="I495"/>
        </row>
        <row r="496">
          <cell r="A496" t="str">
            <v>ED-49658</v>
          </cell>
          <cell r="B496"/>
          <cell r="C496" t="str">
            <v>REFORÇO ESTRUTURAL COM EMENDA POR SOLDA , PARA RECONSTITUIÇÃO DA SEÇÃO DA ARMADURA</v>
          </cell>
          <cell r="D496"/>
          <cell r="E496"/>
          <cell r="F496"/>
          <cell r="G496" t="str">
            <v>U</v>
          </cell>
          <cell r="H496">
            <v>10.63</v>
          </cell>
          <cell r="I496"/>
        </row>
        <row r="497">
          <cell r="A497" t="str">
            <v>ED-49659</v>
          </cell>
          <cell r="B497"/>
          <cell r="C497" t="str">
            <v>REFORÇO ESTRUTURAL COM EMENDA POR TRANSPASSE , PARA RECONSTITUIÇÃO DA SEÇÃO DA ARMADURA</v>
          </cell>
          <cell r="D497"/>
          <cell r="E497"/>
          <cell r="F497"/>
          <cell r="G497" t="str">
            <v>Kg</v>
          </cell>
          <cell r="H497">
            <v>15.42</v>
          </cell>
          <cell r="I497"/>
        </row>
        <row r="498">
          <cell r="A498">
            <v>8669</v>
          </cell>
          <cell r="B498"/>
          <cell r="C498" t="str">
            <v>ALVENARIAS E DIVISÓRIAS</v>
          </cell>
          <cell r="D498"/>
          <cell r="E498"/>
          <cell r="F498"/>
          <cell r="G498"/>
          <cell r="H498"/>
          <cell r="I498"/>
        </row>
        <row r="499">
          <cell r="A499">
            <v>8757</v>
          </cell>
          <cell r="B499"/>
          <cell r="C499" t="str">
            <v>ALVENARIA DE TIJOLO LAMINADO</v>
          </cell>
          <cell r="D499"/>
          <cell r="E499"/>
          <cell r="F499"/>
          <cell r="G499"/>
          <cell r="H499"/>
          <cell r="I499"/>
        </row>
        <row r="500">
          <cell r="A500" t="str">
            <v>ED-48222</v>
          </cell>
          <cell r="B500"/>
          <cell r="C500" t="str">
            <v>ALVENARIA DE VEDAÇÃO COM TIJOLO CERÂMICO LAMINADO, 18 FUROS, ESP. 11CM, COM ACABAMENTO APARENTE, INCLUSIVE ARGAMASSA PARA ASSENTAMENTO</v>
          </cell>
          <cell r="D500"/>
          <cell r="E500"/>
          <cell r="F500"/>
          <cell r="G500" t="str">
            <v>m2</v>
          </cell>
          <cell r="H500">
            <v>124.87</v>
          </cell>
          <cell r="I500"/>
        </row>
        <row r="501">
          <cell r="A501" t="str">
            <v>ED-48224</v>
          </cell>
          <cell r="B501"/>
          <cell r="C501" t="str">
            <v>ALVENARIA DE VEDAÇÃO COM TIJOLO CERÂMICO LAMINADO, 18 FUROS, ESP. 23,5CM, COM ACABAMENTO APARENTE, INCLUSIVE ARGAMASSA PARA ASSENTAMENTO</v>
          </cell>
          <cell r="D501"/>
          <cell r="E501"/>
          <cell r="F501"/>
          <cell r="G501" t="str">
            <v>m2</v>
          </cell>
          <cell r="H501">
            <v>235.61</v>
          </cell>
          <cell r="I501"/>
        </row>
        <row r="502">
          <cell r="A502" t="str">
            <v>ED-48221</v>
          </cell>
          <cell r="B502"/>
          <cell r="C502" t="str">
            <v>ALVENARIA DE VEDAÇÃO COM TIJOLO CERÂMICO LAMINADO, 18 FUROS, ESP. 5,5CM, COM ACABAMENTO APARENTE, INCLUSIVE ARGAMASSA PARA ASSENTAMENTO</v>
          </cell>
          <cell r="D502"/>
          <cell r="E502"/>
          <cell r="F502"/>
          <cell r="G502" t="str">
            <v>m2</v>
          </cell>
          <cell r="H502">
            <v>73.680000000000007</v>
          </cell>
          <cell r="I502"/>
        </row>
        <row r="503">
          <cell r="A503">
            <v>8758</v>
          </cell>
          <cell r="B503"/>
          <cell r="C503" t="str">
            <v>ALVENARIA DE TIJOLO MACIÇO</v>
          </cell>
          <cell r="D503"/>
          <cell r="E503"/>
          <cell r="F503"/>
          <cell r="G503"/>
          <cell r="H503"/>
          <cell r="I503"/>
        </row>
        <row r="504">
          <cell r="A504" t="str">
            <v>ED-48229</v>
          </cell>
          <cell r="B504"/>
          <cell r="C504" t="str">
            <v>ALVENARIA DE VEDAÇÃO COM TIJOLO MACIÇO REQUEIMADO, ESP. 10CM, COM ACABAMENTO APARENTE, INCLUSIVE ARGAMASSA PARA ASSENTAMENTO</v>
          </cell>
          <cell r="D504"/>
          <cell r="E504"/>
          <cell r="F504"/>
          <cell r="G504" t="str">
            <v>m2</v>
          </cell>
          <cell r="H504">
            <v>85.03</v>
          </cell>
          <cell r="I504"/>
        </row>
        <row r="505">
          <cell r="A505" t="str">
            <v>ED-48227</v>
          </cell>
          <cell r="B505"/>
          <cell r="C505" t="str">
            <v>ALVENARIA DE VEDAÇÃO COM TIJOLO MACIÇO REQUEIMADO, ESP. 10CM, PARA REVESTIMENTO, INCLUSIVE ARGAMASSA PARA ASSENTAMENTO</v>
          </cell>
          <cell r="D505"/>
          <cell r="E505"/>
          <cell r="F505"/>
          <cell r="G505" t="str">
            <v>m2</v>
          </cell>
          <cell r="H505">
            <v>82.58</v>
          </cell>
          <cell r="I505"/>
        </row>
        <row r="506">
          <cell r="A506" t="str">
            <v>ED-48230</v>
          </cell>
          <cell r="B506"/>
          <cell r="C506" t="str">
            <v>ALVENARIA DE VEDAÇÃO COM TIJOLO MACIÇO REQUEIMADO, ESP. 20CM, COM ACABAMENTO APARENTE, INCLUSIVE ARGAMASSA PARA ASSENTAMENTO</v>
          </cell>
          <cell r="D506"/>
          <cell r="E506"/>
          <cell r="F506"/>
          <cell r="G506" t="str">
            <v>m2</v>
          </cell>
          <cell r="H506">
            <v>152.19999999999999</v>
          </cell>
          <cell r="I506"/>
        </row>
        <row r="507">
          <cell r="A507" t="str">
            <v>ED-48228</v>
          </cell>
          <cell r="B507"/>
          <cell r="C507" t="str">
            <v>ALVENARIA DE VEDAÇÃO COM TIJOLO MACIÇO REQUEIMADO, ESP. 20CM, PARA REVESTIMENTO, INCLUSIVE ARGAMASSA PARA ASSENTAMENTO</v>
          </cell>
          <cell r="D507"/>
          <cell r="E507"/>
          <cell r="F507"/>
          <cell r="G507" t="str">
            <v>m2</v>
          </cell>
          <cell r="H507">
            <v>147.63</v>
          </cell>
          <cell r="I507"/>
        </row>
        <row r="508">
          <cell r="A508" t="str">
            <v>ED-48226</v>
          </cell>
          <cell r="B508"/>
          <cell r="C508" t="str">
            <v>ALVENARIA DE VEDAÇÃO COM TIJOLO MACIÇO REQUEIMADO, ESP. 5CM, PARA REVESTIMENTO, INCLUSIVE ARGAMASSA PARA ASSENTAMENTO</v>
          </cell>
          <cell r="D508"/>
          <cell r="E508"/>
          <cell r="F508"/>
          <cell r="G508" t="str">
            <v>m2</v>
          </cell>
          <cell r="H508">
            <v>60.76</v>
          </cell>
          <cell r="I508"/>
        </row>
        <row r="509">
          <cell r="A509">
            <v>8759</v>
          </cell>
          <cell r="B509"/>
          <cell r="C509" t="str">
            <v>ALVENARIA DE TIJOLO CERÂMICO</v>
          </cell>
          <cell r="D509"/>
          <cell r="E509"/>
          <cell r="F509"/>
          <cell r="G509"/>
          <cell r="H509"/>
          <cell r="I509"/>
        </row>
        <row r="510">
          <cell r="A510" t="str">
            <v>ED-48232</v>
          </cell>
          <cell r="B510"/>
          <cell r="C510" t="str">
            <v>ALVENARIA DE VEDAÇÃO COM TIJOLO CERÂMICO FURADO, ESP. 14CM, PARA REVESTIMENTO, INCLUSIVE ARGAMASSA PARA ASSENTAMENTO</v>
          </cell>
          <cell r="D510"/>
          <cell r="E510"/>
          <cell r="F510"/>
          <cell r="G510" t="str">
            <v>m2</v>
          </cell>
          <cell r="H510">
            <v>61.14</v>
          </cell>
          <cell r="I510"/>
        </row>
        <row r="511">
          <cell r="A511" t="str">
            <v>ED-48233</v>
          </cell>
          <cell r="B511"/>
          <cell r="C511" t="str">
            <v>ALVENARIA DE VEDAÇÃO COM TIJOLO CERÂMICO FURADO, ESP. 19CM, PARA REVESTIMENTO, INCLUSIVE ARGAMASSA PARA ASSENTAMENTO</v>
          </cell>
          <cell r="D511"/>
          <cell r="E511"/>
          <cell r="F511"/>
          <cell r="G511" t="str">
            <v>m2</v>
          </cell>
          <cell r="H511">
            <v>74.19</v>
          </cell>
          <cell r="I511"/>
        </row>
        <row r="512">
          <cell r="A512" t="str">
            <v>ED-48231</v>
          </cell>
          <cell r="B512"/>
          <cell r="C512" t="str">
            <v>ALVENARIA DE VEDAÇÃO COM TIJOLO CERÂMICO FURADO, ESP. 9CM, PARA REVESTIMENTO, INCLUSIVE ARGAMASSA PARA ASSENTAMENTO</v>
          </cell>
          <cell r="D512"/>
          <cell r="E512"/>
          <cell r="F512"/>
          <cell r="G512" t="str">
            <v>m2</v>
          </cell>
          <cell r="H512">
            <v>42.89</v>
          </cell>
          <cell r="I512"/>
        </row>
        <row r="513">
          <cell r="A513">
            <v>8760</v>
          </cell>
          <cell r="B513"/>
          <cell r="C513" t="str">
            <v>ALVENARIA DE BLOCO DE CONCRETO (VEDAÇÃO)</v>
          </cell>
          <cell r="D513"/>
          <cell r="E513"/>
          <cell r="F513"/>
          <cell r="G513"/>
          <cell r="H513"/>
          <cell r="I513"/>
        </row>
        <row r="514">
          <cell r="A514" t="str">
            <v>ED-48195</v>
          </cell>
          <cell r="B514"/>
          <cell r="C514" t="str">
            <v>ALVENARIA DE VEDAÇÃO COM BLOCO DE CONCRETO, ESP. 14CM, COM ACABAMENTO APARENTE, INCLUSIVE ARGAMASSA PARA ASSENTAMENTO</v>
          </cell>
          <cell r="D514"/>
          <cell r="E514"/>
          <cell r="F514"/>
          <cell r="G514" t="str">
            <v>m2</v>
          </cell>
          <cell r="H514">
            <v>60.93</v>
          </cell>
          <cell r="I514"/>
        </row>
        <row r="515">
          <cell r="A515" t="str">
            <v>ED-48192</v>
          </cell>
          <cell r="B515"/>
          <cell r="C515" t="str">
            <v>ALVENARIA DE VEDAÇÃO COM BLOCO DE CONCRETO, ESP. 14CM, PARA REVESTIMENTO, INCLUSIVE ARGAMASSA PARA ASSENTAMENTO</v>
          </cell>
          <cell r="D515"/>
          <cell r="E515"/>
          <cell r="F515"/>
          <cell r="G515" t="str">
            <v>m2</v>
          </cell>
          <cell r="H515">
            <v>56.58</v>
          </cell>
          <cell r="I515"/>
        </row>
        <row r="516">
          <cell r="A516" t="str">
            <v>ED-48196</v>
          </cell>
          <cell r="B516"/>
          <cell r="C516" t="str">
            <v>ALVENARIA DE VEDAÇÃO COM BLOCO DE CONCRETO, ESP. 19CM, COM ACABAMENTO APARENTE, INCLUSIVE ARGAMASSA PARA ASSENTAMENTO</v>
          </cell>
          <cell r="D516"/>
          <cell r="E516"/>
          <cell r="F516"/>
          <cell r="G516" t="str">
            <v>m2</v>
          </cell>
          <cell r="H516">
            <v>74.010000000000005</v>
          </cell>
          <cell r="I516"/>
        </row>
        <row r="517">
          <cell r="A517" t="str">
            <v>ED-48193</v>
          </cell>
          <cell r="B517"/>
          <cell r="C517" t="str">
            <v>ALVENARIA DE VEDAÇÃO COM BLOCO DE CONCRETO, ESP. 19CM, PARA REVESTIMENTO, INCLUSIVE ARGAMASSA PARA ASSENTAMENTO</v>
          </cell>
          <cell r="D517"/>
          <cell r="E517"/>
          <cell r="F517"/>
          <cell r="G517" t="str">
            <v>m2</v>
          </cell>
          <cell r="H517">
            <v>91.31</v>
          </cell>
          <cell r="I517"/>
        </row>
        <row r="518">
          <cell r="A518" t="str">
            <v>ED-48194</v>
          </cell>
          <cell r="B518"/>
          <cell r="C518" t="str">
            <v>ALVENARIA DE VEDAÇÃO COM BLOCO DE CONCRETO, ESP. 9CM, COM ACABAMENTO APARENTE, INCLUSIVE ARGAMASSA PARA ASSENTAMENTO</v>
          </cell>
          <cell r="D518"/>
          <cell r="E518"/>
          <cell r="F518"/>
          <cell r="G518" t="str">
            <v>m2</v>
          </cell>
          <cell r="H518">
            <v>49</v>
          </cell>
          <cell r="I518"/>
        </row>
        <row r="519">
          <cell r="A519" t="str">
            <v>ED-48191</v>
          </cell>
          <cell r="B519"/>
          <cell r="C519" t="str">
            <v>ALVENARIA DE VEDAÇÃO COM BLOCO DE CONCRETO, ESP. 9CM, PARA REVESTIMENTO, INCLUSIVE ARGAMASSA PARA ASSENTAMENTO</v>
          </cell>
          <cell r="D519"/>
          <cell r="E519"/>
          <cell r="F519"/>
          <cell r="G519" t="str">
            <v>m2</v>
          </cell>
          <cell r="H519">
            <v>47.37</v>
          </cell>
          <cell r="I519"/>
        </row>
        <row r="520">
          <cell r="A520">
            <v>8761</v>
          </cell>
          <cell r="B520"/>
          <cell r="C520" t="str">
            <v>ALVENARIA DE BLOCO DE CONCRETO (ESTRUTURAL)</v>
          </cell>
          <cell r="D520"/>
          <cell r="E520"/>
          <cell r="F520"/>
          <cell r="G520"/>
          <cell r="H520"/>
          <cell r="I520"/>
        </row>
        <row r="521">
          <cell r="A521" t="str">
            <v>ED-48201</v>
          </cell>
          <cell r="B521"/>
          <cell r="C521" t="str">
            <v>ALVENARIA ESTRUTURAL COM BLOCO DE CONCRETO, ESP. 14CM, (FBK 4,5MPA), COM ACABAMENTO APARENTE, INCLUSIVE ARGAMASSA PARA ASSENTAMENTO</v>
          </cell>
          <cell r="D521"/>
          <cell r="E521"/>
          <cell r="F521"/>
          <cell r="G521" t="str">
            <v>m2</v>
          </cell>
          <cell r="H521">
            <v>52.31</v>
          </cell>
          <cell r="I521"/>
        </row>
        <row r="522">
          <cell r="A522" t="str">
            <v>ED-48198</v>
          </cell>
          <cell r="B522"/>
          <cell r="C522" t="str">
            <v>ALVENARIA ESTRUTURAL COM BLOCO DE CONCRETO, ESP. 14CM, (FBK 4,5MPA), PARA REVESTIMENTO, INCLUSIVE ARGAMASSA PARA ASSENTAMENTO</v>
          </cell>
          <cell r="D522"/>
          <cell r="E522"/>
          <cell r="F522"/>
          <cell r="G522" t="str">
            <v>m2</v>
          </cell>
          <cell r="H522">
            <v>65.25</v>
          </cell>
          <cell r="I522"/>
        </row>
        <row r="523">
          <cell r="A523" t="str">
            <v>ED-48202</v>
          </cell>
          <cell r="B523"/>
          <cell r="C523" t="str">
            <v>ALVENARIA ESTRUTURAL COM BLOCO DE CONCRETO, ESP. 19CM, (FBK 4,5MPA), COM ACABAMENTO APARENTE, INCLUSIVE ARGAMASSA PARA ASSENTAMENTO</v>
          </cell>
          <cell r="D523"/>
          <cell r="E523"/>
          <cell r="F523"/>
          <cell r="G523" t="str">
            <v>m2</v>
          </cell>
          <cell r="H523">
            <v>61.08</v>
          </cell>
          <cell r="I523"/>
        </row>
        <row r="524">
          <cell r="A524" t="str">
            <v>ED-48199</v>
          </cell>
          <cell r="B524"/>
          <cell r="C524" t="str">
            <v>ALVENARIA ESTRUTURAL COM BLOCO DE CONCRETO, ESP. 19CM, (FBK 4,5MPA), PARA REVESTIMENTO, INCLUSIVE ARGAMASSA PARA ASSENTAMENTO</v>
          </cell>
          <cell r="D524"/>
          <cell r="E524"/>
          <cell r="F524"/>
          <cell r="G524" t="str">
            <v>m2</v>
          </cell>
          <cell r="H524">
            <v>76.97</v>
          </cell>
          <cell r="I524"/>
        </row>
        <row r="525">
          <cell r="A525" t="str">
            <v>ED-48200</v>
          </cell>
          <cell r="B525"/>
          <cell r="C525" t="str">
            <v>ALVENARIA ESTRUTURAL COM BLOCO DE CONCRETO, ESP. 9CM, (FBK 4,5MPA), COM ACABAMENTO APARENTE, INCLUSIVE ARGAMASSA PARA ASSENTAMENTO</v>
          </cell>
          <cell r="D525"/>
          <cell r="E525"/>
          <cell r="F525"/>
          <cell r="G525" t="str">
            <v>m2</v>
          </cell>
          <cell r="H525">
            <v>43.11</v>
          </cell>
          <cell r="I525"/>
        </row>
        <row r="526">
          <cell r="A526" t="str">
            <v>ED-48197</v>
          </cell>
          <cell r="B526"/>
          <cell r="C526" t="str">
            <v>ALVENARIA ESTRUTURAL COM BLOCO DE CONCRETO, ESP. 9CM, (FBK 4,5MPA), PARA REVESTIMENTO, INCLUSIVE ARGAMASSA PARA ASSENTAMENTO</v>
          </cell>
          <cell r="D526"/>
          <cell r="E526"/>
          <cell r="F526"/>
          <cell r="G526" t="str">
            <v>m2</v>
          </cell>
          <cell r="H526">
            <v>50.72</v>
          </cell>
          <cell r="I526"/>
        </row>
        <row r="527">
          <cell r="A527" t="str">
            <v>ED-48394</v>
          </cell>
          <cell r="B527"/>
          <cell r="C527" t="str">
            <v>CINTA DE AMARRAÇÃO DE ALVENARIA COM BLOCO DE CONCRETO ESTRUTURAL, CANALETA TIPO "J", ESP. 14CM, (FBK 4,5MPA), COM ACABAMENTO APARENTE, INCLUSIVE ARGAMASSA PARA ASSENTAMENTO, EXCLUSIVE GRAUTE E ARMAÇÃO</v>
          </cell>
          <cell r="D527"/>
          <cell r="E527"/>
          <cell r="F527"/>
          <cell r="G527" t="str">
            <v>m</v>
          </cell>
          <cell r="H527">
            <v>16.2</v>
          </cell>
          <cell r="I527"/>
        </row>
        <row r="528">
          <cell r="A528" t="str">
            <v>ED-48393</v>
          </cell>
          <cell r="B528"/>
          <cell r="C528" t="str">
            <v>CINTA DE AMARRAÇÃO DE ALVENARIA COM BLOCO DE CONCRETO ESTRUTURAL, CANALETA TIPO "J", ESP. 14CM, (FBK 4,5MPA), PARA REVESTIMENTO, INCLUSIVE ARGAMASSA PARA ASSENTAMENTO, EXCLUSIVE GRAUTE E ARMAÇÃO</v>
          </cell>
          <cell r="D528"/>
          <cell r="E528"/>
          <cell r="F528"/>
          <cell r="G528" t="str">
            <v>m</v>
          </cell>
          <cell r="H528">
            <v>14.06</v>
          </cell>
          <cell r="I528"/>
        </row>
        <row r="529">
          <cell r="A529" t="str">
            <v>ED-48391</v>
          </cell>
          <cell r="B529"/>
          <cell r="C529" t="str">
            <v>CINTA DE AMARRAÇÃO DE ALVENARIA COM BLOCO DE CONCRETO ESTRUTURAL, CANALETA TIPO "U", ESP. 14CM, (FBK 4,5MPA), COM ACABAMENTO APARENTE, INCLUSIVE ARGAMASSA PARA ASSENTAMENTO, EXCLUSIVE GRAUTE E ARMAÇÃO</v>
          </cell>
          <cell r="D529"/>
          <cell r="E529"/>
          <cell r="F529"/>
          <cell r="G529" t="str">
            <v>m</v>
          </cell>
          <cell r="H529">
            <v>16.489999999999998</v>
          </cell>
          <cell r="I529"/>
        </row>
        <row r="530">
          <cell r="A530" t="str">
            <v>ED-48388</v>
          </cell>
          <cell r="B530"/>
          <cell r="C530" t="str">
            <v>CINTA DE AMARRAÇÃO DE ALVENARIA COM BLOCO DE CONCRETO ESTRUTURAL, CANALETA TIPO "U", ESP. 14CM, (FBK 4,5MPA), PARA REVESTIMENTO, INCLUSIVE ARGAMASSA PARA ASSENTAMENTO, EXCLUSIVE GRAUTE E ARMAÇÃO</v>
          </cell>
          <cell r="D530"/>
          <cell r="E530"/>
          <cell r="F530"/>
          <cell r="G530" t="str">
            <v>m</v>
          </cell>
          <cell r="H530">
            <v>19.16</v>
          </cell>
          <cell r="I530"/>
        </row>
        <row r="531">
          <cell r="A531" t="str">
            <v>ED-48392</v>
          </cell>
          <cell r="B531"/>
          <cell r="C531" t="str">
            <v>CINTA DE AMARRAÇÃO DE ALVENARIA COM BLOCO DE CONCRETO ESTRUTURAL, CANALETA TIPO "U", ESP. 19CM, (FBK 4,5MPA), COM ACABAMENTO APARENTE, INCLUSIVE ARGAMASSA PARA ASSENTAMENTO, EXCLUSIVE GRAUTE E ARMAÇÃO</v>
          </cell>
          <cell r="D531"/>
          <cell r="E531"/>
          <cell r="F531"/>
          <cell r="G531" t="str">
            <v>m</v>
          </cell>
          <cell r="H531">
            <v>20.68</v>
          </cell>
          <cell r="I531"/>
        </row>
        <row r="532">
          <cell r="A532" t="str">
            <v>ED-48389</v>
          </cell>
          <cell r="B532"/>
          <cell r="C532" t="str">
            <v>CINTA DE AMARRAÇÃO DE ALVENARIA COM BLOCO DE CONCRETO ESTRUTURAL, CANALETA TIPO "U", ESP. 19CM, (FBK 4,5MPA), PARA REVESTIMENTO, INCLUSIVE ARGAMASSA PARA ASSENTAMENTO, EXCLUSIVE GRAUTE E ARMAÇÃO</v>
          </cell>
          <cell r="D532"/>
          <cell r="E532"/>
          <cell r="F532"/>
          <cell r="G532" t="str">
            <v>m</v>
          </cell>
          <cell r="H532">
            <v>16.63</v>
          </cell>
          <cell r="I532"/>
        </row>
        <row r="533">
          <cell r="A533" t="str">
            <v>ED-48390</v>
          </cell>
          <cell r="B533"/>
          <cell r="C533" t="str">
            <v>CINTA DE AMARRAÇÃO DE ALVENARIA COM BLOCO DE CONCRETO ESTRUTURAL, CANALETA TIPO "U", ESP. 9CM, (FBK 4,5MPA), COM ACABAMENTO APARENTE, INCLUSIVE ARGAMASSA PARA ASSENTAMENTO, EXCLUSIVE GRAUTE E ARMAÇÃO</v>
          </cell>
          <cell r="D533"/>
          <cell r="E533"/>
          <cell r="F533"/>
          <cell r="G533" t="str">
            <v>m</v>
          </cell>
          <cell r="H533">
            <v>12.71</v>
          </cell>
          <cell r="I533"/>
        </row>
        <row r="534">
          <cell r="A534" t="str">
            <v>ED-48387</v>
          </cell>
          <cell r="B534"/>
          <cell r="C534" t="str">
            <v>CINTA DE AMARRAÇÃO DE ALVENARIA COM BLOCO DE CONCRETO ESTRUTURAL, CANALETA TIPO "U", ESP. 9CM, (FBK 4,5MPA), PARA REVESTIMENTO, INCLUSIVE ARGAMASSA PARA ASSENTAMENTO, EXCLUSIVE GRAUTE E ARMAÇÃO</v>
          </cell>
          <cell r="D534"/>
          <cell r="E534"/>
          <cell r="F534"/>
          <cell r="G534" t="str">
            <v>m</v>
          </cell>
          <cell r="H534">
            <v>12.24</v>
          </cell>
          <cell r="I534"/>
        </row>
        <row r="535">
          <cell r="A535">
            <v>8762</v>
          </cell>
          <cell r="B535"/>
          <cell r="C535" t="str">
            <v>ALVENARIA DE BLOCO AUTOCLAVADO (CAA)</v>
          </cell>
          <cell r="D535"/>
          <cell r="E535"/>
          <cell r="F535"/>
          <cell r="G535"/>
          <cell r="H535"/>
          <cell r="I535"/>
        </row>
        <row r="536">
          <cell r="A536" t="str">
            <v>ED-48203</v>
          </cell>
          <cell r="B536"/>
          <cell r="C536" t="str">
            <v>ALVENARIA DE VEDAÇÃO COM BLOCOS DE CONCRETO CELULAR AUTOCLAVADO (CCA), ESP. 10CM, INCLUSIVE ARGAMASSA INDUSTRIALIZADA PARA ASSENTAMENTO</v>
          </cell>
          <cell r="D536"/>
          <cell r="E536"/>
          <cell r="F536"/>
          <cell r="G536" t="str">
            <v>m2</v>
          </cell>
          <cell r="H536">
            <v>70.540000000000006</v>
          </cell>
          <cell r="I536"/>
        </row>
        <row r="537">
          <cell r="A537" t="str">
            <v>ED-48204</v>
          </cell>
          <cell r="B537"/>
          <cell r="C537" t="str">
            <v>ALVENARIA DE VEDAÇÃO COM BLOCOS DE CONCRETO CELULAR AUTOCLAVADO (CCA), ESP. 15CM, INCLUSIVE ARGAMASSA INDUSTRIALIZADA PARA ASSENTAMENTO</v>
          </cell>
          <cell r="D537"/>
          <cell r="E537"/>
          <cell r="F537"/>
          <cell r="G537" t="str">
            <v>m2</v>
          </cell>
          <cell r="H537">
            <v>112.72</v>
          </cell>
          <cell r="I537"/>
        </row>
        <row r="538">
          <cell r="A538" t="str">
            <v>ED-48205</v>
          </cell>
          <cell r="B538"/>
          <cell r="C538" t="str">
            <v>ALVENARIA DE VEDAÇÃO COM BLOCOS DE CONCRETO CELULAR AUTOCLAVADO (CCA), ESP. 20CM, INCLUSIVE ARGAMASSA INDUSTRIALIZADA PARA ASSENTAMENTO</v>
          </cell>
          <cell r="D538"/>
          <cell r="E538"/>
          <cell r="F538"/>
          <cell r="G538" t="str">
            <v>m2</v>
          </cell>
          <cell r="H538">
            <v>144.4</v>
          </cell>
          <cell r="I538"/>
        </row>
        <row r="539">
          <cell r="A539">
            <v>8763</v>
          </cell>
          <cell r="B539"/>
          <cell r="C539" t="str">
            <v>ALVENARIA DE BLOCO DE CONCRETO (CHEIO)</v>
          </cell>
          <cell r="D539"/>
          <cell r="E539"/>
          <cell r="F539"/>
          <cell r="G539"/>
          <cell r="H539"/>
          <cell r="I539"/>
        </row>
        <row r="540">
          <cell r="A540" t="str">
            <v>ED-48213</v>
          </cell>
          <cell r="B540"/>
          <cell r="C540" t="str">
            <v>ALVENARIA DE BLOCO DE CONCRETO CHEIO COM ARMAÇÃO, EM CONCRETO COM FCK 15MPA , ESP. 14CM, PARA REVESTIMENTO, INCLUSIVE ARGAMASSA PARA ASSENTAMENTO (DETALHE D - CADERNO SEDS)</v>
          </cell>
          <cell r="D540"/>
          <cell r="E540"/>
          <cell r="F540"/>
          <cell r="G540" t="str">
            <v>m2</v>
          </cell>
          <cell r="H540">
            <v>194.92</v>
          </cell>
          <cell r="I540"/>
        </row>
        <row r="541">
          <cell r="A541" t="str">
            <v>ED-48214</v>
          </cell>
          <cell r="B541"/>
          <cell r="C541" t="str">
            <v>ALVENARIA DE BLOCO DE CONCRETO CHEIO COM ARMAÇÃO, EM CONCRETO COM FCK 15MPA , ESP. 19CM, PARA REVESTIMENTO, INCLUSIVE ARGAMASSA PARA ASSENTAMENTO (DETALHE D - CADERNO SEDS)</v>
          </cell>
          <cell r="D541"/>
          <cell r="E541"/>
          <cell r="F541"/>
          <cell r="G541" t="str">
            <v>m2</v>
          </cell>
          <cell r="H541">
            <v>233.44</v>
          </cell>
          <cell r="I541"/>
        </row>
        <row r="542">
          <cell r="A542" t="str">
            <v>ED-48212</v>
          </cell>
          <cell r="B542"/>
          <cell r="C542" t="str">
            <v>ALVENARIA DE BLOCO DE CONCRETO CHEIO COM ARMAÇÃO, EM CONCRETO COM FCK 15MPA , ESP. 9CM, PARA REVESTIMENTO, INCLUSIVE ARGAMASSA PARA ASSENTAMENTO (DETALHE D - CADERNO SEDS)</v>
          </cell>
          <cell r="D542"/>
          <cell r="E542"/>
          <cell r="F542"/>
          <cell r="G542" t="str">
            <v>m2</v>
          </cell>
          <cell r="H542">
            <v>153.59</v>
          </cell>
          <cell r="I542"/>
        </row>
        <row r="543">
          <cell r="A543" t="str">
            <v>ED-48219</v>
          </cell>
          <cell r="B543"/>
          <cell r="C543" t="str">
            <v>ALVENARIA DE BLOCO DE CONCRETO CHEIO SEM ARMAÇÃO, EM CONCRETO COM FCK DE 20MPA , ESP. 14CM, PARA REVESTIMENTO, INCLUSIVE ARGAMASSA PARA ASSENTAMENTO (DETALHE D - CADERNO SEDS)</v>
          </cell>
          <cell r="D543"/>
          <cell r="E543"/>
          <cell r="F543"/>
          <cell r="G543" t="str">
            <v>m2</v>
          </cell>
          <cell r="H543">
            <v>126.04</v>
          </cell>
          <cell r="I543"/>
        </row>
        <row r="544">
          <cell r="A544" t="str">
            <v>ED-48220</v>
          </cell>
          <cell r="B544"/>
          <cell r="C544" t="str">
            <v>ALVENARIA DE BLOCO DE CONCRETO CHEIO SEM ARMAÇÃO, EM CONCRETO COM FCK DE 20MPA , ESP. 19CM, PARA REVESTIMENTO, INCLUSIVE ARGAMASSA PARA ASSENTAMENTO (DETALHE D - CADERNO SEDS)</v>
          </cell>
          <cell r="D544"/>
          <cell r="E544"/>
          <cell r="F544"/>
          <cell r="G544" t="str">
            <v>m2</v>
          </cell>
          <cell r="H544">
            <v>165.4</v>
          </cell>
          <cell r="I544"/>
        </row>
        <row r="545">
          <cell r="A545" t="str">
            <v>ED-48218</v>
          </cell>
          <cell r="B545"/>
          <cell r="C545" t="str">
            <v>ALVENARIA DE BLOCO DE CONCRETO CHEIO SEM ARMAÇÃO, EM CONCRETO COM FCK DE 20MPA , ESP. 9CM, PARA REVESTIMENTO, INCLUSIVE ARGAMASSA PARA ASSENTAMENTO (DETALHE D - CADERNO SEDS)</v>
          </cell>
          <cell r="D545"/>
          <cell r="E545"/>
          <cell r="F545"/>
          <cell r="G545" t="str">
            <v>m2</v>
          </cell>
          <cell r="H545">
            <v>83.88</v>
          </cell>
          <cell r="I545"/>
        </row>
        <row r="546">
          <cell r="A546" t="str">
            <v>ED-48216</v>
          </cell>
          <cell r="B546"/>
          <cell r="C546" t="str">
            <v>ALVENARIA DE BLOCO DE CONCRETO CHEIO SEM ARMAÇÃO, EM CONCRETO COM FCK 15MPA , ESP. 14CM, PARA REVESTIMENTO, INCLUSIVE ARGAMASSA PARA ASSENTAMENTO (DETALHE D - CADERNO SEDS)</v>
          </cell>
          <cell r="D546"/>
          <cell r="E546"/>
          <cell r="F546"/>
          <cell r="G546" t="str">
            <v>m2</v>
          </cell>
          <cell r="H546">
            <v>124.21</v>
          </cell>
          <cell r="I546"/>
        </row>
        <row r="547">
          <cell r="A547" t="str">
            <v>ED-48217</v>
          </cell>
          <cell r="B547"/>
          <cell r="C547" t="str">
            <v>ALVENARIA DE BLOCO DE CONCRETO CHEIO SEM ARMAÇÃO, EM CONCRETO COM FCK 15MPA , ESP. 19CM, PARA REVESTIMENTO, INCLUSIVE ARGAMASSA PARA ASSENTAMENTO (DETALHE D - CADERNO SEDS)</v>
          </cell>
          <cell r="D547"/>
          <cell r="E547"/>
          <cell r="F547"/>
          <cell r="G547" t="str">
            <v>m2</v>
          </cell>
          <cell r="H547">
            <v>162.72999999999999</v>
          </cell>
          <cell r="I547"/>
        </row>
        <row r="548">
          <cell r="A548" t="str">
            <v>ED-48215</v>
          </cell>
          <cell r="B548"/>
          <cell r="C548" t="str">
            <v>ALVENARIA DE BLOCO DE CONCRETO CHEIO SEM ARMAÇÃO, EM CONCRETO COM FCK 15MPA , ESP. 9CM, PARA REVESTIMENTO, INCLUSIVE ARGAMASSA PARA ASSENTAMENTO (DETALHE D - CADERNO SEDS)</v>
          </cell>
          <cell r="D548"/>
          <cell r="E548"/>
          <cell r="F548"/>
          <cell r="G548" t="str">
            <v>m2</v>
          </cell>
          <cell r="H548">
            <v>82.88</v>
          </cell>
          <cell r="I548"/>
        </row>
        <row r="549">
          <cell r="A549">
            <v>8764</v>
          </cell>
          <cell r="B549"/>
          <cell r="C549" t="str">
            <v>ELEMENTO VAZADO</v>
          </cell>
          <cell r="D549"/>
          <cell r="E549"/>
          <cell r="F549"/>
          <cell r="G549"/>
          <cell r="H549"/>
          <cell r="I549"/>
        </row>
        <row r="550">
          <cell r="A550" t="str">
            <v>ED-48208</v>
          </cell>
          <cell r="B550"/>
          <cell r="C550" t="str">
            <v>ALVENARIA DE ELEMENTO VAZADO,  COBOGÓ DE CONCRETO (20X40CM), ESP. 10CM, TIPO VENEZIANA COM ACABAMENTO APARENTE, INCLUSIVE ARGAMASSA PARA ASSENTAMENTO</v>
          </cell>
          <cell r="D550"/>
          <cell r="E550"/>
          <cell r="F550"/>
          <cell r="G550" t="str">
            <v>m2</v>
          </cell>
          <cell r="H550">
            <v>84.23</v>
          </cell>
          <cell r="I550"/>
        </row>
        <row r="551">
          <cell r="A551" t="str">
            <v>ED-48207</v>
          </cell>
          <cell r="B551"/>
          <cell r="C551" t="str">
            <v>ALVENARIA DE ELEMENTO VAZADO,  COBOGÓ DE CONCRETO (20X40CM), ESP. 20CM, TIPO VENEZIANA COM ACABAMENTO APARENTE, INCLUSIVE ARGAMASSA PARA ASSENTAMENTO</v>
          </cell>
          <cell r="D551"/>
          <cell r="E551"/>
          <cell r="F551"/>
          <cell r="G551" t="str">
            <v>m2</v>
          </cell>
          <cell r="H551">
            <v>87.08</v>
          </cell>
          <cell r="I551"/>
        </row>
        <row r="552">
          <cell r="A552" t="str">
            <v>ED-48206</v>
          </cell>
          <cell r="B552"/>
          <cell r="C552" t="str">
            <v>ALVENARIA DE ELEMENTO VAZADO, COBOGÓ CERÂMICO (18X18CM), ESP. 7CM, COM ACABAMENTO APARENTE, INCLUSIVE ARGAMASSA PARA ASSENTAMENTO</v>
          </cell>
          <cell r="D552"/>
          <cell r="E552"/>
          <cell r="F552"/>
          <cell r="G552" t="str">
            <v>m2</v>
          </cell>
          <cell r="H552">
            <v>76.94</v>
          </cell>
          <cell r="I552"/>
        </row>
        <row r="553">
          <cell r="A553">
            <v>8765</v>
          </cell>
          <cell r="B553"/>
          <cell r="C553" t="str">
            <v>ALVENARIA DE BLOCO DE VIDRO</v>
          </cell>
          <cell r="D553"/>
          <cell r="E553"/>
          <cell r="F553"/>
          <cell r="G553"/>
          <cell r="H553"/>
          <cell r="I553"/>
        </row>
        <row r="554">
          <cell r="A554" t="str">
            <v>ED-48235</v>
          </cell>
          <cell r="B554"/>
          <cell r="C554" t="str">
            <v>ALVENARIA DE ELEMENTO VAZADO DE VIDRO,  BLOCO DE VIDRO (10X20CM), ESP. 10CM, TIPO CAPELA, INCLUSIVE ARGAMASSA PARA ASSENTAMENTO E REJUNTAMENTO</v>
          </cell>
          <cell r="D554"/>
          <cell r="E554"/>
          <cell r="F554"/>
          <cell r="G554" t="str">
            <v>m2</v>
          </cell>
          <cell r="H554">
            <v>1406.49</v>
          </cell>
          <cell r="I554"/>
        </row>
        <row r="555">
          <cell r="A555" t="str">
            <v>ED-48236</v>
          </cell>
          <cell r="B555"/>
          <cell r="C555" t="str">
            <v>ALVENARIA DE ELEMENTO VAZADO DE VIDRO,  BLOCO DE VIDRO (10X20CM), ESP. 10CM, TIPO RIO, INCLUSIVE ARGAMASSA PARA ASSENTAMENTO E REJUNTAMENTO</v>
          </cell>
          <cell r="D555"/>
          <cell r="E555"/>
          <cell r="F555"/>
          <cell r="G555" t="str">
            <v>m2</v>
          </cell>
          <cell r="H555">
            <v>1366.96</v>
          </cell>
          <cell r="I555"/>
        </row>
        <row r="556">
          <cell r="A556" t="str">
            <v>ED-48234</v>
          </cell>
          <cell r="B556"/>
          <cell r="C556" t="str">
            <v>ALVENARIA DE VEDAÇÃO COM BLOCO DE VIDRO (19X19CM), ESP. 8CM, TIPO ONDULADO, INCLUSIVE ARGAMASSA PARA ASSENTAMENTO E REJUTAMENTO</v>
          </cell>
          <cell r="D556"/>
          <cell r="E556"/>
          <cell r="F556"/>
          <cell r="G556" t="str">
            <v>m2</v>
          </cell>
          <cell r="H556">
            <v>401.59</v>
          </cell>
          <cell r="I556"/>
        </row>
        <row r="557">
          <cell r="A557">
            <v>8766</v>
          </cell>
          <cell r="B557"/>
          <cell r="C557" t="str">
            <v>PLATIBANDA E EMPENA</v>
          </cell>
          <cell r="D557"/>
          <cell r="E557"/>
          <cell r="F557"/>
          <cell r="G557"/>
          <cell r="H557"/>
          <cell r="I557"/>
        </row>
        <row r="558">
          <cell r="A558" t="str">
            <v>ED-50950</v>
          </cell>
          <cell r="B558"/>
          <cell r="C558" t="str">
            <v>FECHAMENTO DE EMPENA COM QUADRO EM PERFIL, CANTONEIRA 2" X 2", SOLDADO, E TELA FIO 12 MALHA 1/2" (CONFORME DETALHE DE PRÉDIO ESCOLAR, INCLUSIVE PINTURA ESMALTE)</v>
          </cell>
          <cell r="D558"/>
          <cell r="E558"/>
          <cell r="F558"/>
          <cell r="G558" t="str">
            <v>m2</v>
          </cell>
          <cell r="H558">
            <v>211.86</v>
          </cell>
          <cell r="I558"/>
        </row>
        <row r="559">
          <cell r="A559">
            <v>8767</v>
          </cell>
          <cell r="B559"/>
          <cell r="C559" t="str">
            <v xml:space="preserve">ENCUNHAMENTO DE ALVENARIA </v>
          </cell>
          <cell r="D559"/>
          <cell r="E559"/>
          <cell r="F559"/>
          <cell r="G559"/>
          <cell r="H559"/>
          <cell r="I559"/>
        </row>
        <row r="560">
          <cell r="A560" t="str">
            <v>ED-8346</v>
          </cell>
          <cell r="B560"/>
          <cell r="C560" t="str">
            <v>ENCUNHAMENTO DE ALVENARIA DE VEDAÇÃO COM ARGAMASSA, INCLUSIVE ADITIVO EXPANSOR PARA ENCUNHAMENTO</v>
          </cell>
          <cell r="D560"/>
          <cell r="E560"/>
          <cell r="F560"/>
          <cell r="G560" t="str">
            <v>m</v>
          </cell>
          <cell r="H560">
            <v>5.46</v>
          </cell>
          <cell r="I560"/>
        </row>
        <row r="561">
          <cell r="A561" t="str">
            <v>ED-48397</v>
          </cell>
          <cell r="B561"/>
          <cell r="C561" t="str">
            <v>ENCUNHAMENTO DE ALVENARIA DE VEDAÇÃO COM ESPUMA DE POLIURETANO EXPANSIVA</v>
          </cell>
          <cell r="D561"/>
          <cell r="E561"/>
          <cell r="F561"/>
          <cell r="G561" t="str">
            <v>m</v>
          </cell>
          <cell r="H561">
            <v>6.39</v>
          </cell>
          <cell r="I561"/>
        </row>
        <row r="562">
          <cell r="A562">
            <v>8768</v>
          </cell>
          <cell r="B562"/>
          <cell r="C562" t="str">
            <v>VERGA E CONTRA-VERGA</v>
          </cell>
          <cell r="D562"/>
          <cell r="E562"/>
          <cell r="F562"/>
          <cell r="G562"/>
          <cell r="H562"/>
          <cell r="I562"/>
        </row>
        <row r="563">
          <cell r="A563" t="str">
            <v>ED-9906</v>
          </cell>
          <cell r="B563"/>
          <cell r="C563" t="str">
            <v>CONTRAVERGA EM CONCRETO ESTRUTURAL PARA VÃOS ACIMA DE 150CM, PREPARADO EM OBRA COM BETONEIRA, CONTROLE "A", COM FCK 20 MPA, MOLDADA IN LOCO, INCLUSIVE ARMAÇÃO</v>
          </cell>
          <cell r="D563"/>
          <cell r="E563"/>
          <cell r="F563"/>
          <cell r="G563" t="str">
            <v>m3</v>
          </cell>
          <cell r="H563">
            <v>2820.08</v>
          </cell>
          <cell r="I563"/>
        </row>
        <row r="564">
          <cell r="A564" t="str">
            <v>ED-9903</v>
          </cell>
          <cell r="B564"/>
          <cell r="C564" t="str">
            <v>CONTRAVERGA EM CONCRETO ESTRUTURAL PARA VÃOS DE ATÉ 150CM, PREPARADO EM OBRA COM BETONEIRA, CONTROLE "A", COM FCK 20 MPA, MOLDADA IN LOCO, INCLUSIVE ARMAÇÃO</v>
          </cell>
          <cell r="D564"/>
          <cell r="E564"/>
          <cell r="F564"/>
          <cell r="G564" t="str">
            <v>m3</v>
          </cell>
          <cell r="H564">
            <v>2597.38</v>
          </cell>
          <cell r="I564"/>
        </row>
        <row r="565">
          <cell r="A565" t="str">
            <v>ED-9907</v>
          </cell>
          <cell r="B565"/>
          <cell r="C565" t="str">
            <v>VERGA EM CONCRETO ESTRUTURAL PARA VÃOS ACIMA DE 150CM, PREPARADO EM OBRA COM BETONEIRA, CONTROLE "A", COM FCK 20 MPA, MOLDADA IN LOCO, INCLUSIVE ARMAÇÃO</v>
          </cell>
          <cell r="D565"/>
          <cell r="E565"/>
          <cell r="F565"/>
          <cell r="G565" t="str">
            <v>m3</v>
          </cell>
          <cell r="H565">
            <v>2820.08</v>
          </cell>
          <cell r="I565"/>
        </row>
        <row r="566">
          <cell r="A566" t="str">
            <v>ED-9904</v>
          </cell>
          <cell r="B566"/>
          <cell r="C566" t="str">
            <v>VERGA EM CONCRETO ESTRUTURAL PARA VÃOS DE ATÉ 150CM, PREPARADO EM OBRA COM BETONEIRA, CONTROLE "A", COM FCK 20 MPA, MOLDADA IN LOCO, INCLUSIVE ARMAÇÃO</v>
          </cell>
          <cell r="D566"/>
          <cell r="E566"/>
          <cell r="F566"/>
          <cell r="G566" t="str">
            <v>m3</v>
          </cell>
          <cell r="H566">
            <v>2597.38</v>
          </cell>
          <cell r="I566"/>
        </row>
        <row r="567">
          <cell r="A567">
            <v>8769</v>
          </cell>
          <cell r="B567"/>
          <cell r="C567" t="str">
            <v>PAREDE DE GESSO ACARTONADO</v>
          </cell>
          <cell r="D567"/>
          <cell r="E567"/>
          <cell r="F567"/>
          <cell r="G567"/>
          <cell r="H567"/>
          <cell r="I567"/>
        </row>
        <row r="568">
          <cell r="A568" t="str">
            <v>ED-48210</v>
          </cell>
          <cell r="B568"/>
          <cell r="C568" t="str">
            <v>PAREDE DE GESSO ACARTONADO (DRY-WALL), DIVISÃO ENTRE ÁREAS SECA E ÚMIDA DE UMA MESMA UNIDADE (ST/RU), ESP. 115 MM, INCLUSIVE MONTANTES, GUIAS E ACESSÓRIOS, EXCLUSIVE ISOLANTE TÉRMICO/ACÚSTICO</v>
          </cell>
          <cell r="D568"/>
          <cell r="E568"/>
          <cell r="F568"/>
          <cell r="G568" t="str">
            <v>m2</v>
          </cell>
          <cell r="H568">
            <v>90.17</v>
          </cell>
          <cell r="I568"/>
        </row>
        <row r="569">
          <cell r="A569" t="str">
            <v>ED-48209</v>
          </cell>
          <cell r="B569"/>
          <cell r="C569" t="str">
            <v>PAREDE DE GESSO ACARTONADO (DRY-WALL), DIVISÃO ENTRE ÁREAS SECAS DE UMA MESMA UNIDADE (ST/ST), ESP. 115 MM, INCLUSIVE MONTANTES, GUIAS E ACESSÓRIOS, EXCLUSIVE ISOLANTE TÉRMICO/ACÚSTICO</v>
          </cell>
          <cell r="D569"/>
          <cell r="E569"/>
          <cell r="F569"/>
          <cell r="G569" t="str">
            <v>m2</v>
          </cell>
          <cell r="H569">
            <v>85.01</v>
          </cell>
          <cell r="I569"/>
        </row>
        <row r="570">
          <cell r="A570" t="str">
            <v>ED-48211</v>
          </cell>
          <cell r="B570"/>
          <cell r="C570" t="str">
            <v>PAREDE DE GESSO ACARTONADO (DRY-WALL), DIVISÃO ENTRE ÁREAS UMIDAS DE UMA MESMA UNIDADE (RU/RU), ESP. 115 MM, INCLUSIVE MONTANTES, GUIAS E ACESSÓRIOS, EXCLUSIVE ISOLANTE TÉRMICO/ACÚSTICO</v>
          </cell>
          <cell r="D570"/>
          <cell r="E570"/>
          <cell r="F570"/>
          <cell r="G570" t="str">
            <v>m2</v>
          </cell>
          <cell r="H570">
            <v>95.34</v>
          </cell>
          <cell r="I570"/>
        </row>
        <row r="571">
          <cell r="A571">
            <v>8770</v>
          </cell>
          <cell r="B571"/>
          <cell r="C571" t="str">
            <v>DIVISÓRIA COMPENSADO NAVAL</v>
          </cell>
          <cell r="D571"/>
          <cell r="E571"/>
          <cell r="F571"/>
          <cell r="G571"/>
          <cell r="H571"/>
          <cell r="I571"/>
        </row>
        <row r="572">
          <cell r="A572" t="str">
            <v>ED-48536</v>
          </cell>
          <cell r="B572"/>
          <cell r="C572" t="str">
            <v>DIVISÓRIA EM PAINEL REMOVÍVEL, NÚCLEO COMPENSADO NAVAL - P. AÇO TIPO C</v>
          </cell>
          <cell r="D572"/>
          <cell r="E572"/>
          <cell r="F572"/>
          <cell r="G572" t="str">
            <v>m2</v>
          </cell>
          <cell r="H572">
            <v>96.53</v>
          </cell>
          <cell r="I572"/>
        </row>
        <row r="573">
          <cell r="A573" t="str">
            <v>ED-48537</v>
          </cell>
          <cell r="B573"/>
          <cell r="C573" t="str">
            <v>DIVISÓRIA EM PAINEL REMOVÍVEL, NÚCLEO COMPENSADO NAVAL - P. ALUMÍNIO TIPO C</v>
          </cell>
          <cell r="D573"/>
          <cell r="E573"/>
          <cell r="F573"/>
          <cell r="G573" t="str">
            <v>m2</v>
          </cell>
          <cell r="H573">
            <v>95.12</v>
          </cell>
          <cell r="I573"/>
        </row>
        <row r="574">
          <cell r="A574">
            <v>8771</v>
          </cell>
          <cell r="B574"/>
          <cell r="C574" t="str">
            <v>DIVISÓRIA EM PEDRA</v>
          </cell>
          <cell r="D574"/>
          <cell r="E574"/>
          <cell r="F574"/>
          <cell r="G574"/>
          <cell r="H574"/>
          <cell r="I574"/>
        </row>
        <row r="575">
          <cell r="A575" t="str">
            <v>ED-48532</v>
          </cell>
          <cell r="B575"/>
          <cell r="C575" t="str">
            <v>DIVISÓRIA EM ARDÓSIA E = 3 CM, INCLUSIVE FERRAGENS EM LATÃO CROMADO</v>
          </cell>
          <cell r="D575"/>
          <cell r="E575"/>
          <cell r="F575"/>
          <cell r="G575" t="str">
            <v>m2</v>
          </cell>
          <cell r="H575">
            <v>280.11</v>
          </cell>
          <cell r="I575"/>
        </row>
        <row r="576">
          <cell r="A576" t="str">
            <v>ED-48535</v>
          </cell>
          <cell r="B576"/>
          <cell r="C576" t="str">
            <v>DIVISÓRIA EM ARDÓSIA E = 3 CM, INCLUSIVE PERFIS EM CHAPA 18</v>
          </cell>
          <cell r="D576"/>
          <cell r="E576"/>
          <cell r="F576"/>
          <cell r="G576" t="str">
            <v>m2</v>
          </cell>
          <cell r="H576">
            <v>204.44</v>
          </cell>
          <cell r="I576"/>
        </row>
        <row r="577">
          <cell r="A577" t="str">
            <v>ED-48533</v>
          </cell>
          <cell r="B577"/>
          <cell r="C577" t="str">
            <v>DIVISÓRIA EM GRANITO CINZA ANDORINHA E = 3 CM, INCLUSIVE FERRAGENS EM LATÃO CROMADO</v>
          </cell>
          <cell r="D577"/>
          <cell r="E577"/>
          <cell r="F577"/>
          <cell r="G577" t="str">
            <v>m2</v>
          </cell>
          <cell r="H577">
            <v>583.6</v>
          </cell>
          <cell r="I577"/>
        </row>
        <row r="578">
          <cell r="A578" t="str">
            <v>ED-48531</v>
          </cell>
          <cell r="B578"/>
          <cell r="C578" t="str">
            <v>DIVISÓRIA EM MÁRMORE BRANCO E = 3 CM, INCLUSIVE FERRAGENS EM LATÃO CROMADO</v>
          </cell>
          <cell r="D578"/>
          <cell r="E578"/>
          <cell r="F578"/>
          <cell r="G578" t="str">
            <v>m2</v>
          </cell>
          <cell r="H578">
            <v>519.59</v>
          </cell>
          <cell r="I578"/>
        </row>
        <row r="579">
          <cell r="A579" t="str">
            <v>ED-48534</v>
          </cell>
          <cell r="B579"/>
          <cell r="C579" t="str">
            <v>DIVISÓRIA EM MARMORITE E = 3 CM, INCLUSIVE FERRAGENS EM LATÃO CROMADO</v>
          </cell>
          <cell r="D579"/>
          <cell r="E579"/>
          <cell r="F579"/>
          <cell r="G579" t="str">
            <v>m2</v>
          </cell>
          <cell r="H579">
            <v>492.07</v>
          </cell>
          <cell r="I579"/>
        </row>
        <row r="580">
          <cell r="A580">
            <v>8670</v>
          </cell>
          <cell r="B580"/>
          <cell r="C580" t="str">
            <v>ESQUADRIAS E FERRAGENS</v>
          </cell>
          <cell r="D580"/>
          <cell r="E580"/>
          <cell r="F580"/>
          <cell r="G580"/>
          <cell r="H580"/>
          <cell r="I580"/>
        </row>
        <row r="581">
          <cell r="A581">
            <v>8773</v>
          </cell>
          <cell r="B581"/>
          <cell r="C581" t="str">
            <v>ESQUADRIA METÁLICA</v>
          </cell>
          <cell r="D581"/>
          <cell r="E581"/>
          <cell r="F581"/>
          <cell r="G581"/>
          <cell r="H581"/>
          <cell r="I581"/>
        </row>
        <row r="582">
          <cell r="A582" t="str">
            <v>ED-13926</v>
          </cell>
          <cell r="B582"/>
          <cell r="C582"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D582"/>
          <cell r="E582"/>
          <cell r="F582"/>
          <cell r="G582" t="str">
            <v>un</v>
          </cell>
          <cell r="H582">
            <v>411.52</v>
          </cell>
          <cell r="I582"/>
        </row>
        <row r="583">
          <cell r="A583" t="str">
            <v>ED-50951</v>
          </cell>
          <cell r="B583"/>
          <cell r="C583" t="str">
            <v>FORNECIMENTO E ASSENTAMENTO DE GRADE FIXA DE FERRO, PARA PROTEÇÃO DE JANELAS</v>
          </cell>
          <cell r="D583"/>
          <cell r="E583"/>
          <cell r="F583"/>
          <cell r="G583" t="str">
            <v>m2</v>
          </cell>
          <cell r="H583">
            <v>323.42</v>
          </cell>
          <cell r="I583"/>
        </row>
        <row r="584">
          <cell r="A584" t="str">
            <v>ED-7576</v>
          </cell>
          <cell r="B584"/>
          <cell r="C584" t="str">
            <v>FORNECIMENTO E ASSENTAMENTO DE PORTA EM ALUMÍNIO, TIPO VENEZIANA, DE ABRIR, ACABAMENTO ANODIZADO NATURAL, INCLUSIVE FECHADURA E MARCO</v>
          </cell>
          <cell r="D584"/>
          <cell r="E584"/>
          <cell r="F584"/>
          <cell r="G584" t="str">
            <v>m2</v>
          </cell>
          <cell r="H584">
            <v>659.11</v>
          </cell>
          <cell r="I584"/>
        </row>
        <row r="585">
          <cell r="A585" t="str">
            <v>ED-23034</v>
          </cell>
          <cell r="B585"/>
          <cell r="C585" t="str">
            <v>PORTA METÁLICA, TIPO DE ABRIR, COM UMA (1) FOLHA, EM CHAPA GALVANIZADA LAMBRIL, MODELO QUADRADO, INCLUSIVE PINTURA ANTICORROSIVA A BASE DE ÓXIDO DE FERRO (ZARCÃO), UMA (1) DEMÃO, FORNECIMENTO E ASSENTAMENTO, EXCLUSIVE FECHADURA E DOBRADIÇA</v>
          </cell>
          <cell r="D585"/>
          <cell r="E585"/>
          <cell r="F585"/>
          <cell r="G585" t="str">
            <v>m2</v>
          </cell>
          <cell r="H585">
            <v>360.19</v>
          </cell>
          <cell r="I585"/>
        </row>
        <row r="586">
          <cell r="A586" t="str">
            <v>ED-13908</v>
          </cell>
          <cell r="B586"/>
          <cell r="C586" t="str">
            <v>PORTA METÁLICA, TIPO DE CORRER, COM DUAS (2) FOLHAS, EM CHAPA GALVANIZADA LAMBRIL, MODELO ONDULADA, INCLUSIVE FORNECIMENTO, ASSENTAMENTO, PERFIS PARA MARCO E PINTURA ANTICORROSIVA COM UMA (1) DEMÃO, EXCLUSIVE FECHADURA E ROLDANAS</v>
          </cell>
          <cell r="D586"/>
          <cell r="E586"/>
          <cell r="F586"/>
          <cell r="G586" t="str">
            <v>m2</v>
          </cell>
          <cell r="H586">
            <v>366.05</v>
          </cell>
          <cell r="I586"/>
        </row>
        <row r="587">
          <cell r="A587" t="str">
            <v>ED-13888</v>
          </cell>
          <cell r="B587"/>
          <cell r="C587" t="str">
            <v>PORTA METÁLICA, TIPO DE CORRER, COM UMA (1) FOLHA, EM CHAPA GALVANIZADA LAMBRIL, MODELO ONDULADA, INCLUSIVE FORNECIMENTO, ASSENTAMENTO, PERFIS PARA MARCO E PINTURA ANTICORROSIVA COM UMA (1) DEMÃO, EXCLUSIVE FECHADURA E ROLDANAS</v>
          </cell>
          <cell r="D587"/>
          <cell r="E587"/>
          <cell r="F587"/>
          <cell r="G587" t="str">
            <v>m2</v>
          </cell>
          <cell r="H587">
            <v>348.16</v>
          </cell>
          <cell r="I587"/>
        </row>
        <row r="588">
          <cell r="A588" t="str">
            <v>ED-23035</v>
          </cell>
          <cell r="B588"/>
          <cell r="C588" t="str">
            <v>PORTA METÁLICA VENEZIANA, TIPO DE ABRIR, COM UMA (1) FOLHA, EM PERFIL VENEZIANA ENRIJECIDO, INCLUSIVE PINTURA ANTICORROSIVA A BASE DE ÓXIDO DE FERRO (ZARCÃO), UMA (1) DEMÃO, FORNECIMENTO E ASSENTAMENTO, EXCLUSIVE FECHADURA E DOBRADIÇA</v>
          </cell>
          <cell r="D588"/>
          <cell r="E588"/>
          <cell r="F588"/>
          <cell r="G588" t="str">
            <v>m2</v>
          </cell>
          <cell r="H588">
            <v>369.65</v>
          </cell>
          <cell r="I588"/>
        </row>
        <row r="589">
          <cell r="A589">
            <v>8774</v>
          </cell>
          <cell r="B589"/>
          <cell r="C589" t="str">
            <v>JANELA DE ALUMÍNIO</v>
          </cell>
          <cell r="D589"/>
          <cell r="E589"/>
          <cell r="F589"/>
          <cell r="G589"/>
          <cell r="H589"/>
          <cell r="I589"/>
        </row>
        <row r="590">
          <cell r="A590" t="str">
            <v>ED-50961</v>
          </cell>
          <cell r="B590"/>
          <cell r="C590" t="str">
            <v>FORNECIMENTO E ASSENTAMENTO DE JANELA DE ALUMÍNIO, LINHA SUPREMA ACABAMENTO ANODIZADO, TIPO BASCULA COM CONTRAMARCO, INCLUSIVE FORNECIMENTO DE VIDRO LISO DE 4MM, FERRAGENS E ACESSÓRIOS</v>
          </cell>
          <cell r="D590"/>
          <cell r="E590"/>
          <cell r="F590"/>
          <cell r="G590" t="str">
            <v>m2</v>
          </cell>
          <cell r="H590">
            <v>699.55</v>
          </cell>
          <cell r="I590"/>
        </row>
        <row r="591">
          <cell r="A591" t="str">
            <v>ED-50962</v>
          </cell>
          <cell r="B591"/>
          <cell r="C591" t="str">
            <v>FORNECIMENTO E ASSENTAMENTO DE JANELA DE ALUMÍNIO, LINHA SUPREMA ACABAMENTO ANODIZADO, TIPO CORRER COM CONTRAMARCO, INCLUSIVE FORNECIMENTO DE VIDRO LISO DE 4MM, FERRAGENS E ACESSÓRIOS</v>
          </cell>
          <cell r="D591"/>
          <cell r="E591"/>
          <cell r="F591"/>
          <cell r="G591" t="str">
            <v>m2</v>
          </cell>
          <cell r="H591">
            <v>724.16</v>
          </cell>
          <cell r="I591"/>
        </row>
        <row r="592">
          <cell r="A592" t="str">
            <v>ED-50963</v>
          </cell>
          <cell r="B592"/>
          <cell r="C592" t="str">
            <v>FORNECIMENTO E ASSENTAMENTO DE JANELA DE ALUMÍNIO, LINHA SUPREMA ACABAMENTO ANODIZADO, TIPO CORRER, 2 FOLHAS COM CONTRAMARCO, INCLUSIVE FORNECIMENTO DE VIDRO LISO DE 4MM, FERRAGENS E ACESSÓRIOS</v>
          </cell>
          <cell r="D592"/>
          <cell r="E592"/>
          <cell r="F592"/>
          <cell r="G592" t="str">
            <v>m2</v>
          </cell>
          <cell r="H592">
            <v>724.16</v>
          </cell>
          <cell r="I592"/>
        </row>
        <row r="593">
          <cell r="A593" t="str">
            <v>ED-50964</v>
          </cell>
          <cell r="B593"/>
          <cell r="C593" t="str">
            <v>FORNECIMENTO E ASSENTAMENTO DE JANELA DE ALUMÍNIO, LINHA SUPREMA ACABAMENTO ANODIZADO, TIPO MAXIM-AR COM CONTRAMARCO, INCLUSIVE FORNECIMENTO DE VIDRO LISO DE 4MM, FERRAGENS E ACESSÓRIOS</v>
          </cell>
          <cell r="D593"/>
          <cell r="E593"/>
          <cell r="F593"/>
          <cell r="G593" t="str">
            <v>m2</v>
          </cell>
          <cell r="H593">
            <v>726.4</v>
          </cell>
          <cell r="I593"/>
        </row>
        <row r="594">
          <cell r="A594">
            <v>8775</v>
          </cell>
          <cell r="B594"/>
          <cell r="C594" t="str">
            <v>JANELA DE FERRO E METALON</v>
          </cell>
          <cell r="D594"/>
          <cell r="E594"/>
          <cell r="F594"/>
          <cell r="G594"/>
          <cell r="H594"/>
          <cell r="I594"/>
        </row>
        <row r="595">
          <cell r="A595" t="str">
            <v>ED-50933</v>
          </cell>
          <cell r="B595"/>
          <cell r="C595" t="str">
            <v>ASSENTAMENTO DE GRADIS E PORTÕES</v>
          </cell>
          <cell r="D595"/>
          <cell r="E595"/>
          <cell r="F595"/>
          <cell r="G595" t="str">
            <v>m2</v>
          </cell>
          <cell r="H595">
            <v>114.49</v>
          </cell>
          <cell r="I595"/>
        </row>
        <row r="596">
          <cell r="A596" t="str">
            <v>ED-50931</v>
          </cell>
          <cell r="B596"/>
          <cell r="C596" t="str">
            <v>ASSENTAMENTO DE JANELAS METÁLICAS BASCULANTE OU FIXA</v>
          </cell>
          <cell r="D596"/>
          <cell r="E596"/>
          <cell r="F596"/>
          <cell r="G596" t="str">
            <v>m2</v>
          </cell>
          <cell r="H596">
            <v>79.290000000000006</v>
          </cell>
          <cell r="I596"/>
        </row>
        <row r="597">
          <cell r="A597" t="str">
            <v>ED-50932</v>
          </cell>
          <cell r="B597"/>
          <cell r="C597" t="str">
            <v>ASSENTAMENTO DE JANELAS METÁLICAS DE CORRER E MAXIM-AR</v>
          </cell>
          <cell r="D597"/>
          <cell r="E597"/>
          <cell r="F597"/>
          <cell r="G597" t="str">
            <v>m2</v>
          </cell>
          <cell r="H597">
            <v>129.06</v>
          </cell>
          <cell r="I597"/>
        </row>
        <row r="598">
          <cell r="A598" t="str">
            <v>ED-50934</v>
          </cell>
          <cell r="B598"/>
          <cell r="C598" t="str">
            <v>ASSENTAMENTO DE PORTA DE METÁLICA UMA (1) OU DUAS (2) FOLHAS</v>
          </cell>
          <cell r="D598"/>
          <cell r="E598"/>
          <cell r="F598"/>
          <cell r="G598" t="str">
            <v>m2</v>
          </cell>
          <cell r="H598">
            <v>52.24</v>
          </cell>
          <cell r="I598"/>
        </row>
        <row r="599">
          <cell r="A599" t="str">
            <v>ED-50930</v>
          </cell>
          <cell r="B599"/>
          <cell r="C599" t="str">
            <v>FORNECIMENTO E ASSENTAMENTO DE CAIXILHO FIXO DE FERRO COM TELA CORRUGADA # 15 mm FIO 12</v>
          </cell>
          <cell r="D599"/>
          <cell r="E599"/>
          <cell r="F599"/>
          <cell r="G599" t="str">
            <v>m2</v>
          </cell>
          <cell r="H599">
            <v>243.23</v>
          </cell>
          <cell r="I599"/>
        </row>
        <row r="600">
          <cell r="A600" t="str">
            <v>ED-50954</v>
          </cell>
          <cell r="B600"/>
          <cell r="C600" t="str">
            <v>FORNECIMENTO E ASSENTAMENTO DE JANELA BASCULANTE DE FERRO</v>
          </cell>
          <cell r="D600"/>
          <cell r="E600"/>
          <cell r="F600"/>
          <cell r="G600" t="str">
            <v>m2</v>
          </cell>
          <cell r="H600">
            <v>444.04</v>
          </cell>
          <cell r="I600"/>
        </row>
        <row r="601">
          <cell r="A601" t="str">
            <v>ED-50957</v>
          </cell>
          <cell r="B601"/>
          <cell r="C601" t="str">
            <v>FORNECIMENTO E ASSENTAMENTO DE JANELA BASCULANTE EM METALON</v>
          </cell>
          <cell r="D601"/>
          <cell r="E601"/>
          <cell r="F601"/>
          <cell r="G601" t="str">
            <v>m2</v>
          </cell>
          <cell r="H601">
            <v>461.87</v>
          </cell>
          <cell r="I601"/>
        </row>
        <row r="602">
          <cell r="A602" t="str">
            <v>ED-50955</v>
          </cell>
          <cell r="B602"/>
          <cell r="C602" t="str">
            <v>FORNECIMENTO E ASSENTAMENTO DE JANELA DE CORRER EM FERRO</v>
          </cell>
          <cell r="D602"/>
          <cell r="E602"/>
          <cell r="F602"/>
          <cell r="G602" t="str">
            <v>m2</v>
          </cell>
          <cell r="H602">
            <v>512.16</v>
          </cell>
          <cell r="I602"/>
        </row>
        <row r="603">
          <cell r="A603" t="str">
            <v>ED-50958</v>
          </cell>
          <cell r="B603"/>
          <cell r="C603" t="str">
            <v>FORNECIMENTO E ASSENTAMENTO DE JANELA DE CORRER EM METALON</v>
          </cell>
          <cell r="D603"/>
          <cell r="E603"/>
          <cell r="F603"/>
          <cell r="G603" t="str">
            <v>m2</v>
          </cell>
          <cell r="H603">
            <v>514.03</v>
          </cell>
          <cell r="I603"/>
        </row>
        <row r="604">
          <cell r="A604" t="str">
            <v>ED-50956</v>
          </cell>
          <cell r="B604"/>
          <cell r="C604" t="str">
            <v>FORNECIMENTO E ASSENTAMENTO DE JANELA EM FERRO, TIPO MAXIM-AR, INCLUSIVE FERRAGENS E ACESSÓRIOS</v>
          </cell>
          <cell r="D604"/>
          <cell r="E604"/>
          <cell r="F604"/>
          <cell r="G604" t="str">
            <v>m2</v>
          </cell>
          <cell r="H604">
            <v>355.81</v>
          </cell>
          <cell r="I604"/>
        </row>
        <row r="605">
          <cell r="A605" t="str">
            <v>ED-50959</v>
          </cell>
          <cell r="B605"/>
          <cell r="C605" t="str">
            <v>FORNECIMENTO E ASSENTAMENTO DE JANELA EM METALON, TIPO MAXIM-AR, INCLUSIVE FERRAGENS E ACESSÓRIOS</v>
          </cell>
          <cell r="D605"/>
          <cell r="E605"/>
          <cell r="F605"/>
          <cell r="G605" t="str">
            <v>m2</v>
          </cell>
          <cell r="H605">
            <v>353.61</v>
          </cell>
          <cell r="I605"/>
        </row>
        <row r="606">
          <cell r="A606" t="str">
            <v>ED-50960</v>
          </cell>
          <cell r="B606"/>
          <cell r="C606" t="str">
            <v>FORNECIMENTO E ASSENTAMENTO DE JANELA VENEZIANA FIXAS METALON</v>
          </cell>
          <cell r="D606"/>
          <cell r="E606"/>
          <cell r="F606"/>
          <cell r="G606" t="str">
            <v>m2</v>
          </cell>
          <cell r="H606">
            <v>601.16</v>
          </cell>
          <cell r="I606"/>
        </row>
        <row r="607">
          <cell r="A607">
            <v>8776</v>
          </cell>
          <cell r="B607"/>
          <cell r="C607" t="str">
            <v>PORTA DE ALUMÍNIO</v>
          </cell>
          <cell r="D607"/>
          <cell r="E607"/>
          <cell r="F607"/>
          <cell r="G607"/>
          <cell r="H607"/>
          <cell r="I607"/>
        </row>
        <row r="608">
          <cell r="A608" t="str">
            <v>ED-50991</v>
          </cell>
          <cell r="B608"/>
          <cell r="C608" t="str">
            <v>FORNECIMENTO E ASSENTAMENTO DE PORTA DE ALUMÍNIO, LINHA SUPREMA ACABAMENTO ANODIZADO, TIPO CORRER, COM DUAS FOLHAS, INCLUSIVE FORNECIMENTO DE VIDRO LISO DE 4MM, FERRAGENS E ACESSÓRIOS</v>
          </cell>
          <cell r="D608"/>
          <cell r="E608"/>
          <cell r="F608"/>
          <cell r="G608" t="str">
            <v>m2</v>
          </cell>
          <cell r="H608">
            <v>562</v>
          </cell>
          <cell r="I608"/>
        </row>
        <row r="609">
          <cell r="A609">
            <v>8777</v>
          </cell>
          <cell r="B609"/>
          <cell r="C609" t="str">
            <v>PORTA DE FERRO E METALON</v>
          </cell>
          <cell r="D609"/>
          <cell r="E609"/>
          <cell r="F609"/>
          <cell r="G609"/>
          <cell r="H609"/>
          <cell r="I609"/>
        </row>
        <row r="610">
          <cell r="A610" t="str">
            <v>ED-50971</v>
          </cell>
          <cell r="B610"/>
          <cell r="C610" t="str">
            <v>PORTA COMPLETA, ESTRUTURA E MARCO EM CHAPA DOBRADA - 60 X 210 CM</v>
          </cell>
          <cell r="D610"/>
          <cell r="E610"/>
          <cell r="F610"/>
          <cell r="G610" t="str">
            <v>U</v>
          </cell>
          <cell r="H610">
            <v>427.25</v>
          </cell>
          <cell r="I610"/>
        </row>
        <row r="611">
          <cell r="A611" t="str">
            <v>ED-50972</v>
          </cell>
          <cell r="B611"/>
          <cell r="C611" t="str">
            <v>PORTA COMPLETA, ESTRUTURA E MARCO EM CHAPA DOBRADA - 70 X 210 CM</v>
          </cell>
          <cell r="D611"/>
          <cell r="E611"/>
          <cell r="F611"/>
          <cell r="G611" t="str">
            <v>U</v>
          </cell>
          <cell r="H611">
            <v>458.85</v>
          </cell>
          <cell r="I611"/>
        </row>
        <row r="612">
          <cell r="A612" t="str">
            <v>ED-50973</v>
          </cell>
          <cell r="B612"/>
          <cell r="C612" t="str">
            <v>PORTA COMPLETA, ESTRUTURA E MARCO EM CHAPA DOBRADA - 80 X 210 CM</v>
          </cell>
          <cell r="D612"/>
          <cell r="E612"/>
          <cell r="F612"/>
          <cell r="G612" t="str">
            <v>U</v>
          </cell>
          <cell r="H612">
            <v>506.83</v>
          </cell>
          <cell r="I612"/>
        </row>
        <row r="613">
          <cell r="A613" t="str">
            <v>ED-50974</v>
          </cell>
          <cell r="B613"/>
          <cell r="C613" t="str">
            <v>PORTA COMPLETA, ESTRUTURA E MARCO EM CHAPA DOBRADA - 80 X 210 CM, COM BARRA DE APOIO</v>
          </cell>
          <cell r="D613"/>
          <cell r="E613"/>
          <cell r="F613"/>
          <cell r="G613" t="str">
            <v>U</v>
          </cell>
          <cell r="H613">
            <v>657.87</v>
          </cell>
          <cell r="I613"/>
        </row>
        <row r="614">
          <cell r="A614" t="str">
            <v>ED-50975</v>
          </cell>
          <cell r="B614"/>
          <cell r="C614" t="str">
            <v>PORTA COMPLETA, ESTRUTURA E MARCO EM CHAPA DOBRADA - 90 X 210 CM</v>
          </cell>
          <cell r="D614"/>
          <cell r="E614"/>
          <cell r="F614"/>
          <cell r="G614" t="str">
            <v>U</v>
          </cell>
          <cell r="H614">
            <v>533.14</v>
          </cell>
          <cell r="I614"/>
        </row>
        <row r="615">
          <cell r="A615" t="str">
            <v>ED-50978</v>
          </cell>
          <cell r="B615"/>
          <cell r="C615" t="str">
            <v>PORTA DE SANITÁRIO COMPLETA, COM BATENTES DE FERRO, ESTRUTURA EM METALON 20 X 30, FOLHA EM CHAPA GALVANIZADA Nº. 18, TRANQUETA E DOBRADIÇAS - 60 X 180 CM</v>
          </cell>
          <cell r="D615"/>
          <cell r="E615"/>
          <cell r="F615"/>
          <cell r="G615" t="str">
            <v>U</v>
          </cell>
          <cell r="H615">
            <v>381.92</v>
          </cell>
          <cell r="I615"/>
        </row>
        <row r="616">
          <cell r="A616" t="str">
            <v>ED-50976</v>
          </cell>
          <cell r="B616"/>
          <cell r="C616" t="str">
            <v>PORTA DE SANITÁRIO COMPLETA, COM BATENTES DE FERRO, ESTRUTURA EM METALON 20 X 30 MM, FOLHA EM CHAPA GALVANIZADA Nº. 18, TRANQUETA E DOBRADIÇAS - 60 X 150 CM</v>
          </cell>
          <cell r="D616"/>
          <cell r="E616"/>
          <cell r="F616"/>
          <cell r="G616" t="str">
            <v>U</v>
          </cell>
          <cell r="H616">
            <v>334.65</v>
          </cell>
          <cell r="I616"/>
        </row>
        <row r="617">
          <cell r="A617" t="str">
            <v>ED-50977</v>
          </cell>
          <cell r="B617"/>
          <cell r="C617" t="str">
            <v>PORTA DE SANITÁRIO COMPLETA, COM BATENTES DE FERRO, ESTRUTURA EM METALON 20 X 30 MM, FOLHA EM CHAPA GALVANIZADA Nº. 18, TRANQUETA E DOBRADIÇAS - 80 X 150 CM</v>
          </cell>
          <cell r="D617"/>
          <cell r="E617"/>
          <cell r="F617"/>
          <cell r="G617" t="str">
            <v>U</v>
          </cell>
          <cell r="H617">
            <v>371.99</v>
          </cell>
          <cell r="I617"/>
        </row>
        <row r="618">
          <cell r="A618" t="str">
            <v>ED-50979</v>
          </cell>
          <cell r="B618"/>
          <cell r="C618" t="str">
            <v>PORTA EM PERFIL E CHAPA METÁLICA</v>
          </cell>
          <cell r="D618"/>
          <cell r="E618"/>
          <cell r="F618"/>
          <cell r="G618" t="str">
            <v>m2</v>
          </cell>
          <cell r="H618">
            <v>376.25</v>
          </cell>
          <cell r="I618"/>
        </row>
        <row r="619">
          <cell r="A619">
            <v>8778</v>
          </cell>
          <cell r="B619"/>
          <cell r="C619" t="str">
            <v>PORTA DE MADEIRA DE LEI</v>
          </cell>
          <cell r="D619"/>
          <cell r="E619"/>
          <cell r="F619"/>
          <cell r="G619"/>
          <cell r="H619"/>
          <cell r="I619"/>
        </row>
        <row r="620">
          <cell r="A620" t="str">
            <v>ED-49584</v>
          </cell>
          <cell r="B620"/>
          <cell r="C620" t="str">
            <v>FOLHA DE PORTA MADEIRA DE LEI PRANCHETA PARA PINTURA L &lt;= 60 CM, H &lt;= 180 CM</v>
          </cell>
          <cell r="D620"/>
          <cell r="E620"/>
          <cell r="F620"/>
          <cell r="G620" t="str">
            <v>U</v>
          </cell>
          <cell r="H620">
            <v>278.56</v>
          </cell>
          <cell r="I620"/>
        </row>
        <row r="621">
          <cell r="A621" t="str">
            <v>ED-49585</v>
          </cell>
          <cell r="B621"/>
          <cell r="C621" t="str">
            <v>FOLHA DE PORTA MADEIRA DE LEI PRANCHETA PARA PINTURA 60 X 210 CM</v>
          </cell>
          <cell r="D621"/>
          <cell r="E621"/>
          <cell r="F621"/>
          <cell r="G621" t="str">
            <v>U</v>
          </cell>
          <cell r="H621">
            <v>331.74</v>
          </cell>
          <cell r="I621"/>
        </row>
        <row r="622">
          <cell r="A622" t="str">
            <v>ED-49586</v>
          </cell>
          <cell r="B622"/>
          <cell r="C622" t="str">
            <v>FOLHA DE PORTA MADEIRA DE LEI PRANCHETA PARA PINTURA 70 X 210 CM</v>
          </cell>
          <cell r="D622"/>
          <cell r="E622"/>
          <cell r="F622"/>
          <cell r="G622" t="str">
            <v>U</v>
          </cell>
          <cell r="H622">
            <v>338.47</v>
          </cell>
          <cell r="I622"/>
        </row>
        <row r="623">
          <cell r="A623" t="str">
            <v>ED-49587</v>
          </cell>
          <cell r="B623"/>
          <cell r="C623" t="str">
            <v>FOLHA DE PORTA MADEIRA DE LEI PRANCHETA PARA PINTURA 80 X 210 CM</v>
          </cell>
          <cell r="D623"/>
          <cell r="E623"/>
          <cell r="F623"/>
          <cell r="G623" t="str">
            <v>U</v>
          </cell>
          <cell r="H623">
            <v>345.21</v>
          </cell>
          <cell r="I623"/>
        </row>
        <row r="624">
          <cell r="A624" t="str">
            <v>ED-49588</v>
          </cell>
          <cell r="B624"/>
          <cell r="C624" t="str">
            <v>FOLHA DE PORTA MADEIRA DE LEI PRANCHETA PARA PINTURA 90 X 210 CM</v>
          </cell>
          <cell r="D624"/>
          <cell r="E624"/>
          <cell r="F624"/>
          <cell r="G624" t="str">
            <v>U</v>
          </cell>
          <cell r="H624">
            <v>375.61</v>
          </cell>
          <cell r="I624"/>
        </row>
        <row r="625">
          <cell r="A625" t="str">
            <v>ED-49589</v>
          </cell>
          <cell r="B625"/>
          <cell r="C625" t="str">
            <v>MARCO DE MADEIRA DE LEI PARA PINTURA, L = 14 CM, 60 X 210 CM</v>
          </cell>
          <cell r="D625"/>
          <cell r="E625"/>
          <cell r="F625"/>
          <cell r="G625" t="str">
            <v>U</v>
          </cell>
          <cell r="H625">
            <v>261.10000000000002</v>
          </cell>
          <cell r="I625"/>
        </row>
        <row r="626">
          <cell r="A626" t="str">
            <v>ED-49590</v>
          </cell>
          <cell r="B626"/>
          <cell r="C626" t="str">
            <v>MARCO EM MADEIRA DE LEI PARA PINTURA, L = 14 CM, 70 X 210 CM</v>
          </cell>
          <cell r="D626"/>
          <cell r="E626"/>
          <cell r="F626"/>
          <cell r="G626" t="str">
            <v>U</v>
          </cell>
          <cell r="H626">
            <v>261.10000000000002</v>
          </cell>
          <cell r="I626"/>
        </row>
        <row r="627">
          <cell r="A627" t="str">
            <v>ED-49591</v>
          </cell>
          <cell r="B627"/>
          <cell r="C627" t="str">
            <v>MARCO EM MADEIRA DE LEI PARA PINTURA, L = 14 CM, 80 X 210 CM</v>
          </cell>
          <cell r="D627"/>
          <cell r="E627"/>
          <cell r="F627"/>
          <cell r="G627" t="str">
            <v>U</v>
          </cell>
          <cell r="H627">
            <v>261.10000000000002</v>
          </cell>
          <cell r="I627"/>
        </row>
        <row r="628">
          <cell r="A628" t="str">
            <v>ED-49592</v>
          </cell>
          <cell r="B628"/>
          <cell r="C628" t="str">
            <v>MARCO EM MADEIRA DE LEI PARA PINTURA, L = 14 CM, 90 X 210 CM</v>
          </cell>
          <cell r="D628"/>
          <cell r="E628"/>
          <cell r="F628"/>
          <cell r="G628" t="str">
            <v>U</v>
          </cell>
          <cell r="H628">
            <v>271.24</v>
          </cell>
          <cell r="I628"/>
        </row>
        <row r="629">
          <cell r="A629" t="str">
            <v>ED-49600</v>
          </cell>
          <cell r="B629"/>
          <cell r="C629" t="str">
            <v>PORTA DE ABRIR, MADEIRA DE LEI PRANCHETA PARA PINTURA COMPLETA 60 X 210 CM,COM FERRAGENS EM FERRO LATONADO</v>
          </cell>
          <cell r="D629"/>
          <cell r="E629"/>
          <cell r="F629"/>
          <cell r="G629" t="str">
            <v>U</v>
          </cell>
          <cell r="H629">
            <v>750.54</v>
          </cell>
          <cell r="I629"/>
        </row>
        <row r="630">
          <cell r="A630" t="str">
            <v>ED-49601</v>
          </cell>
          <cell r="B630"/>
          <cell r="C630" t="str">
            <v>PORTA DE ABRIR, MADEIRA DE LEI PRANCHETA PARA PINTURA COMPLETA 70 X 210 CM,COM FERRAGENS EM FERRO LATONADO</v>
          </cell>
          <cell r="D630"/>
          <cell r="E630"/>
          <cell r="F630"/>
          <cell r="G630" t="str">
            <v>U</v>
          </cell>
          <cell r="H630">
            <v>817.21</v>
          </cell>
          <cell r="I630"/>
        </row>
        <row r="631">
          <cell r="A631" t="str">
            <v>ED-49602</v>
          </cell>
          <cell r="B631"/>
          <cell r="C631" t="str">
            <v>PORTA DE ABRIR, MADEIRA DE LEI PRANCHETA PARA PINTURA COMPLETA 80 X 210 CM,COM FERRAGENS EM FERRO LATONADO</v>
          </cell>
          <cell r="D631"/>
          <cell r="E631"/>
          <cell r="F631"/>
          <cell r="G631" t="str">
            <v>U</v>
          </cell>
          <cell r="H631">
            <v>876.42</v>
          </cell>
          <cell r="I631"/>
        </row>
        <row r="632">
          <cell r="A632" t="str">
            <v>ED-49603</v>
          </cell>
          <cell r="B632"/>
          <cell r="C632" t="str">
            <v>PORTA DE ABRIR, MADEIRA DE LEI PRANCHETA PARA PINTURA COMPLETA 90 X 210 CM,COM FERRAGENS EM FERRO LATONADO</v>
          </cell>
          <cell r="D632"/>
          <cell r="E632"/>
          <cell r="F632"/>
          <cell r="G632" t="str">
            <v>U</v>
          </cell>
          <cell r="H632">
            <v>906.21</v>
          </cell>
          <cell r="I632"/>
        </row>
        <row r="633">
          <cell r="A633" t="str">
            <v>ED-49611</v>
          </cell>
          <cell r="B633"/>
          <cell r="C633" t="str">
            <v>RÉGUA PARA ALIZARES DE 5 X 1 CM DE MADEIRA DE LEI PARA PINTURA COLOCADO</v>
          </cell>
          <cell r="D633"/>
          <cell r="E633"/>
          <cell r="F633"/>
          <cell r="G633" t="str">
            <v>cj</v>
          </cell>
          <cell r="H633">
            <v>66.87</v>
          </cell>
          <cell r="I633"/>
        </row>
        <row r="634">
          <cell r="A634" t="str">
            <v>ED-49612</v>
          </cell>
          <cell r="B634"/>
          <cell r="C634" t="str">
            <v>RÉGUA PARA ALIZARES DE 7 X 1 CM DE MADEIRA DE LEI PARA PINTURA COLOCADO</v>
          </cell>
          <cell r="D634"/>
          <cell r="E634"/>
          <cell r="F634"/>
          <cell r="G634" t="str">
            <v>cj</v>
          </cell>
          <cell r="H634">
            <v>88.44</v>
          </cell>
          <cell r="I634"/>
        </row>
        <row r="635">
          <cell r="A635">
            <v>8779</v>
          </cell>
          <cell r="B635"/>
          <cell r="C635" t="str">
            <v>PORTA EM MADEIRA DE LEI COM LAMINADO MELAMÍNICO</v>
          </cell>
          <cell r="D635"/>
          <cell r="E635"/>
          <cell r="F635"/>
          <cell r="G635"/>
          <cell r="H635"/>
          <cell r="I635"/>
        </row>
        <row r="636">
          <cell r="A636" t="str">
            <v>ED-49607</v>
          </cell>
          <cell r="B636"/>
          <cell r="C636" t="str">
            <v>PORTA EM MADEIRA DE LEI ESPECIAL COMPLETA 60 X 210 CM, COM REVESTIMENTO EM LAMINADO MELAMÍNICO NAS DUAS FACES, INCLUSIVE FERRAGENS E MAÇANETA TIPO ALAVANCA</v>
          </cell>
          <cell r="D636"/>
          <cell r="E636"/>
          <cell r="F636"/>
          <cell r="G636" t="str">
            <v>U</v>
          </cell>
          <cell r="H636">
            <v>966.58</v>
          </cell>
          <cell r="I636"/>
        </row>
        <row r="637">
          <cell r="A637" t="str">
            <v>ED-49606</v>
          </cell>
          <cell r="B637"/>
          <cell r="C637" t="str">
            <v>PORTA EM MADEIRA DE LEI ESPECIAL COMPLETA 70 X 210 CM, COM REVESTIMENTO EM LAMINADO MELAMÍNICO NAS DUAS FACES, INCLUSIVE FERRAGENS E MAÇANETA TIPO ALAVANCA</v>
          </cell>
          <cell r="D637"/>
          <cell r="E637"/>
          <cell r="F637"/>
          <cell r="G637" t="str">
            <v>U</v>
          </cell>
          <cell r="H637">
            <v>1033.25</v>
          </cell>
          <cell r="I637"/>
        </row>
        <row r="638">
          <cell r="A638" t="str">
            <v>ED-49605</v>
          </cell>
          <cell r="B638"/>
          <cell r="C638" t="str">
            <v>PORTA EM MADEIRA DE LEI ESPECIAL COMPLETA 80 X 210 CM, COM REVESTIMENTO EM LAMINADO MELAMÍNICO NAS DUAS FACES, INCLUSIVE FERRAGENS E MAÇANETA TIPO ALAVANCA</v>
          </cell>
          <cell r="D638"/>
          <cell r="E638"/>
          <cell r="F638"/>
          <cell r="G638" t="str">
            <v>U</v>
          </cell>
          <cell r="H638">
            <v>1092.46</v>
          </cell>
          <cell r="I638"/>
        </row>
        <row r="639">
          <cell r="A639" t="str">
            <v>ED-49604</v>
          </cell>
          <cell r="B639"/>
          <cell r="C639" t="str">
            <v>PORTA EM MADEIRA DE LEI ESPECIAL COMPLETA 90 X 210 CM, PARA PINTURA, PARA P.N.E., COM PROTEÇÃO INFERIOR EM LAMINADO MELAMÍNICO, INCLUSIVE FERRAGENS E MAÇANETA TIPO ALAVANCA (P2)</v>
          </cell>
          <cell r="D639"/>
          <cell r="E639"/>
          <cell r="F639"/>
          <cell r="G639" t="str">
            <v>U</v>
          </cell>
          <cell r="H639">
            <v>927.4</v>
          </cell>
          <cell r="I639"/>
        </row>
        <row r="640">
          <cell r="A640" t="str">
            <v>ED-49599</v>
          </cell>
          <cell r="B640"/>
          <cell r="C640" t="str">
            <v>PORTA EM MADEIRA DE LEI REVESTIDA EM LAMINADO MELAMÍNICO, COM MARCO EM ALUMÍNIO ANODIZADO NATURAL, TARJETA LIVRE/OCUPADO E DOBRADIÇAS - 60 X 165 CM</v>
          </cell>
          <cell r="D640"/>
          <cell r="E640"/>
          <cell r="F640"/>
          <cell r="G640" t="str">
            <v>U</v>
          </cell>
          <cell r="H640">
            <v>696.08</v>
          </cell>
          <cell r="I640"/>
        </row>
        <row r="641">
          <cell r="A641">
            <v>8780</v>
          </cell>
          <cell r="B641"/>
          <cell r="C641" t="str">
            <v>PORTA DE MADEIRA COM TARJETA</v>
          </cell>
          <cell r="D641"/>
          <cell r="E641"/>
          <cell r="F641"/>
          <cell r="G641"/>
          <cell r="H641"/>
          <cell r="I641"/>
        </row>
        <row r="642">
          <cell r="A642" t="str">
            <v>ED-49597</v>
          </cell>
          <cell r="B642"/>
          <cell r="C642" t="str">
            <v>PORTA DE MADEIRA, TIPO PRANCHETA, COM MARCO FERRO "L" 1 1/4 X 1/8", TARJETA E DOBRADIÇAS - 100 X 160 CM</v>
          </cell>
          <cell r="D642"/>
          <cell r="E642"/>
          <cell r="F642"/>
          <cell r="G642" t="str">
            <v>U</v>
          </cell>
          <cell r="H642">
            <v>570.16</v>
          </cell>
          <cell r="I642"/>
        </row>
        <row r="643">
          <cell r="A643" t="str">
            <v>ED-49594</v>
          </cell>
          <cell r="B643"/>
          <cell r="C643" t="str">
            <v>PORTA DE MADEIRA, TIPO PRANCHETA, COM MARCO FERRO "L" 1 1/4 X 1/8", TARJETA E DOBRADIÇAS - 55 X 180 CM</v>
          </cell>
          <cell r="D643"/>
          <cell r="E643"/>
          <cell r="F643"/>
          <cell r="G643" t="str">
            <v>U</v>
          </cell>
          <cell r="H643">
            <v>451.55</v>
          </cell>
          <cell r="I643"/>
        </row>
        <row r="644">
          <cell r="A644" t="str">
            <v>ED-49598</v>
          </cell>
          <cell r="B644"/>
          <cell r="C644" t="str">
            <v>PORTA DE MADEIRA, TIPO PRANCHETA, COM MARCO FERRO "L" 1 1/4 X 1/8", TARJETA LIVRE/OCUPADO E DOBRADIÇAS - 100 X 160 CM</v>
          </cell>
          <cell r="D644"/>
          <cell r="E644"/>
          <cell r="F644"/>
          <cell r="G644" t="str">
            <v>U</v>
          </cell>
          <cell r="H644">
            <v>610.94000000000005</v>
          </cell>
          <cell r="I644"/>
        </row>
        <row r="645">
          <cell r="A645" t="str">
            <v>ED-49593</v>
          </cell>
          <cell r="B645"/>
          <cell r="C645" t="str">
            <v>PORTA DE MADEIRA, TIPO PRANCHETA, COM MARCO FERRO "L" 1 1/4 X 1/8", TARJETA LIVRE/OCUPADO E DOBRADIÇAS - 55 X 160 CM</v>
          </cell>
          <cell r="D645"/>
          <cell r="E645"/>
          <cell r="F645"/>
          <cell r="G645" t="str">
            <v>U</v>
          </cell>
          <cell r="H645">
            <v>481.16</v>
          </cell>
          <cell r="I645"/>
        </row>
        <row r="646">
          <cell r="A646" t="str">
            <v>ED-49595</v>
          </cell>
          <cell r="B646"/>
          <cell r="C646" t="str">
            <v>PORTA DE MADEIRA, TIPO PRANCHETA, COM MARCO FERRO "L" 1 1/4 X 1/8", TARJETA LIVRE/OCUPADO E DOBRADIÇAS - 55 X 180 CM</v>
          </cell>
          <cell r="D646"/>
          <cell r="E646"/>
          <cell r="F646"/>
          <cell r="G646" t="str">
            <v>U</v>
          </cell>
          <cell r="H646">
            <v>492.33</v>
          </cell>
          <cell r="I646"/>
        </row>
        <row r="647">
          <cell r="A647" t="str">
            <v>ED-49596</v>
          </cell>
          <cell r="B647"/>
          <cell r="C647" t="str">
            <v>PORTA DE MADEIRA, TIPO PRANCHETA, COM MARCO FERRO "L" 1 1/4 X 1/8", TARJETA LIVRE/OCUPADO E DOBRADIÇAS - 60 X 165 CM</v>
          </cell>
          <cell r="D647"/>
          <cell r="E647"/>
          <cell r="F647"/>
          <cell r="G647" t="str">
            <v>U</v>
          </cell>
          <cell r="H647">
            <v>491.13</v>
          </cell>
          <cell r="I647"/>
        </row>
        <row r="648">
          <cell r="A648">
            <v>8781</v>
          </cell>
          <cell r="B648"/>
          <cell r="C648" t="str">
            <v>PEÇA ESPECIAL DE MADEIRA</v>
          </cell>
          <cell r="D648"/>
          <cell r="E648"/>
          <cell r="F648"/>
          <cell r="G648"/>
          <cell r="H648"/>
          <cell r="I648"/>
        </row>
        <row r="649">
          <cell r="A649" t="str">
            <v>ED-49582</v>
          </cell>
          <cell r="B649"/>
          <cell r="C649" t="str">
            <v>BATE MACA DE MADEIRA DE LEI, INCLUSIVE APLICAÇÃO DE VERNIZ SINTÉTICO MARÍTIMO, DUAS (2) DEMÃOS, ACABAMENTO TIPO FOSCO</v>
          </cell>
          <cell r="D649"/>
          <cell r="E649"/>
          <cell r="F649"/>
          <cell r="G649" t="str">
            <v>m</v>
          </cell>
          <cell r="H649">
            <v>48.27</v>
          </cell>
          <cell r="I649"/>
        </row>
        <row r="650">
          <cell r="A650" t="str">
            <v>ED-49583</v>
          </cell>
          <cell r="B650"/>
          <cell r="C650" t="str">
            <v>PROTETOR DE PAREDE BATE MACA EM PVC RÍGIDO DE ALTO IMPACTO, BASE DE FIXAÇÃO, TERMINAIS DE ACABAMENTO E ADAPTADORES L = 200 MM</v>
          </cell>
          <cell r="D650"/>
          <cell r="E650"/>
          <cell r="F650"/>
          <cell r="G650" t="str">
            <v>m</v>
          </cell>
          <cell r="H650">
            <v>67.47</v>
          </cell>
          <cell r="I650"/>
        </row>
        <row r="651">
          <cell r="A651">
            <v>8782</v>
          </cell>
          <cell r="B651"/>
          <cell r="C651" t="str">
            <v>VISOR PARA PORTA</v>
          </cell>
          <cell r="D651"/>
          <cell r="E651"/>
          <cell r="F651"/>
          <cell r="G651"/>
          <cell r="H651"/>
          <cell r="I651"/>
        </row>
        <row r="652">
          <cell r="A652" t="str">
            <v>ED-7066</v>
          </cell>
          <cell r="B652"/>
          <cell r="C652" t="str">
            <v>FORNECIMENTO DE VISOR 30X20 CM DE VIDRO EM CRISTAL INCOLOR FIXO E=4 MM COM MOLDURA DE MADEIRA, INSTALADO EM PORTA DE MADEIRA</v>
          </cell>
          <cell r="D652"/>
          <cell r="E652"/>
          <cell r="F652"/>
          <cell r="G652" t="str">
            <v>un</v>
          </cell>
          <cell r="H652">
            <v>88.52</v>
          </cell>
          <cell r="I652"/>
        </row>
        <row r="653">
          <cell r="A653">
            <v>8783</v>
          </cell>
          <cell r="B653"/>
          <cell r="C653" t="str">
            <v>FERRAGEM E ACESSÓRIOS</v>
          </cell>
          <cell r="D653"/>
          <cell r="E653"/>
          <cell r="F653"/>
          <cell r="G653"/>
          <cell r="H653"/>
          <cell r="I653"/>
        </row>
        <row r="654">
          <cell r="A654" t="str">
            <v>ED-49697</v>
          </cell>
          <cell r="B654"/>
          <cell r="C654" t="str">
            <v>DOBRADIÇA DE FERRO, MEDIDAS (3"X2.1/2"), TIPO PINO SOLTO COM BOLA, ACABAMENTO CROMADO, INCLUSIVE ACESSÓRIOS PARA FIXAÇÃO</v>
          </cell>
          <cell r="D654"/>
          <cell r="E654"/>
          <cell r="F654"/>
          <cell r="G654" t="str">
            <v>un</v>
          </cell>
          <cell r="H654">
            <v>16.920000000000002</v>
          </cell>
          <cell r="I654"/>
        </row>
        <row r="655">
          <cell r="A655" t="str">
            <v>ED-49698</v>
          </cell>
          <cell r="B655"/>
          <cell r="C655" t="str">
            <v>DOBRADIÇA DE FERRO, MEDIDAS (3.1/2"X3"), TIPO PINO SOLTO COM BOLA, ACABAMENTO CROMADO, INCLUSIVE ACESSÓRIOS PARA FIXAÇÃO</v>
          </cell>
          <cell r="D655"/>
          <cell r="E655"/>
          <cell r="F655"/>
          <cell r="G655" t="str">
            <v>un</v>
          </cell>
          <cell r="H655">
            <v>20.71</v>
          </cell>
          <cell r="I655"/>
        </row>
        <row r="656">
          <cell r="A656" t="str">
            <v>ED-27548</v>
          </cell>
          <cell r="B656"/>
          <cell r="C656" t="str">
            <v>DOBRADIÇA DE FERRO, MEDIDAS (3/4"X 1"), TIPO PINO GONZO NÚMERO 2, INCLUSIVE INSTALAÇÃO, EXCLUSIVE PINTURA DE ACABAMENTO</v>
          </cell>
          <cell r="D656"/>
          <cell r="E656"/>
          <cell r="F656"/>
          <cell r="G656" t="str">
            <v>un</v>
          </cell>
          <cell r="H656">
            <v>19.690000000000001</v>
          </cell>
          <cell r="I656"/>
        </row>
        <row r="657">
          <cell r="A657" t="str">
            <v>ED-27547</v>
          </cell>
          <cell r="B657"/>
          <cell r="C657" t="str">
            <v>DOBRADIÇA DE FERRO, MEDIDAS (5/8"X3/4"), TIPO PINO GONZO NÚMERO 1, INCLUSIVE INSTALAÇÃO, EXCLUSIVE PINTURA DE ACABAMENTO</v>
          </cell>
          <cell r="D657"/>
          <cell r="E657"/>
          <cell r="F657"/>
          <cell r="G657" t="str">
            <v>un</v>
          </cell>
          <cell r="H657">
            <v>15.48</v>
          </cell>
          <cell r="I657"/>
        </row>
        <row r="658">
          <cell r="A658" t="str">
            <v>ED-49701</v>
          </cell>
          <cell r="B658"/>
          <cell r="C658" t="str">
            <v>FECHADURA TIPO BANHEIRO (TRANQUETA), GRAU DE SEGURANÇA MÉDIO, DISTÂNCIA DE BROCA 40MM, ACABAMENTO COM ESPELHO CROMADO E MAÇANETA MODELO ALAVANCA EM ZAMAC, INCLUSIVE ACESSÓRIOS PARA FIXAÇÃO E UMA (1) CHAVE</v>
          </cell>
          <cell r="D658"/>
          <cell r="E658"/>
          <cell r="F658"/>
          <cell r="G658" t="str">
            <v>un</v>
          </cell>
          <cell r="H658">
            <v>93.23</v>
          </cell>
          <cell r="I658"/>
        </row>
        <row r="659">
          <cell r="A659" t="str">
            <v>ED-21612</v>
          </cell>
          <cell r="B659"/>
          <cell r="C659" t="str">
            <v>FECHADURA TIPO EXTERNA, EM PORTA METÁLICA, GRAU DE SEGURANÇA MÉDIO, DISTÂNCIA DE BROCA 20MM, ACABAMENTO COM ESPELHO CROMADO E MAÇANETA MODELO ALAVANCA EM ZAMAC, INCLUSIVE ACESSÓRIOS PARA FIXAÇÃO E DUAS (2) CHAVES</v>
          </cell>
          <cell r="D659"/>
          <cell r="E659"/>
          <cell r="F659"/>
          <cell r="G659" t="str">
            <v>un</v>
          </cell>
          <cell r="H659">
            <v>85.77</v>
          </cell>
          <cell r="I659"/>
        </row>
        <row r="660">
          <cell r="A660" t="str">
            <v>ED-49699</v>
          </cell>
          <cell r="B660"/>
          <cell r="C660" t="str">
            <v>FECHADURA TIPO EXTERNA, GRAU DE SEGURANÇA MÉDIO, DISTÂNCIA DE BROCA 40MM, ACABAMENTO COM ESPELHO CROMADO E MAÇANETA MODELO ALAVANCA EM ZAMAC, INCLUSIVE ACESSÓRIOS PARA FIXAÇÃO E DUAS (2) CHAVES</v>
          </cell>
          <cell r="D660"/>
          <cell r="E660"/>
          <cell r="F660"/>
          <cell r="G660" t="str">
            <v>un</v>
          </cell>
          <cell r="H660">
            <v>120.02</v>
          </cell>
          <cell r="I660"/>
        </row>
        <row r="661">
          <cell r="A661" t="str">
            <v>ED-49700</v>
          </cell>
          <cell r="B661"/>
          <cell r="C661" t="str">
            <v>FECHADURA TIPO INTERNA (GORGE), GRAU DE SEGURANÇA MÉDIO, DISTÂNCIA DE BROCA 40MM, ACABAMENTO COM ESPELHO CROMADO E MAÇANETA MODELO ALAVANCA EM ZAMAC, INCLUSIVE ACESSÓRIOS PARA FIXAÇÃO E DUAS (2) CHAVES</v>
          </cell>
          <cell r="D661"/>
          <cell r="E661"/>
          <cell r="F661"/>
          <cell r="G661" t="str">
            <v>un</v>
          </cell>
          <cell r="H661">
            <v>100.26</v>
          </cell>
          <cell r="I661"/>
        </row>
        <row r="662">
          <cell r="A662" t="str">
            <v>ED-27549</v>
          </cell>
          <cell r="B662"/>
          <cell r="C662" t="str">
            <v>FECHADURA TIPO TUBULAR, EM DIVISÓRIA, COM MAÇANETA E ACABAMENTO EM ZAMAC, INCLUSIVE ACESSÓRIOS PARA FIXAÇÃO E DUAS (2) CHAVES</v>
          </cell>
          <cell r="D662"/>
          <cell r="E662"/>
          <cell r="F662"/>
          <cell r="G662" t="str">
            <v>un</v>
          </cell>
          <cell r="H662">
            <v>82.59</v>
          </cell>
          <cell r="I662"/>
        </row>
        <row r="663">
          <cell r="A663" t="str">
            <v>ED-23033</v>
          </cell>
          <cell r="B663"/>
          <cell r="C663"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D663"/>
          <cell r="E663"/>
          <cell r="F663"/>
          <cell r="G663" t="str">
            <v>un</v>
          </cell>
          <cell r="H663">
            <v>136.53</v>
          </cell>
          <cell r="I663"/>
        </row>
        <row r="664">
          <cell r="A664" t="str">
            <v>ED-13911</v>
          </cell>
          <cell r="B664"/>
          <cell r="C664"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D664"/>
          <cell r="E664"/>
          <cell r="F664"/>
          <cell r="G664" t="str">
            <v>un</v>
          </cell>
          <cell r="H664">
            <v>241.9</v>
          </cell>
          <cell r="I664"/>
        </row>
        <row r="665">
          <cell r="A665" t="str">
            <v>ED-49702</v>
          </cell>
          <cell r="B665"/>
          <cell r="C665" t="str">
            <v>MOLA HIDRÁULICA NORMAL</v>
          </cell>
          <cell r="D665"/>
          <cell r="E665"/>
          <cell r="F665"/>
          <cell r="G665" t="str">
            <v>U</v>
          </cell>
          <cell r="H665">
            <v>149.99</v>
          </cell>
          <cell r="I665"/>
        </row>
        <row r="666">
          <cell r="A666" t="str">
            <v>ED-49704</v>
          </cell>
          <cell r="B666"/>
          <cell r="C666" t="str">
            <v xml:space="preserve">TARJETA CROMADA, TIPO FECHO, INSTALADA EM PORTA DE SANITÁRIO, INCLUSIVE ACESSÓRIOS PARA FIXAÇÃO
</v>
          </cell>
          <cell r="D666"/>
          <cell r="E666"/>
          <cell r="F666"/>
          <cell r="G666" t="str">
            <v>un</v>
          </cell>
          <cell r="H666">
            <v>17.7</v>
          </cell>
          <cell r="I666"/>
        </row>
        <row r="667">
          <cell r="A667" t="str">
            <v>ED-49705</v>
          </cell>
          <cell r="B667"/>
          <cell r="C667" t="str">
            <v>TARJETA CROMADA, TIPO LIVRE/OCUPADO, INSTALADA EM PORTA DE SANITÁRIO, INCLUSIVE ACESSÓRIOS PARA FIXAÇÃO</v>
          </cell>
          <cell r="D667"/>
          <cell r="E667"/>
          <cell r="F667"/>
          <cell r="G667" t="str">
            <v>un</v>
          </cell>
          <cell r="H667">
            <v>61.31</v>
          </cell>
          <cell r="I667"/>
        </row>
        <row r="668">
          <cell r="A668">
            <v>8784</v>
          </cell>
          <cell r="B668"/>
          <cell r="C668" t="str">
            <v>PORTA CORTA-FOGO</v>
          </cell>
          <cell r="D668"/>
          <cell r="E668"/>
          <cell r="F668"/>
          <cell r="G668"/>
          <cell r="H668"/>
          <cell r="I668"/>
        </row>
        <row r="669">
          <cell r="A669" t="str">
            <v>ED-50988</v>
          </cell>
          <cell r="B669"/>
          <cell r="C669" t="str">
            <v>PORTA CORTA-FOGO, COLOCAÇÃO E ACABAMENTO, DE ABRIR, UMA FOLHA COM DOBRADIÇA ESPECIAL, MOLA DE FECHAMENTO, FECHADURA, MAÇANETA E DEMAIS FERRAGENS DE ACABAMENTO, DIMENSÕES 0,80 X 2,10 M</v>
          </cell>
          <cell r="D669"/>
          <cell r="E669"/>
          <cell r="F669"/>
          <cell r="G669" t="str">
            <v>U</v>
          </cell>
          <cell r="H669">
            <v>1399.09</v>
          </cell>
          <cell r="I669"/>
        </row>
        <row r="670">
          <cell r="A670" t="str">
            <v>ED-50989</v>
          </cell>
          <cell r="B670"/>
          <cell r="C670" t="str">
            <v>PORTA CORTA-FOGO, COLOCAÇÃO E ACABAMENTO, DE ABRIR, UMA FOLHA COM DOBRADIÇA ESPECIAL, MOLA DE FECHAMENTO, FECHADURA, MAÇANETA E DEMAIS FERRAGENS DE ACABAMENTO, DIMENSÕES 0,90 X 2,10 M</v>
          </cell>
          <cell r="D670"/>
          <cell r="E670"/>
          <cell r="F670"/>
          <cell r="G670" t="str">
            <v>U</v>
          </cell>
          <cell r="H670">
            <v>1479.84</v>
          </cell>
          <cell r="I670"/>
        </row>
        <row r="671">
          <cell r="A671" t="str">
            <v>ED-50990</v>
          </cell>
          <cell r="B671"/>
          <cell r="C671" t="str">
            <v>PORTA CORTA-FOGO, COLOCAÇÃO E ACABAMENTO, DE ABRIR, UMA FOLHA COM DOBRADIÇA ESPECIAL, MOLA DE FECHAMENTO, FECHADURA, MAÇANETA E DEMAIS FERRAGENS DE ACABAMENTO, DIMENSÕES 1,600 X 2,10 M</v>
          </cell>
          <cell r="D671"/>
          <cell r="E671"/>
          <cell r="F671"/>
          <cell r="G671" t="str">
            <v>U</v>
          </cell>
          <cell r="H671">
            <v>2558.09</v>
          </cell>
          <cell r="I671"/>
        </row>
        <row r="672">
          <cell r="A672">
            <v>8785</v>
          </cell>
          <cell r="B672"/>
          <cell r="C672" t="str">
            <v>VEDAÇÃO E CALAFETAGEM</v>
          </cell>
          <cell r="D672"/>
          <cell r="E672"/>
          <cell r="F672"/>
          <cell r="G672"/>
          <cell r="H672"/>
          <cell r="I672"/>
        </row>
        <row r="673">
          <cell r="A673" t="str">
            <v>ED-50992</v>
          </cell>
          <cell r="B673"/>
          <cell r="C673" t="str">
            <v>VEDAÇÃO DE ESQUADRIAS METÁLICAS COM SILICONE PASTOSO</v>
          </cell>
          <cell r="D673"/>
          <cell r="E673"/>
          <cell r="F673"/>
          <cell r="G673" t="str">
            <v>m</v>
          </cell>
          <cell r="H673">
            <v>19.38</v>
          </cell>
          <cell r="I673"/>
        </row>
        <row r="674">
          <cell r="A674">
            <v>8671</v>
          </cell>
          <cell r="B674"/>
          <cell r="C674" t="str">
            <v>COBERTURAS E PROTEÇÕES</v>
          </cell>
          <cell r="D674"/>
          <cell r="E674"/>
          <cell r="F674"/>
          <cell r="G674"/>
          <cell r="H674"/>
          <cell r="I674"/>
        </row>
        <row r="675">
          <cell r="A675">
            <v>8786</v>
          </cell>
          <cell r="B675"/>
          <cell r="C675" t="str">
            <v>ESTRUTURA DE MADEIRA PARA COBERTURA</v>
          </cell>
          <cell r="D675"/>
          <cell r="E675"/>
          <cell r="F675"/>
          <cell r="G675"/>
          <cell r="H675"/>
          <cell r="I675"/>
        </row>
        <row r="676">
          <cell r="A676" t="str">
            <v>ED-48414</v>
          </cell>
          <cell r="B676"/>
          <cell r="C676" t="str">
            <v>CAIBRO DE MADEIRA EM PARAJU 7 X 4 CM</v>
          </cell>
          <cell r="D676"/>
          <cell r="E676"/>
          <cell r="F676"/>
          <cell r="G676" t="str">
            <v>m</v>
          </cell>
          <cell r="H676">
            <v>12.94</v>
          </cell>
          <cell r="I676"/>
        </row>
        <row r="677">
          <cell r="A677" t="str">
            <v>ED-48408</v>
          </cell>
          <cell r="B677"/>
          <cell r="C677" t="str">
            <v>ENGRADAMENTO PARA TELHADO DE FIBROCIMENTO ONDULADA</v>
          </cell>
          <cell r="D677"/>
          <cell r="E677"/>
          <cell r="F677"/>
          <cell r="G677" t="str">
            <v>m2</v>
          </cell>
          <cell r="H677">
            <v>75.239999999999995</v>
          </cell>
          <cell r="I677"/>
        </row>
        <row r="678">
          <cell r="A678" t="str">
            <v>ED-48409</v>
          </cell>
          <cell r="B678"/>
          <cell r="C678" t="str">
            <v>ENGRADAMENTO PARA TELHADO DE FIBROCIMENTO TIPO KALHETA, CANALETE 49</v>
          </cell>
          <cell r="D678"/>
          <cell r="E678"/>
          <cell r="F678"/>
          <cell r="G678" t="str">
            <v>m2</v>
          </cell>
          <cell r="H678">
            <v>24.47</v>
          </cell>
          <cell r="I678"/>
        </row>
        <row r="679">
          <cell r="A679" t="str">
            <v>ED-48410</v>
          </cell>
          <cell r="B679"/>
          <cell r="C679" t="str">
            <v>ENGRADAMENTO PARA TELHADO DE FIBROCIMENTO TIPO KALHETÃO, CANALETE 90</v>
          </cell>
          <cell r="D679"/>
          <cell r="E679"/>
          <cell r="F679"/>
          <cell r="G679" t="str">
            <v>m2</v>
          </cell>
          <cell r="H679">
            <v>23.17</v>
          </cell>
          <cell r="I679"/>
        </row>
        <row r="680">
          <cell r="A680" t="str">
            <v>ED-48407</v>
          </cell>
          <cell r="B680"/>
          <cell r="C680" t="str">
            <v>ENGRADAMENTO PARA TELHAS CERÂMICA OU CONCRETO EM MADEIRA PARAJU</v>
          </cell>
          <cell r="D680"/>
          <cell r="E680"/>
          <cell r="F680"/>
          <cell r="G680" t="str">
            <v>m2</v>
          </cell>
          <cell r="H680">
            <v>132.03</v>
          </cell>
          <cell r="I680"/>
        </row>
        <row r="681">
          <cell r="A681" t="str">
            <v>ED-48412</v>
          </cell>
          <cell r="B681"/>
          <cell r="C681" t="str">
            <v>PEÇAS DE MADEIRA EM PARAJU 12 X 8 CM</v>
          </cell>
          <cell r="D681"/>
          <cell r="E681"/>
          <cell r="F681"/>
          <cell r="G681" t="str">
            <v>m</v>
          </cell>
          <cell r="H681">
            <v>35.369999999999997</v>
          </cell>
          <cell r="I681"/>
        </row>
        <row r="682">
          <cell r="A682" t="str">
            <v>ED-48411</v>
          </cell>
          <cell r="B682"/>
          <cell r="C682" t="str">
            <v>PEÇAS DE MADEIRA EM PARAJU 15 X 8 CM</v>
          </cell>
          <cell r="D682"/>
          <cell r="E682"/>
          <cell r="F682"/>
          <cell r="G682" t="str">
            <v>m</v>
          </cell>
          <cell r="H682">
            <v>42.48</v>
          </cell>
          <cell r="I682"/>
        </row>
        <row r="683">
          <cell r="A683" t="str">
            <v>ED-48413</v>
          </cell>
          <cell r="B683"/>
          <cell r="C683" t="str">
            <v>PEÇAS DE MADEIRA EM PARAJU 8 X 8 CM</v>
          </cell>
          <cell r="D683"/>
          <cell r="E683"/>
          <cell r="F683"/>
          <cell r="G683" t="str">
            <v>m</v>
          </cell>
          <cell r="H683">
            <v>24.7</v>
          </cell>
          <cell r="I683"/>
        </row>
        <row r="684">
          <cell r="A684" t="str">
            <v>ED-48415</v>
          </cell>
          <cell r="B684"/>
          <cell r="C684" t="str">
            <v>RIPA EM MADEIRA EM 4 X 1,5 CM</v>
          </cell>
          <cell r="D684"/>
          <cell r="E684"/>
          <cell r="F684"/>
          <cell r="G684" t="str">
            <v>m</v>
          </cell>
          <cell r="H684">
            <v>9.2200000000000006</v>
          </cell>
          <cell r="I684"/>
        </row>
        <row r="685">
          <cell r="A685">
            <v>8787</v>
          </cell>
          <cell r="B685"/>
          <cell r="C685" t="str">
            <v>ESTRUTURA METÁLICA PARA COBERTURA</v>
          </cell>
          <cell r="D685"/>
          <cell r="E685"/>
          <cell r="F685"/>
          <cell r="G685"/>
          <cell r="H685"/>
          <cell r="I685"/>
        </row>
        <row r="686">
          <cell r="A686" t="str">
            <v>ED-20603</v>
          </cell>
          <cell r="B686"/>
          <cell r="C686" t="str">
            <v>FORNECIMENTO DE ESTRUTURA METÁLICA E ENGRADAMENTO METÁLICO, EM AÇO, PARA TELHADO, EXCLUSIVE TELHA, INCLUSIVE FABRICAÇÃO, TRANSPORTE, MONTAGEM E APLICAÇÃO DE FUNDO PREPARADOR ANTICORROSIVO EM SUPERFÍCIE METÁLICA, UMA (1) DEMÃO</v>
          </cell>
          <cell r="D686"/>
          <cell r="E686"/>
          <cell r="F686"/>
          <cell r="G686" t="str">
            <v>Kg</v>
          </cell>
          <cell r="H686">
            <v>20.65</v>
          </cell>
          <cell r="I686"/>
        </row>
        <row r="687">
          <cell r="A687" t="str">
            <v>ED-20574</v>
          </cell>
          <cell r="B687"/>
          <cell r="C687" t="str">
            <v>FORNECIMENTO DE ESTRUTURA METÁLICA E ENGRADAMENTO METÁLICO, EM AÇO PATINÁVEL, SOBRE LAJE PARA TELHA CERÂMICA, COBERTURA PADRÃO DO PRÉDIO ESCOLAR, EXCLUSIVE TELHA, INCLUSIVE FABRICAÇÃO, TRANSPORTE E MONTAGEM</v>
          </cell>
          <cell r="D687"/>
          <cell r="E687"/>
          <cell r="F687"/>
          <cell r="G687" t="str">
            <v>m2</v>
          </cell>
          <cell r="H687">
            <v>322.74</v>
          </cell>
          <cell r="I687"/>
        </row>
        <row r="688">
          <cell r="A688" t="str">
            <v>ED-20575</v>
          </cell>
          <cell r="B688"/>
          <cell r="C688"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D688"/>
          <cell r="E688"/>
          <cell r="F688"/>
          <cell r="G688" t="str">
            <v>m2</v>
          </cell>
          <cell r="H688">
            <v>337.68</v>
          </cell>
          <cell r="I688"/>
        </row>
        <row r="689">
          <cell r="A689" t="str">
            <v>ED-20602</v>
          </cell>
          <cell r="B689"/>
          <cell r="C689" t="str">
            <v>FORNECIMENTO DE ESTRUTURA METÁLICA E ENGRADAMENTO METÁLICO, EM AÇO, SOBRE LAJE PARA TELHA CERÂMICA, COBERTURA PADRÃO DO PRÉDIO ESCOLAR, EXCLUSIVE TELHA, INCLUSIVE FABRICAÇÃO, TRANSPORTE, MONTAGEM E E APLICAÇÃO DE FUNDO PREPARADOR ANTICORROSIVO, UMA (1) DEMÃO</v>
          </cell>
          <cell r="D689"/>
          <cell r="E689"/>
          <cell r="F689"/>
          <cell r="G689" t="str">
            <v>m2</v>
          </cell>
          <cell r="H689">
            <v>325</v>
          </cell>
          <cell r="I689"/>
        </row>
        <row r="690">
          <cell r="A690" t="str">
            <v>ED-20576</v>
          </cell>
          <cell r="B690"/>
          <cell r="C690"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D690"/>
          <cell r="E690"/>
          <cell r="F690"/>
          <cell r="G690" t="str">
            <v>m2</v>
          </cell>
          <cell r="H690">
            <v>748.03</v>
          </cell>
          <cell r="I690"/>
        </row>
        <row r="691">
          <cell r="A691" t="str">
            <v>ED-20577</v>
          </cell>
          <cell r="B691"/>
          <cell r="C691"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D691"/>
          <cell r="E691"/>
          <cell r="F691"/>
          <cell r="G691" t="str">
            <v>m2</v>
          </cell>
          <cell r="H691">
            <v>347.26</v>
          </cell>
          <cell r="I691"/>
        </row>
        <row r="692">
          <cell r="A692" t="str">
            <v>ED-20573</v>
          </cell>
          <cell r="B692"/>
          <cell r="C692"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D692"/>
          <cell r="E692"/>
          <cell r="F692"/>
          <cell r="G692" t="str">
            <v>m2</v>
          </cell>
          <cell r="H692">
            <v>255.23</v>
          </cell>
          <cell r="I692"/>
        </row>
        <row r="693">
          <cell r="A693" t="str">
            <v>ED-20572</v>
          </cell>
          <cell r="B693"/>
          <cell r="C693" t="str">
            <v>FORNECIMENTO DE ESTRUTURA METÁLICA E ENGRADAMENTO METÁLICO PARA TELHADO EM ARCO DE QUADRA POLIESPORTIVA EM AÇO PATINÁVEL, COBERTURA EM ARCO PADRÃO DA QUADRA ESCOLAR, EXCLUSIVE TELHA, INCLUSIVE PILAR METÁLICO, FABRICAÇÃO, TRANSPORTE E MONTAGEM</v>
          </cell>
          <cell r="D693"/>
          <cell r="E693"/>
          <cell r="F693"/>
          <cell r="G693" t="str">
            <v>m2</v>
          </cell>
          <cell r="H693">
            <v>235.79</v>
          </cell>
          <cell r="I693"/>
        </row>
        <row r="694">
          <cell r="A694">
            <v>8788</v>
          </cell>
          <cell r="B694"/>
          <cell r="C694" t="str">
            <v>COBERTURA COM TELHA FIBROCIMENTO</v>
          </cell>
          <cell r="D694"/>
          <cell r="E694"/>
          <cell r="F694"/>
          <cell r="G694"/>
          <cell r="H694"/>
          <cell r="I694"/>
        </row>
        <row r="695">
          <cell r="A695" t="str">
            <v>ED-48425</v>
          </cell>
          <cell r="B695"/>
          <cell r="C695" t="str">
            <v>COBERTURA EM TELHA DE FIBROCIMENTO ESTRUTURAL, ESP. 8MM, COM RECOBRIMENTO TRANSVERSAL E LONGITUDINAL, EXCLUSIVE CUMEEIRA, INCLUSIVE ACESSÓRIOS DE FIXAÇÃO E IÇAMENTO</v>
          </cell>
          <cell r="D695"/>
          <cell r="E695"/>
          <cell r="F695"/>
          <cell r="G695" t="str">
            <v>m2</v>
          </cell>
          <cell r="H695">
            <v>87.09</v>
          </cell>
          <cell r="I695"/>
        </row>
        <row r="696">
          <cell r="A696" t="str">
            <v>ED-48423</v>
          </cell>
          <cell r="B696"/>
          <cell r="C696" t="str">
            <v>COBERTURA EM TELHA DE FIBROCIMENTO ONDULADA E = 5 MM</v>
          </cell>
          <cell r="D696"/>
          <cell r="E696"/>
          <cell r="F696"/>
          <cell r="G696" t="str">
            <v>m2</v>
          </cell>
          <cell r="H696">
            <v>30.18</v>
          </cell>
          <cell r="I696"/>
        </row>
        <row r="697">
          <cell r="A697" t="str">
            <v>ED-48424</v>
          </cell>
          <cell r="B697"/>
          <cell r="C697" t="str">
            <v>COBERTURA EM TELHA DE FIBROCIMENTO ONDULADA E = 6 MM</v>
          </cell>
          <cell r="D697"/>
          <cell r="E697"/>
          <cell r="F697"/>
          <cell r="G697" t="str">
            <v>m2</v>
          </cell>
          <cell r="H697">
            <v>36.28</v>
          </cell>
          <cell r="I697"/>
        </row>
        <row r="698">
          <cell r="A698" t="str">
            <v>ED-48426</v>
          </cell>
          <cell r="B698"/>
          <cell r="C698" t="str">
            <v>COBERTURA EM TELHA DE FIBROCIMENTO TIPO KALHETA, CANALETE 49</v>
          </cell>
          <cell r="D698"/>
          <cell r="E698"/>
          <cell r="F698"/>
          <cell r="G698" t="str">
            <v>m2</v>
          </cell>
          <cell r="H698">
            <v>149.94</v>
          </cell>
          <cell r="I698"/>
        </row>
        <row r="699">
          <cell r="A699" t="str">
            <v>ED-48427</v>
          </cell>
          <cell r="B699"/>
          <cell r="C699" t="str">
            <v>COBERTURA EM TELHA DE FIBROCIMENTO TIPO KALHETÃO,CANALETE 90</v>
          </cell>
          <cell r="D699"/>
          <cell r="E699"/>
          <cell r="F699"/>
          <cell r="G699" t="str">
            <v>m2</v>
          </cell>
          <cell r="H699">
            <v>172.66</v>
          </cell>
          <cell r="I699"/>
        </row>
        <row r="700">
          <cell r="A700" t="str">
            <v>ED-48417</v>
          </cell>
          <cell r="B700"/>
          <cell r="C700" t="str">
            <v>COLOCAÇÃO DE RUFO EM FIBROCIMENTO PARA TELHA ONDULADA</v>
          </cell>
          <cell r="D700"/>
          <cell r="E700"/>
          <cell r="F700"/>
          <cell r="G700" t="str">
            <v>m</v>
          </cell>
          <cell r="H700">
            <v>45.22</v>
          </cell>
          <cell r="I700"/>
        </row>
        <row r="701">
          <cell r="A701">
            <v>8789</v>
          </cell>
          <cell r="B701"/>
          <cell r="C701" t="str">
            <v>COBERTURA COM TELHA METÁLICA</v>
          </cell>
          <cell r="D701"/>
          <cell r="E701"/>
          <cell r="F701"/>
          <cell r="G701"/>
          <cell r="H701"/>
          <cell r="I701"/>
        </row>
        <row r="702">
          <cell r="A702" t="str">
            <v>ED-13852</v>
          </cell>
          <cell r="B702"/>
          <cell r="C702" t="str">
            <v>COBERTURA EM TELHA METÁLICA GALVANIZADA ONDULADA, TIPO SIMPLES, ESP. 0,50MM, ACABAMENTO NATURAL, INCLUSIVE ACESSÓRIOS PARA FIXAÇÃO, FORNECIMENTO E INSTALAÇÃO</v>
          </cell>
          <cell r="D702"/>
          <cell r="E702"/>
          <cell r="F702"/>
          <cell r="G702" t="str">
            <v>m2</v>
          </cell>
          <cell r="H702">
            <v>89.2</v>
          </cell>
          <cell r="I702"/>
        </row>
        <row r="703">
          <cell r="A703" t="str">
            <v>ED-48430</v>
          </cell>
          <cell r="B703"/>
          <cell r="C703" t="str">
            <v>COBERTURA EM TELHA METÁLICA GALVANIZADA TRAPEZOIDAL, DUPLA COM TRATAMENTO ANTI-CHAMA</v>
          </cell>
          <cell r="D703"/>
          <cell r="E703"/>
          <cell r="F703"/>
          <cell r="G703" t="str">
            <v>m2</v>
          </cell>
          <cell r="H703">
            <v>191.25</v>
          </cell>
          <cell r="I703"/>
        </row>
        <row r="704">
          <cell r="A704" t="str">
            <v>ED-48429</v>
          </cell>
          <cell r="B704"/>
          <cell r="C704" t="str">
            <v>COBERTURA EM TELHA METÁLICA GALVANIZADA TRAPEZOIDAL, TIPO DUPLA TERMOACÚSTICA COM DUAS FACES TRAPEZOIDAIS, ESP. 0,43MM, PREENCHIMENTO EM POLIESTIRENO EXPANDIDO/ISOPOR COM ESP. 30MM, ACABAMENTO NATURAL, INCLUSIVE ACESSÓRIOS PARA FIXAÇÃO, FORNECIMENTO E INSTALAÇÃO</v>
          </cell>
          <cell r="D704"/>
          <cell r="E704"/>
          <cell r="F704"/>
          <cell r="G704" t="str">
            <v>m2</v>
          </cell>
          <cell r="H704">
            <v>224.67</v>
          </cell>
          <cell r="I704"/>
        </row>
        <row r="705">
          <cell r="A705" t="str">
            <v>ED-48428</v>
          </cell>
          <cell r="B705"/>
          <cell r="C705" t="str">
            <v>COBERTURA EM TELHA METÁLICA GALVANIZADA TRAPEZOIDAL, TIPO SIMPLES, ESP. 0,50MM, ACABAMENTO NATURAL, INCLUSIVE ACESSÓRIOS PARA FIXAÇÃO, FORNECIMENTO E INSTALAÇÃO</v>
          </cell>
          <cell r="D705"/>
          <cell r="E705"/>
          <cell r="F705"/>
          <cell r="G705" t="str">
            <v>m2</v>
          </cell>
          <cell r="H705">
            <v>93.68</v>
          </cell>
          <cell r="I705"/>
        </row>
        <row r="706">
          <cell r="A706" t="str">
            <v>ED-48432</v>
          </cell>
          <cell r="B706"/>
          <cell r="C706" t="str">
            <v>COBERTURA EM TELHA ONDULADA TRADICIONAL DE FIBRA VEGETAL COM BETUME ESP. = 3 MM - INCLINAÇÃO ACIMA DE 15º (FIXAÇÃO EM ESTRUTURA METÁLICA)</v>
          </cell>
          <cell r="D706"/>
          <cell r="E706"/>
          <cell r="F706"/>
          <cell r="G706" t="str">
            <v>m2</v>
          </cell>
          <cell r="H706">
            <v>71.06</v>
          </cell>
          <cell r="I706"/>
        </row>
        <row r="707">
          <cell r="A707" t="str">
            <v>ED-48431</v>
          </cell>
          <cell r="B707"/>
          <cell r="C707" t="str">
            <v>COBERTURA EM TELHA ONDULADA TRADICIONAL DE FIBRA VEGETAL COM BETUME ESP. = 3 MM - INCLINAÇÃO DE 10º A 15º (FIXAÇÃO EM ESTRUTURA METÁLICA)</v>
          </cell>
          <cell r="D707"/>
          <cell r="E707"/>
          <cell r="F707"/>
          <cell r="G707" t="str">
            <v>m2</v>
          </cell>
          <cell r="H707">
            <v>73.86</v>
          </cell>
          <cell r="I707"/>
        </row>
        <row r="708">
          <cell r="A708" t="str">
            <v>ED-48418</v>
          </cell>
          <cell r="B708"/>
          <cell r="C708" t="str">
            <v>COLOCAÇÃO DE RUFO EM POLIETILENO PARA TELHA VEGETAL TRADICIONAL</v>
          </cell>
          <cell r="D708"/>
          <cell r="E708"/>
          <cell r="F708"/>
          <cell r="G708" t="str">
            <v>m</v>
          </cell>
          <cell r="H708">
            <v>54.09</v>
          </cell>
          <cell r="I708"/>
        </row>
        <row r="709">
          <cell r="A709">
            <v>8790</v>
          </cell>
          <cell r="B709"/>
          <cell r="C709" t="str">
            <v>COBERTURA COM TELHA CERÂMICA</v>
          </cell>
          <cell r="D709"/>
          <cell r="E709"/>
          <cell r="F709"/>
          <cell r="G709"/>
          <cell r="H709"/>
          <cell r="I709"/>
        </row>
        <row r="710">
          <cell r="A710" t="str">
            <v>ED-48421</v>
          </cell>
          <cell r="B710"/>
          <cell r="C710" t="str">
            <v>COBERTURA EM TELHA CERÂMICA COLONIAL CURVA, 26 UNID/M2</v>
          </cell>
          <cell r="D710"/>
          <cell r="E710"/>
          <cell r="F710"/>
          <cell r="G710" t="str">
            <v>m2</v>
          </cell>
          <cell r="H710">
            <v>102.23</v>
          </cell>
          <cell r="I710"/>
        </row>
        <row r="711">
          <cell r="A711" t="str">
            <v>ED-48420</v>
          </cell>
          <cell r="B711"/>
          <cell r="C711" t="str">
            <v>COBERTURA EM TELHA CERÂMICA COLONIAL PLANA, 24 UNID/M2</v>
          </cell>
          <cell r="D711"/>
          <cell r="E711"/>
          <cell r="F711"/>
          <cell r="G711" t="str">
            <v>m2</v>
          </cell>
          <cell r="H711">
            <v>86.17</v>
          </cell>
          <cell r="I711"/>
        </row>
        <row r="712">
          <cell r="A712" t="str">
            <v>ED-48419</v>
          </cell>
          <cell r="B712"/>
          <cell r="C712" t="str">
            <v>COBERTURA EM TELHA CERÂMICA FRANCESA</v>
          </cell>
          <cell r="D712"/>
          <cell r="E712"/>
          <cell r="F712"/>
          <cell r="G712" t="str">
            <v>m2</v>
          </cell>
          <cell r="H712">
            <v>75.209999999999994</v>
          </cell>
          <cell r="I712"/>
        </row>
        <row r="713">
          <cell r="A713" t="str">
            <v>ED-48406</v>
          </cell>
          <cell r="B713"/>
          <cell r="C713" t="str">
            <v>EMBOÇAMENTO DA ÚLTIMA FIADA DE TELHA CERÂMICA COM ARGAMASSA DE CIMENTO, CAL HIDRATADA E AREIA SEM PENEIRAR, NO TRAÇO 1:2:9</v>
          </cell>
          <cell r="D713"/>
          <cell r="E713"/>
          <cell r="F713"/>
          <cell r="G713" t="str">
            <v>m</v>
          </cell>
          <cell r="H713">
            <v>12.8</v>
          </cell>
          <cell r="I713"/>
        </row>
        <row r="714">
          <cell r="A714" t="str">
            <v>ED-48422</v>
          </cell>
          <cell r="B714"/>
          <cell r="C714" t="str">
            <v>TELHA COLONIAL DE RESERVA</v>
          </cell>
          <cell r="D714"/>
          <cell r="E714"/>
          <cell r="F714"/>
          <cell r="G714" t="str">
            <v>m2</v>
          </cell>
          <cell r="H714">
            <v>46.2</v>
          </cell>
          <cell r="I714"/>
        </row>
        <row r="715">
          <cell r="A715">
            <v>8791</v>
          </cell>
          <cell r="B715"/>
          <cell r="C715" t="str">
            <v>CUMEEIRA E ESPIGÃO</v>
          </cell>
          <cell r="D715"/>
          <cell r="E715"/>
          <cell r="F715"/>
          <cell r="G715"/>
          <cell r="H715"/>
          <cell r="I715"/>
        </row>
        <row r="716">
          <cell r="A716" t="str">
            <v>ED-48403</v>
          </cell>
          <cell r="B716"/>
          <cell r="C716" t="str">
            <v>COLOCAÇÃO DE CUMEEIRA DE FIBROCIMENTO PARA TELHA KALHETA, CANALETE 49</v>
          </cell>
          <cell r="D716"/>
          <cell r="E716"/>
          <cell r="F716"/>
          <cell r="G716" t="str">
            <v>m</v>
          </cell>
          <cell r="H716">
            <v>79.34</v>
          </cell>
          <cell r="I716"/>
        </row>
        <row r="717">
          <cell r="A717" t="str">
            <v>ED-48404</v>
          </cell>
          <cell r="B717"/>
          <cell r="C717" t="str">
            <v>COLOCAÇÃO DE CUMEEIRA DE FIBROCIMENTO PARA TELHA KALHETÃO,CANALETE 90</v>
          </cell>
          <cell r="D717"/>
          <cell r="E717"/>
          <cell r="F717"/>
          <cell r="G717" t="str">
            <v>m</v>
          </cell>
          <cell r="H717">
            <v>118.77</v>
          </cell>
          <cell r="I717"/>
        </row>
        <row r="718">
          <cell r="A718" t="str">
            <v>ED-48402</v>
          </cell>
          <cell r="B718"/>
          <cell r="C718" t="str">
            <v>COLOCAÇÃO DE CUMEEIRA GALVANIZADA TRAPEZOIDAL E = 0,50 MM, SIMPLES</v>
          </cell>
          <cell r="D718"/>
          <cell r="E718"/>
          <cell r="F718"/>
          <cell r="G718" t="str">
            <v>m</v>
          </cell>
          <cell r="H718">
            <v>52.77</v>
          </cell>
          <cell r="I718"/>
        </row>
        <row r="719">
          <cell r="A719" t="str">
            <v>ED-48405</v>
          </cell>
          <cell r="B719"/>
          <cell r="C719" t="str">
            <v>COLOCAÇÃO DE CUMEEIRA ONDULADA DE FIBRA VEGETAL COM BETUME - TRADICIONAL</v>
          </cell>
          <cell r="D719"/>
          <cell r="E719"/>
          <cell r="F719"/>
          <cell r="G719" t="str">
            <v>m</v>
          </cell>
          <cell r="H719">
            <v>46.64</v>
          </cell>
          <cell r="I719"/>
        </row>
        <row r="720">
          <cell r="A720" t="str">
            <v>ED-48416</v>
          </cell>
          <cell r="B720"/>
          <cell r="C720" t="str">
            <v>COLOCAÇÃO DE ESPIGÃO EM FIBROCIMENTO PARA TELHA ONDULADA</v>
          </cell>
          <cell r="D720"/>
          <cell r="E720"/>
          <cell r="F720"/>
          <cell r="G720" t="str">
            <v>m</v>
          </cell>
          <cell r="H720">
            <v>20.62</v>
          </cell>
          <cell r="I720"/>
        </row>
        <row r="721">
          <cell r="A721" t="str">
            <v>ED-48401</v>
          </cell>
          <cell r="B721"/>
          <cell r="C721" t="str">
            <v>CUMEEIRA NORMAL OU ARTICULADA DE FIBROCIMENTO PARA TELHA ONDULADA E = 6 OU 8 MM</v>
          </cell>
          <cell r="D721"/>
          <cell r="E721"/>
          <cell r="F721"/>
          <cell r="G721" t="str">
            <v>m</v>
          </cell>
          <cell r="H721">
            <v>66.47</v>
          </cell>
          <cell r="I721"/>
        </row>
        <row r="722">
          <cell r="A722" t="str">
            <v>ED-48400</v>
          </cell>
          <cell r="B722"/>
          <cell r="C722" t="str">
            <v>CUMEEIRA PARA TELHA CERÂMICA, INCLUSIVE ASSENTAMENTO EM ARGAMASSA, TRAÇO 1:2:9 (CIMENTO, CAL E AREIA), PREPARO MECÂNICO</v>
          </cell>
          <cell r="D722"/>
          <cell r="E722"/>
          <cell r="F722"/>
          <cell r="G722" t="str">
            <v>m</v>
          </cell>
          <cell r="H722">
            <v>28.46</v>
          </cell>
          <cell r="I722"/>
        </row>
        <row r="723">
          <cell r="A723">
            <v>8792</v>
          </cell>
          <cell r="B723"/>
          <cell r="C723" t="str">
            <v>CALHA GALVANIZADA</v>
          </cell>
          <cell r="D723"/>
          <cell r="E723"/>
          <cell r="F723"/>
          <cell r="G723"/>
          <cell r="H723"/>
          <cell r="I723"/>
        </row>
        <row r="724">
          <cell r="A724" t="str">
            <v>ED-50661</v>
          </cell>
          <cell r="B724"/>
          <cell r="C724" t="str">
            <v>CALHA EM CHAPA GALVANIZADA, ESP. 0,5MM (GSG-26), COM DESENVOLVIMENTO DE 33CM, INCLUSIVE IÇAMENTO MANUAL VERTICAL</v>
          </cell>
          <cell r="D724"/>
          <cell r="E724"/>
          <cell r="F724"/>
          <cell r="G724" t="str">
            <v>m</v>
          </cell>
          <cell r="H724">
            <v>42.06</v>
          </cell>
          <cell r="I724"/>
        </row>
        <row r="725">
          <cell r="A725" t="str">
            <v>ED-50662</v>
          </cell>
          <cell r="B725"/>
          <cell r="C725" t="str">
            <v>CALHA EM CHAPA GALVANIZADA, ESP. 0,5MM (GSG-26), COM DESENVOLVIMENTO DE 40CM, INCLUSIVE IÇAMENTO MANUAL VERTICAL</v>
          </cell>
          <cell r="D725"/>
          <cell r="E725"/>
          <cell r="F725"/>
          <cell r="G725" t="str">
            <v>m</v>
          </cell>
          <cell r="H725">
            <v>49.25</v>
          </cell>
          <cell r="I725"/>
        </row>
        <row r="726">
          <cell r="A726" t="str">
            <v>ED-50663</v>
          </cell>
          <cell r="B726"/>
          <cell r="C726" t="str">
            <v>CALHA EM CHAPA GALVANIZADA, ESP. 0,5MM (GSG-26), COM DESENVOLVIMENTO DE 50CM, INCLUSIVE IÇAMENTO MANUAL VERTICAL</v>
          </cell>
          <cell r="D726"/>
          <cell r="E726"/>
          <cell r="F726"/>
          <cell r="G726" t="str">
            <v>m</v>
          </cell>
          <cell r="H726">
            <v>63.65</v>
          </cell>
          <cell r="I726"/>
        </row>
        <row r="727">
          <cell r="A727" t="str">
            <v>ED-50660</v>
          </cell>
          <cell r="B727"/>
          <cell r="C727" t="str">
            <v>CALHA EM CHAPA GALVANIZADA, ESP. 0,65MM (GSG-24), COM DESENVOLVIMENTO DE 100CM, INCLUSIVE IÇAMENTO MANUAL VERTICAL</v>
          </cell>
          <cell r="D727"/>
          <cell r="E727"/>
          <cell r="F727"/>
          <cell r="G727" t="str">
            <v>m</v>
          </cell>
          <cell r="H727">
            <v>146.12</v>
          </cell>
          <cell r="I727"/>
        </row>
        <row r="728">
          <cell r="A728" t="str">
            <v>ED-50654</v>
          </cell>
          <cell r="B728"/>
          <cell r="C728" t="str">
            <v>CALHA EM CHAPA GALVANIZADA, ESP. 0,65MM (GSG-24), COM DESENVOLVIMENTO DE 33CM, INCLUSIVE IÇAMENTO MANUAL VERTICAL</v>
          </cell>
          <cell r="D728"/>
          <cell r="E728"/>
          <cell r="F728"/>
          <cell r="G728" t="str">
            <v>m</v>
          </cell>
          <cell r="H728">
            <v>50.25</v>
          </cell>
          <cell r="I728"/>
        </row>
        <row r="729">
          <cell r="A729" t="str">
            <v>ED-50655</v>
          </cell>
          <cell r="B729"/>
          <cell r="C729" t="str">
            <v>CALHA EM CHAPA GALVANIZADA, ESP. 0,65MM (GSG-24), COM DESENVOLVIMENTO DE 40CM, INCLUSIVE IÇAMENTO MANUAL VERTICAL</v>
          </cell>
          <cell r="D729"/>
          <cell r="E729"/>
          <cell r="F729"/>
          <cell r="G729" t="str">
            <v>m</v>
          </cell>
          <cell r="H729">
            <v>59.18</v>
          </cell>
          <cell r="I729"/>
        </row>
        <row r="730">
          <cell r="A730" t="str">
            <v>ED-50656</v>
          </cell>
          <cell r="B730"/>
          <cell r="C730" t="str">
            <v>CALHA EM CHAPA GALVANIZADA, ESP. 0,65MM (GSG-24), COM DESENVOLVIMENTO DE 50CM, INCLUSIVE IÇAMENTO MANUAL VERTICAL</v>
          </cell>
          <cell r="D730"/>
          <cell r="E730"/>
          <cell r="F730"/>
          <cell r="G730" t="str">
            <v>m</v>
          </cell>
          <cell r="H730">
            <v>72.36</v>
          </cell>
          <cell r="I730"/>
        </row>
        <row r="731">
          <cell r="A731" t="str">
            <v>ED-50657</v>
          </cell>
          <cell r="B731"/>
          <cell r="C731" t="str">
            <v>CALHA EM CHAPA GALVANIZADA, ESP. 0,65MM (GSG-24), COM DESENVOLVIMENTO DE 60CM, INCLUSIVE IÇAMENTO MANUAL VERTICAL</v>
          </cell>
          <cell r="D731"/>
          <cell r="E731"/>
          <cell r="F731"/>
          <cell r="G731" t="str">
            <v>m</v>
          </cell>
          <cell r="H731">
            <v>85.5</v>
          </cell>
          <cell r="I731"/>
        </row>
        <row r="732">
          <cell r="A732" t="str">
            <v>ED-50658</v>
          </cell>
          <cell r="B732"/>
          <cell r="C732" t="str">
            <v>CALHA EM CHAPA GALVANIZADA, ESP. 0,65MM (GSG-24), COM DESENVOLVIMENTO DE 66CM, INCLUSIVE IÇAMENTO MANUAL VERTICAL</v>
          </cell>
          <cell r="D732"/>
          <cell r="E732"/>
          <cell r="F732"/>
          <cell r="G732" t="str">
            <v>m</v>
          </cell>
          <cell r="H732">
            <v>93.85</v>
          </cell>
          <cell r="I732"/>
        </row>
        <row r="733">
          <cell r="A733" t="str">
            <v>ED-50659</v>
          </cell>
          <cell r="B733"/>
          <cell r="C733" t="str">
            <v>CALHA EM CHAPA GALVANIZADA, ESP. 0,65MM (GSG-24), COM DESENVOLVIMENTO DE 75CM, INCLUSIVE IÇAMENTO MANUAL VERTICAL</v>
          </cell>
          <cell r="D733"/>
          <cell r="E733"/>
          <cell r="F733"/>
          <cell r="G733" t="str">
            <v>m</v>
          </cell>
          <cell r="H733">
            <v>106.52</v>
          </cell>
          <cell r="I733"/>
        </row>
        <row r="734">
          <cell r="A734" t="str">
            <v>ED-50653</v>
          </cell>
          <cell r="B734"/>
          <cell r="C734" t="str">
            <v>CALHA EM CHAPA GALVANIZADA, ESP. 0,8MM (GSG-22), COM DESENVOLVIMENTO DE 100CM, INCLUSIVE IÇAMENTO MANUAL VERTICAL</v>
          </cell>
          <cell r="D734"/>
          <cell r="E734"/>
          <cell r="F734"/>
          <cell r="G734" t="str">
            <v>m</v>
          </cell>
          <cell r="H734">
            <v>170.94</v>
          </cell>
          <cell r="I734"/>
        </row>
        <row r="735">
          <cell r="A735" t="str">
            <v>ED-50648</v>
          </cell>
          <cell r="B735"/>
          <cell r="C735" t="str">
            <v>CALHA EM CHAPA GALVANIZADA, ESP. 0,8MM (GSG-22), COM DESENVOLVIMENTO DE 33CM, INCLUSIVE IÇAMENTO MANUAL VERTICAL</v>
          </cell>
          <cell r="D735"/>
          <cell r="E735"/>
          <cell r="F735"/>
          <cell r="G735" t="str">
            <v>m</v>
          </cell>
          <cell r="H735">
            <v>58.44</v>
          </cell>
          <cell r="I735"/>
        </row>
        <row r="736">
          <cell r="A736" t="str">
            <v>ED-50649</v>
          </cell>
          <cell r="B736"/>
          <cell r="C736" t="str">
            <v>CALHA EM CHAPA GALVANIZADA, ESP. 0,8MM (GSG-22), COM DESENVOLVIMENTO DE 40CM, INCLUSIVE IÇAMENTO MANUAL VERTICAL</v>
          </cell>
          <cell r="D736"/>
          <cell r="E736"/>
          <cell r="F736"/>
          <cell r="G736" t="str">
            <v>m</v>
          </cell>
          <cell r="H736">
            <v>69.11</v>
          </cell>
          <cell r="I736"/>
        </row>
        <row r="737">
          <cell r="A737" t="str">
            <v>ED-50650</v>
          </cell>
          <cell r="B737"/>
          <cell r="C737" t="str">
            <v>CALHA EM CHAPA GALVANIZADA, ESP. 0,8MM (GSG-22), COM DESENVOLVIMENTO DE 50CM, INCLUSIVE IÇAMENTO MANUAL VERTICAL</v>
          </cell>
          <cell r="D737"/>
          <cell r="E737"/>
          <cell r="F737"/>
          <cell r="G737" t="str">
            <v>m</v>
          </cell>
          <cell r="H737">
            <v>84.77</v>
          </cell>
          <cell r="I737"/>
        </row>
        <row r="738">
          <cell r="A738" t="str">
            <v>ED-50651</v>
          </cell>
          <cell r="B738"/>
          <cell r="C738" t="str">
            <v>CALHA EM CHAPA GALVANIZADA, ESP. 0,8MM (GSG-22), COM DESENVOLVIMENTO DE 66CM, INCLUSIVE IÇAMENTO MANUAL VERTICAL</v>
          </cell>
          <cell r="D738"/>
          <cell r="E738"/>
          <cell r="F738"/>
          <cell r="G738" t="str">
            <v>m</v>
          </cell>
          <cell r="H738">
            <v>110.23</v>
          </cell>
          <cell r="I738"/>
        </row>
        <row r="739">
          <cell r="A739" t="str">
            <v>ED-50652</v>
          </cell>
          <cell r="B739"/>
          <cell r="C739" t="str">
            <v>CALHA EM CHAPA GALVANIZADA, ESP. 0,8MM (GSG-22), COM DESENVOLVIMENTO DE 75CM, INCLUSIVE IÇAMENTO MANUAL VERTICAL</v>
          </cell>
          <cell r="D739"/>
          <cell r="E739"/>
          <cell r="F739"/>
          <cell r="G739" t="str">
            <v>m</v>
          </cell>
          <cell r="H739">
            <v>125.13</v>
          </cell>
          <cell r="I739"/>
        </row>
        <row r="740">
          <cell r="A740">
            <v>8793</v>
          </cell>
          <cell r="B740"/>
          <cell r="C740" t="str">
            <v>RUFO GALVANIZADO</v>
          </cell>
          <cell r="D740"/>
          <cell r="E740"/>
          <cell r="F740"/>
          <cell r="G740"/>
          <cell r="H740"/>
          <cell r="I740"/>
        </row>
        <row r="741">
          <cell r="A741" t="str">
            <v>ED-50682</v>
          </cell>
          <cell r="B741"/>
          <cell r="C741" t="str">
            <v>RUFO E CONTRA-RUFO EM CHAPA GALVANIZADA, ESP. 0,5MM (GSG-26), COM DESENVOLVIMENTO DE 15CM, INCLUSIVE IÇAMENTO MANUAL VERTICAL</v>
          </cell>
          <cell r="D741"/>
          <cell r="E741"/>
          <cell r="F741"/>
          <cell r="G741" t="str">
            <v>m</v>
          </cell>
          <cell r="H741">
            <v>23.1</v>
          </cell>
          <cell r="I741"/>
        </row>
        <row r="742">
          <cell r="A742" t="str">
            <v>ED-50683</v>
          </cell>
          <cell r="B742"/>
          <cell r="C742" t="str">
            <v>RUFO E CONTRA-RUFO EM CHAPA GALVANIZADA, ESP. 0,5MM (GSG-26), COM DESENVOLVIMENTO DE 20CM, INCLUSIVE IÇAMENTO MANUAL VERTICAL</v>
          </cell>
          <cell r="D742"/>
          <cell r="E742"/>
          <cell r="F742"/>
          <cell r="G742" t="str">
            <v>m</v>
          </cell>
          <cell r="H742">
            <v>37.28</v>
          </cell>
          <cell r="I742"/>
        </row>
        <row r="743">
          <cell r="A743" t="str">
            <v>ED-50684</v>
          </cell>
          <cell r="B743"/>
          <cell r="C743" t="str">
            <v>RUFO E CONTRA-RUFO EM CHAPA GALVANIZADA, ESP. 0,5MM (GSG-26), COM DESENVOLVIMENTO DE 25CM, INCLUSIVE IÇAMENTO MANUAL VERTICAL</v>
          </cell>
          <cell r="D743"/>
          <cell r="E743"/>
          <cell r="F743"/>
          <cell r="G743" t="str">
            <v>m</v>
          </cell>
          <cell r="H743">
            <v>32.36</v>
          </cell>
          <cell r="I743"/>
        </row>
        <row r="744">
          <cell r="A744" t="str">
            <v>ED-50685</v>
          </cell>
          <cell r="B744"/>
          <cell r="C744" t="str">
            <v>RUFO E CONTRA-RUFO EM CHAPA GALVANIZADA, ESP. 0,5MM (GSG-26), COM DESENVOLVIMENTO DE 33CM, INCLUSIVE IÇAMENTO MANUAL VERTICAL</v>
          </cell>
          <cell r="D744"/>
          <cell r="E744"/>
          <cell r="F744"/>
          <cell r="G744" t="str">
            <v>m</v>
          </cell>
          <cell r="H744">
            <v>40.4</v>
          </cell>
          <cell r="I744"/>
        </row>
        <row r="745">
          <cell r="A745" t="str">
            <v>ED-50675</v>
          </cell>
          <cell r="B745"/>
          <cell r="C745" t="str">
            <v>RUFO E CONTRA-RUFO EM CHAPA GALVANIZADA, ESP. 0,65MM (GSG-24), COM DESENVOLVIMENTO DE 15CM, INCLUSIVE IÇAMENTO MANUAL VERTICAL</v>
          </cell>
          <cell r="D745"/>
          <cell r="E745"/>
          <cell r="F745"/>
          <cell r="G745" t="str">
            <v>m</v>
          </cell>
          <cell r="H745">
            <v>26.82</v>
          </cell>
          <cell r="I745"/>
        </row>
        <row r="746">
          <cell r="A746" t="str">
            <v>ED-50676</v>
          </cell>
          <cell r="B746"/>
          <cell r="C746" t="str">
            <v>RUFO E CONTRA-RUFO EM CHAPA GALVANIZADA, ESP. 0,65MM (GSG-24), COM DESENVOLVIMENTO DE 20CM, INCLUSIVE IÇAMENTO MANUAL VERTICAL</v>
          </cell>
          <cell r="D746"/>
          <cell r="E746"/>
          <cell r="F746"/>
          <cell r="G746" t="str">
            <v>m</v>
          </cell>
          <cell r="H746">
            <v>32.97</v>
          </cell>
          <cell r="I746"/>
        </row>
        <row r="747">
          <cell r="A747" t="str">
            <v>ED-50677</v>
          </cell>
          <cell r="B747"/>
          <cell r="C747" t="str">
            <v>RUFO E CONTRA-RUFO EM CHAPA GALVANIZADA, ESP. 0,65MM (GSG-24), COM DESENVOLVIMENTO DE 25CM, INCLUSIVE IÇAMENTO MANUAL VERTICAL</v>
          </cell>
          <cell r="D747"/>
          <cell r="E747"/>
          <cell r="F747"/>
          <cell r="G747" t="str">
            <v>m</v>
          </cell>
          <cell r="H747">
            <v>38.97</v>
          </cell>
          <cell r="I747"/>
        </row>
        <row r="748">
          <cell r="A748" t="str">
            <v>ED-50678</v>
          </cell>
          <cell r="B748"/>
          <cell r="C748" t="str">
            <v>RUFO E CONTRA-RUFO EM CHAPA GALVANIZADA, ESP. 0,65MM (GSG-24), COM DESENVOLVIMENTO DE 33CM, INCLUSIVE IÇAMENTO MANUAL VERTICAL</v>
          </cell>
          <cell r="D748"/>
          <cell r="E748"/>
          <cell r="F748"/>
          <cell r="G748" t="str">
            <v>m</v>
          </cell>
          <cell r="H748">
            <v>48.59</v>
          </cell>
          <cell r="I748"/>
        </row>
        <row r="749">
          <cell r="A749" t="str">
            <v>ED-50679</v>
          </cell>
          <cell r="B749"/>
          <cell r="C749" t="str">
            <v>RUFO E CONTRA-RUFO EM CHAPA GALVANIZADA, ESP. 0,65MM (GSG-24), COM DESENVOLVIMENTO DE 50CM, INCLUSIVE IÇAMENTO MANUAL VERTICAL</v>
          </cell>
          <cell r="D749"/>
          <cell r="E749"/>
          <cell r="F749"/>
          <cell r="G749" t="str">
            <v>m</v>
          </cell>
          <cell r="H749">
            <v>69.849999999999994</v>
          </cell>
          <cell r="I749"/>
        </row>
        <row r="750">
          <cell r="A750" t="str">
            <v>ED-50680</v>
          </cell>
          <cell r="B750"/>
          <cell r="C750" t="str">
            <v>RUFO E CONTRA-RUFO EM CHAPA GALVANIZADA, ESP. 0,65MM (GSG-24), COM DESENVOLVIMENTO DE 60CM, INCLUSIVE IÇAMENTO MANUAL VERTICAL</v>
          </cell>
          <cell r="D750"/>
          <cell r="E750"/>
          <cell r="F750"/>
          <cell r="G750" t="str">
            <v>m</v>
          </cell>
          <cell r="H750">
            <v>82.49</v>
          </cell>
          <cell r="I750"/>
        </row>
        <row r="751">
          <cell r="A751" t="str">
            <v>ED-50681</v>
          </cell>
          <cell r="B751"/>
          <cell r="C751" t="str">
            <v>RUFO E CONTRA-RUFO EM CHAPA GALVANIZADA, ESP. 0,65MM (GSG-24), COM DESENVOLVIMENTO DE 70CM, INCLUSIVE IÇAMENTO MANUAL VERTICAL</v>
          </cell>
          <cell r="D751"/>
          <cell r="E751"/>
          <cell r="F751"/>
          <cell r="G751" t="str">
            <v>m</v>
          </cell>
          <cell r="H751">
            <v>96.02</v>
          </cell>
          <cell r="I751"/>
        </row>
        <row r="752">
          <cell r="A752">
            <v>8794</v>
          </cell>
          <cell r="B752"/>
          <cell r="C752" t="str">
            <v>CHAPINS GALVANIZADOS</v>
          </cell>
          <cell r="D752"/>
          <cell r="E752"/>
          <cell r="F752"/>
          <cell r="G752"/>
          <cell r="H752"/>
          <cell r="I752"/>
        </row>
        <row r="753">
          <cell r="A753" t="str">
            <v>ED-50667</v>
          </cell>
          <cell r="B753"/>
          <cell r="C753" t="str">
            <v>CHAPIM EM CHAPA GALVANIZADA, COM PINGADEIRA, ESP. 0,65MM (GSG-24), COM DESENVOLVIMENTO DE 35CM, INCLUSIVE IÇAMENTO MANUAL VERTICAL</v>
          </cell>
          <cell r="D753"/>
          <cell r="E753"/>
          <cell r="F753"/>
          <cell r="G753" t="str">
            <v>m</v>
          </cell>
          <cell r="H753">
            <v>55.41</v>
          </cell>
          <cell r="I753"/>
        </row>
        <row r="754">
          <cell r="A754">
            <v>8795</v>
          </cell>
          <cell r="B754"/>
          <cell r="C754" t="str">
            <v>FECHAMENTO DE ONDA DE TELHA</v>
          </cell>
          <cell r="D754"/>
          <cell r="E754"/>
          <cell r="F754"/>
          <cell r="G754"/>
          <cell r="H754"/>
          <cell r="I754"/>
        </row>
        <row r="755">
          <cell r="A755" t="str">
            <v>ED-48433</v>
          </cell>
          <cell r="B755"/>
          <cell r="C755" t="str">
            <v>COLOCAÇÃO DE VEDA ONDA EM POLIETILENO PARA TELHA ONDULADA</v>
          </cell>
          <cell r="D755"/>
          <cell r="E755"/>
          <cell r="F755"/>
          <cell r="G755" t="str">
            <v>m2</v>
          </cell>
          <cell r="H755">
            <v>13.69</v>
          </cell>
          <cell r="I755"/>
        </row>
        <row r="756">
          <cell r="A756">
            <v>8797</v>
          </cell>
          <cell r="B756"/>
          <cell r="C756" t="str">
            <v>CONDUTORE DE ÁGUA PLUVIAL EM PVC</v>
          </cell>
          <cell r="D756"/>
          <cell r="E756"/>
          <cell r="F756"/>
          <cell r="G756"/>
          <cell r="H756"/>
          <cell r="I756"/>
        </row>
        <row r="757">
          <cell r="A757" t="str">
            <v>ED-50668</v>
          </cell>
          <cell r="B757"/>
          <cell r="C757" t="str">
            <v>CONDUTOR DE AP DO TELHADO EM TUBO PVC ESGOTO, INCLUSIVE CONEXÕES E SUPORTES, 100 MM</v>
          </cell>
          <cell r="D757"/>
          <cell r="E757"/>
          <cell r="F757"/>
          <cell r="G757" t="str">
            <v>m</v>
          </cell>
          <cell r="H757">
            <v>89.86</v>
          </cell>
          <cell r="I757"/>
        </row>
        <row r="758">
          <cell r="A758" t="str">
            <v>ED-50669</v>
          </cell>
          <cell r="B758"/>
          <cell r="C758" t="str">
            <v>CONDUTOR DE AP DO TELHADO EM TUBO PVC ESGOTO, INCLUSIVE CONEXÕES E SUPORTES, 75 MM</v>
          </cell>
          <cell r="D758"/>
          <cell r="E758"/>
          <cell r="F758"/>
          <cell r="G758" t="str">
            <v>m</v>
          </cell>
          <cell r="H758">
            <v>88.52</v>
          </cell>
          <cell r="I758"/>
        </row>
        <row r="759">
          <cell r="A759">
            <v>8798</v>
          </cell>
          <cell r="B759"/>
          <cell r="C759" t="str">
            <v>GRELHA E RALO</v>
          </cell>
          <cell r="D759"/>
          <cell r="E759"/>
          <cell r="F759"/>
          <cell r="G759"/>
          <cell r="H759"/>
          <cell r="I759"/>
        </row>
        <row r="760">
          <cell r="A760" t="str">
            <v>ED-50673</v>
          </cell>
          <cell r="B760"/>
          <cell r="C760" t="str">
            <v>GRELHA hemisférica de ferro fundido Ø 100 mm (4")</v>
          </cell>
          <cell r="D760"/>
          <cell r="E760"/>
          <cell r="F760"/>
          <cell r="G760" t="str">
            <v>U</v>
          </cell>
          <cell r="H760">
            <v>36.33</v>
          </cell>
          <cell r="I760"/>
        </row>
        <row r="761">
          <cell r="A761" t="str">
            <v>ED-50674</v>
          </cell>
          <cell r="B761"/>
          <cell r="C761" t="str">
            <v>GRELHA hemisférica de ferro fundido Ø 150 mm (6")</v>
          </cell>
          <cell r="D761"/>
          <cell r="E761"/>
          <cell r="F761"/>
          <cell r="G761" t="str">
            <v>U</v>
          </cell>
          <cell r="H761">
            <v>54.39</v>
          </cell>
          <cell r="I761"/>
        </row>
        <row r="762">
          <cell r="A762" t="str">
            <v>ED-50672</v>
          </cell>
          <cell r="B762"/>
          <cell r="C762" t="str">
            <v>GRELHA hemisférica de ferro fundido Ø 75 mm (3")</v>
          </cell>
          <cell r="D762"/>
          <cell r="E762"/>
          <cell r="F762"/>
          <cell r="G762" t="str">
            <v>U</v>
          </cell>
          <cell r="H762">
            <v>34.159999999999997</v>
          </cell>
          <cell r="I762"/>
        </row>
        <row r="763">
          <cell r="A763" t="str">
            <v>ED-49962</v>
          </cell>
          <cell r="B763"/>
          <cell r="C763" t="str">
            <v>RALO SEMI- HEMISFÉRICO TIPO ABACAXI D = 100 MM</v>
          </cell>
          <cell r="D763"/>
          <cell r="E763"/>
          <cell r="F763"/>
          <cell r="G763" t="str">
            <v>U</v>
          </cell>
          <cell r="H763">
            <v>34.96</v>
          </cell>
          <cell r="I763"/>
        </row>
        <row r="764">
          <cell r="A764" t="str">
            <v>ED-49960</v>
          </cell>
          <cell r="B764"/>
          <cell r="C764" t="str">
            <v>RALO SEMI- HEMISFÉRICO TIPO ABACAXI D = 50 MM</v>
          </cell>
          <cell r="D764"/>
          <cell r="E764"/>
          <cell r="F764"/>
          <cell r="G764" t="str">
            <v>U</v>
          </cell>
          <cell r="H764">
            <v>28.79</v>
          </cell>
          <cell r="I764"/>
        </row>
        <row r="765">
          <cell r="A765" t="str">
            <v>ED-49961</v>
          </cell>
          <cell r="B765"/>
          <cell r="C765" t="str">
            <v>RALO SEMI- HEMISFÉRICO TIPO ABACAXI D = 75 MM</v>
          </cell>
          <cell r="D765"/>
          <cell r="E765"/>
          <cell r="F765"/>
          <cell r="G765" t="str">
            <v>U</v>
          </cell>
          <cell r="H765">
            <v>31.22</v>
          </cell>
          <cell r="I765"/>
        </row>
        <row r="766">
          <cell r="A766">
            <v>8799</v>
          </cell>
          <cell r="B766"/>
          <cell r="C766" t="str">
            <v>DISPOSITIVO DE DRENAGEM</v>
          </cell>
          <cell r="D766"/>
          <cell r="E766"/>
          <cell r="F766"/>
          <cell r="G766"/>
          <cell r="H766"/>
          <cell r="I766"/>
        </row>
        <row r="767">
          <cell r="A767" t="str">
            <v>ED-50671</v>
          </cell>
          <cell r="B767"/>
          <cell r="C767" t="str">
            <v>BUZINOTE PARA LAJES - DRENO COM TUBO DE 2" EMBUTIDO NO CONCRETO</v>
          </cell>
          <cell r="D767"/>
          <cell r="E767"/>
          <cell r="F767"/>
          <cell r="G767" t="str">
            <v>m</v>
          </cell>
          <cell r="H767">
            <v>34.54</v>
          </cell>
          <cell r="I767"/>
        </row>
        <row r="768">
          <cell r="A768" t="str">
            <v>ED-50670</v>
          </cell>
          <cell r="B768"/>
          <cell r="C768" t="str">
            <v>CONDUTOR EM AÇO GALVANIZADO 100 MM</v>
          </cell>
          <cell r="D768"/>
          <cell r="E768"/>
          <cell r="F768"/>
          <cell r="G768" t="str">
            <v>m</v>
          </cell>
          <cell r="H768">
            <v>205.44</v>
          </cell>
          <cell r="I768"/>
        </row>
        <row r="769">
          <cell r="A769">
            <v>8672</v>
          </cell>
          <cell r="B769"/>
          <cell r="C769" t="str">
            <v>IMPERMEABILIZAÇÃO E ISOLAMENTO TÉRMICO</v>
          </cell>
          <cell r="D769"/>
          <cell r="E769"/>
          <cell r="F769"/>
          <cell r="G769"/>
          <cell r="H769"/>
          <cell r="I769"/>
        </row>
        <row r="770">
          <cell r="A770">
            <v>8800</v>
          </cell>
          <cell r="B770"/>
          <cell r="C770" t="str">
            <v>IMPERMEABILIZAÇÃO DE FUNDAÇÃO</v>
          </cell>
          <cell r="D770"/>
          <cell r="E770"/>
          <cell r="F770"/>
          <cell r="G770"/>
          <cell r="H770"/>
          <cell r="I770"/>
        </row>
        <row r="771">
          <cell r="A771" t="str">
            <v>ED-50764</v>
          </cell>
          <cell r="B771"/>
          <cell r="C771" t="str">
            <v>REVESTIMENTO COM IMPERMEABILIZANTE EM DUAS (2) CAMADAS SOBREPOSTAS DE ARGAMASSA, TRAÇO 1:3 (CIMENTO E AREIA) COM ADITIVO IMPERMEABILIZANTE, ESP. 20MM, INCLUSIVE PINTURA COM DUAS (2) DEMÃOS COM EMULSÃO ASFÁLTICA</v>
          </cell>
          <cell r="D771"/>
          <cell r="E771"/>
          <cell r="F771"/>
          <cell r="G771" t="str">
            <v>m2</v>
          </cell>
          <cell r="H771">
            <v>54.75</v>
          </cell>
          <cell r="I771"/>
        </row>
        <row r="772">
          <cell r="A772">
            <v>8801</v>
          </cell>
          <cell r="B772"/>
          <cell r="C772" t="str">
            <v>ARGAMASSA COM ADITIVO</v>
          </cell>
          <cell r="D772"/>
          <cell r="E772"/>
          <cell r="F772"/>
          <cell r="G772"/>
          <cell r="H772"/>
          <cell r="I772"/>
        </row>
        <row r="773">
          <cell r="A773" t="str">
            <v>ED-50167</v>
          </cell>
          <cell r="B773"/>
          <cell r="C773" t="str">
            <v>IMPERMEABILIZAÇÃO COM ARGAMASSA TRAÇO 1:3, E = 2,50 CM COM ADITIVO</v>
          </cell>
          <cell r="D773"/>
          <cell r="E773"/>
          <cell r="F773"/>
          <cell r="G773" t="str">
            <v>m2</v>
          </cell>
          <cell r="H773">
            <v>45.36</v>
          </cell>
          <cell r="I773"/>
        </row>
        <row r="774">
          <cell r="A774" t="str">
            <v>ED-50171</v>
          </cell>
          <cell r="B774"/>
          <cell r="C774" t="str">
            <v>IMPERMEABILIZAÇÃO POR CRISTALIZAÇÃO</v>
          </cell>
          <cell r="D774"/>
          <cell r="E774"/>
          <cell r="F774"/>
          <cell r="G774" t="str">
            <v>m2</v>
          </cell>
          <cell r="H774">
            <v>22.34</v>
          </cell>
          <cell r="I774"/>
        </row>
        <row r="775">
          <cell r="A775" t="str">
            <v>ED-50175</v>
          </cell>
          <cell r="B775"/>
          <cell r="C775" t="str">
            <v>PINTURA IMPERMEABILIZANTE COM ARGAMASSA POLIMÉRICA</v>
          </cell>
          <cell r="D775"/>
          <cell r="E775"/>
          <cell r="F775"/>
          <cell r="G775" t="str">
            <v>m2</v>
          </cell>
          <cell r="H775">
            <v>19.02</v>
          </cell>
          <cell r="I775"/>
        </row>
        <row r="776">
          <cell r="A776">
            <v>8802</v>
          </cell>
          <cell r="B776"/>
          <cell r="C776" t="str">
            <v>CAMADA DE REGULARIZAÇÃO</v>
          </cell>
          <cell r="D776"/>
          <cell r="E776"/>
          <cell r="F776"/>
          <cell r="G776"/>
          <cell r="H776"/>
          <cell r="I776"/>
        </row>
        <row r="777">
          <cell r="A777" t="str">
            <v>ED-13286</v>
          </cell>
          <cell r="B777"/>
          <cell r="C777" t="str">
            <v>CAMADA DE REGULARIZAÇÃO COM ARGAMASSA, TRAÇO 1:3 (CIMENTO E AREIA), ESP. 15MM, APLICAÇÃO MANUAL, PREPARO MECÂNICO</v>
          </cell>
          <cell r="D777"/>
          <cell r="E777"/>
          <cell r="F777"/>
          <cell r="G777" t="str">
            <v>m2</v>
          </cell>
          <cell r="H777">
            <v>26.85</v>
          </cell>
          <cell r="I777"/>
        </row>
        <row r="778">
          <cell r="A778" t="str">
            <v>ED-13287</v>
          </cell>
          <cell r="B778"/>
          <cell r="C778" t="str">
            <v>CAMADA DE REGULARIZAÇÃO COM ARGAMASSA, TRAÇO 1:3 (CIMENTO E AREIA), ESP. 20MM, APLICAÇÃO MANUAL, PREPARO MECÂNICO</v>
          </cell>
          <cell r="D778"/>
          <cell r="E778"/>
          <cell r="F778"/>
          <cell r="G778" t="str">
            <v>m2</v>
          </cell>
          <cell r="H778">
            <v>29.71</v>
          </cell>
          <cell r="I778"/>
        </row>
        <row r="779">
          <cell r="A779" t="str">
            <v>ED-13288</v>
          </cell>
          <cell r="B779"/>
          <cell r="C779" t="str">
            <v>CAMADA DE REGULARIZAÇÃO COM ARGAMASSA, TRAÇO 1:3 (CIMENTO E AREIA), ESP. 25MM, APLICAÇÃO MANUAL, PREPARO MECÂNICO</v>
          </cell>
          <cell r="D779"/>
          <cell r="E779"/>
          <cell r="F779"/>
          <cell r="G779" t="str">
            <v>m2</v>
          </cell>
          <cell r="H779">
            <v>32.57</v>
          </cell>
          <cell r="I779"/>
        </row>
        <row r="780">
          <cell r="A780" t="str">
            <v>ED-50170</v>
          </cell>
          <cell r="B780"/>
          <cell r="C780" t="str">
            <v>CAMADA DE REGULARIZAÇÃO COM ARGAMASSA, TRAÇO 1:3 (CIMENTO E AREIA), ESP. 30MM, APLICAÇÃO MANUAL, PREPARO MECÂNICO</v>
          </cell>
          <cell r="D780"/>
          <cell r="E780"/>
          <cell r="F780"/>
          <cell r="G780" t="str">
            <v>m2</v>
          </cell>
          <cell r="H780">
            <v>35.42</v>
          </cell>
          <cell r="I780"/>
        </row>
        <row r="781">
          <cell r="A781" t="str">
            <v>ED-13289</v>
          </cell>
          <cell r="B781"/>
          <cell r="C781" t="str">
            <v>CAMADA DE REGULARIZAÇÃO COM ARGAMASSA, TRAÇO 1:4 (CIMENTO E AREIA), ESP. 15MM, APLICAÇÃO MANUAL, PREPARO MECÂNICO</v>
          </cell>
          <cell r="D781"/>
          <cell r="E781"/>
          <cell r="F781"/>
          <cell r="G781" t="str">
            <v>m2</v>
          </cell>
          <cell r="H781">
            <v>25.51</v>
          </cell>
          <cell r="I781"/>
        </row>
        <row r="782">
          <cell r="A782" t="str">
            <v>ED-13290</v>
          </cell>
          <cell r="B782"/>
          <cell r="C782" t="str">
            <v>CAMADA DE REGULARIZAÇÃO COM ARGAMASSA, TRAÇO 1:4 (CIMENTO E AREIA), ESP. 20MM, APLICAÇÃO MANUAL, PREPARO MECÂNICO</v>
          </cell>
          <cell r="D782"/>
          <cell r="E782"/>
          <cell r="F782"/>
          <cell r="G782" t="str">
            <v>m2</v>
          </cell>
          <cell r="H782">
            <v>27.92</v>
          </cell>
          <cell r="I782"/>
        </row>
        <row r="783">
          <cell r="A783" t="str">
            <v>ED-13291</v>
          </cell>
          <cell r="B783"/>
          <cell r="C783" t="str">
            <v>CAMADA DE REGULARIZAÇÃO COM ARGAMASSA, TRAÇO 1:4 (CIMENTO E AREIA), ESP. 25MM, APLICAÇÃO MANUAL, PREPARO MECÂNICO</v>
          </cell>
          <cell r="D783"/>
          <cell r="E783"/>
          <cell r="F783"/>
          <cell r="G783" t="str">
            <v>m2</v>
          </cell>
          <cell r="H783">
            <v>30.34</v>
          </cell>
          <cell r="I783"/>
        </row>
        <row r="784">
          <cell r="A784" t="str">
            <v>ED-13292</v>
          </cell>
          <cell r="B784"/>
          <cell r="C784" t="str">
            <v>CAMADA DE REGULARIZAÇÃO COM ARGAMASSA, TRAÇO 1:4 (CIMENTO E AREIA), ESP. 30MM, APLICAÇÃO MANUAL, PREPARO MECÂNICO</v>
          </cell>
          <cell r="D784"/>
          <cell r="E784"/>
          <cell r="F784"/>
          <cell r="G784" t="str">
            <v>m2</v>
          </cell>
          <cell r="H784">
            <v>32.75</v>
          </cell>
          <cell r="I784"/>
        </row>
        <row r="785">
          <cell r="A785">
            <v>8803</v>
          </cell>
          <cell r="B785"/>
          <cell r="C785" t="str">
            <v>PROTEÇÃO MECÂNICA</v>
          </cell>
          <cell r="D785"/>
          <cell r="E785"/>
          <cell r="F785"/>
          <cell r="G785"/>
          <cell r="H785"/>
          <cell r="I785"/>
        </row>
        <row r="786">
          <cell r="A786" t="str">
            <v>ED-50176</v>
          </cell>
          <cell r="B786"/>
          <cell r="C786" t="str">
            <v>PROTEÇÃO MECÂNICA COM ARGAMASSA, TRAÇO 1:3 (CIMENTO E AREIA), ESP. 15MM, APLICAÇÃO MANUAL, PREPARO MECÂNICO</v>
          </cell>
          <cell r="D786"/>
          <cell r="E786"/>
          <cell r="F786"/>
          <cell r="G786" t="str">
            <v>m2</v>
          </cell>
          <cell r="H786">
            <v>20.75</v>
          </cell>
          <cell r="I786"/>
        </row>
        <row r="787">
          <cell r="A787" t="str">
            <v>ED-13279</v>
          </cell>
          <cell r="B787"/>
          <cell r="C787" t="str">
            <v>PROTEÇÃO MECÂNICA COM ARGAMASSA, TRAÇO 1:3 (CIMENTO E AREIA), ESP. 20MM, APLICAÇÃO MANUAL, PREPARO MECÂNICO</v>
          </cell>
          <cell r="D787"/>
          <cell r="E787"/>
          <cell r="F787"/>
          <cell r="G787" t="str">
            <v>m2</v>
          </cell>
          <cell r="H787">
            <v>23.61</v>
          </cell>
          <cell r="I787"/>
        </row>
        <row r="788">
          <cell r="A788" t="str">
            <v>ED-13280</v>
          </cell>
          <cell r="B788"/>
          <cell r="C788" t="str">
            <v>PROTEÇÃO MECÂNICA COM ARGAMASSA, TRAÇO 1:3 (CIMENTO E AREIA), ESP. 25MM, APLICAÇÃO MANUAL, PREPARO MECÂNICO</v>
          </cell>
          <cell r="D788"/>
          <cell r="E788"/>
          <cell r="F788"/>
          <cell r="G788" t="str">
            <v>m2</v>
          </cell>
          <cell r="H788">
            <v>26.47</v>
          </cell>
          <cell r="I788"/>
        </row>
        <row r="789">
          <cell r="A789" t="str">
            <v>ED-13281</v>
          </cell>
          <cell r="B789"/>
          <cell r="C789" t="str">
            <v>PROTEÇÃO MECÂNICA COM ARGAMASSA, TRAÇO 1:3 (CIMENTO E AREIA), ESP. 30MM, APLICAÇÃO MANUAL, PREPARO MECÂNICO</v>
          </cell>
          <cell r="D789"/>
          <cell r="E789"/>
          <cell r="F789"/>
          <cell r="G789" t="str">
            <v>m2</v>
          </cell>
          <cell r="H789">
            <v>29.32</v>
          </cell>
          <cell r="I789"/>
        </row>
        <row r="790">
          <cell r="A790" t="str">
            <v>ED-13282</v>
          </cell>
          <cell r="B790"/>
          <cell r="C790" t="str">
            <v>PROTEÇÃO MECÂNICA COM ARGAMASSA, TRAÇO 1:4 (CIMENTO E AREIA), ESP. 15MM, APLICAÇÃO MANUAL, PREPARO MECÂNICO</v>
          </cell>
          <cell r="D790"/>
          <cell r="E790"/>
          <cell r="F790"/>
          <cell r="G790" t="str">
            <v>m2</v>
          </cell>
          <cell r="H790">
            <v>19.41</v>
          </cell>
          <cell r="I790"/>
        </row>
        <row r="791">
          <cell r="A791" t="str">
            <v>ED-13283</v>
          </cell>
          <cell r="B791"/>
          <cell r="C791" t="str">
            <v>PROTEÇÃO MECÂNICA COM ARGAMASSA, TRAÇO 1:4 (CIMENTO E AREIA), ESP. 20MM, APLICAÇÃO MANUAL, PREPARO MECÂNICO</v>
          </cell>
          <cell r="D791"/>
          <cell r="E791"/>
          <cell r="F791"/>
          <cell r="G791" t="str">
            <v>m2</v>
          </cell>
          <cell r="H791">
            <v>21.82</v>
          </cell>
          <cell r="I791"/>
        </row>
        <row r="792">
          <cell r="A792" t="str">
            <v>ED-13284</v>
          </cell>
          <cell r="B792"/>
          <cell r="C792" t="str">
            <v>PROTEÇÃO MECÂNICA COM ARGAMASSA, TRAÇO 1:4 (CIMENTO E AREIA), ESP. 25MM, APLICAÇÃO MANUAL, PREPARO MECÂNICO</v>
          </cell>
          <cell r="D792"/>
          <cell r="E792"/>
          <cell r="F792"/>
          <cell r="G792" t="str">
            <v>m2</v>
          </cell>
          <cell r="H792">
            <v>24.24</v>
          </cell>
          <cell r="I792"/>
        </row>
        <row r="793">
          <cell r="A793" t="str">
            <v>ED-13285</v>
          </cell>
          <cell r="B793"/>
          <cell r="C793" t="str">
            <v>PROTEÇÃO MECÂNICA COM ARGAMASSA, TRAÇO 1:4 (CIMENTO E AREIA), ESP. 30MM, APLICAÇÃO MANUAL, PREPARO MECÂNICO</v>
          </cell>
          <cell r="D793"/>
          <cell r="E793"/>
          <cell r="F793"/>
          <cell r="G793" t="str">
            <v>m2</v>
          </cell>
          <cell r="H793">
            <v>26.65</v>
          </cell>
          <cell r="I793"/>
        </row>
        <row r="794">
          <cell r="A794">
            <v>8804</v>
          </cell>
          <cell r="B794"/>
          <cell r="C794" t="str">
            <v>EMULSÃO ASFÁTICA</v>
          </cell>
          <cell r="D794"/>
          <cell r="E794"/>
          <cell r="F794"/>
          <cell r="G794"/>
          <cell r="H794"/>
          <cell r="I794"/>
        </row>
        <row r="795">
          <cell r="A795" t="str">
            <v>ED-50173</v>
          </cell>
          <cell r="B795"/>
          <cell r="C795" t="str">
            <v>IMPERMEABILIZAÇÃO de alicerce com tinta betuminosa em parede de 1 1/2 tijolo</v>
          </cell>
          <cell r="D795"/>
          <cell r="E795"/>
          <cell r="F795"/>
          <cell r="G795" t="str">
            <v>m</v>
          </cell>
          <cell r="H795">
            <v>12.24</v>
          </cell>
          <cell r="I795"/>
        </row>
        <row r="796">
          <cell r="A796" t="str">
            <v>ED-50174</v>
          </cell>
          <cell r="B796"/>
          <cell r="C796" t="str">
            <v>PINTURA COM EMULSÃO ASFÁLTICA, DUAS (2) DEMÃOS</v>
          </cell>
          <cell r="D796"/>
          <cell r="E796"/>
          <cell r="F796"/>
          <cell r="G796" t="str">
            <v>m2</v>
          </cell>
          <cell r="H796">
            <v>20.170000000000002</v>
          </cell>
          <cell r="I796"/>
        </row>
        <row r="797">
          <cell r="A797">
            <v>8805</v>
          </cell>
          <cell r="B797"/>
          <cell r="C797" t="str">
            <v>MANTA ASFÁLTICA</v>
          </cell>
          <cell r="D797"/>
          <cell r="E797"/>
          <cell r="F797"/>
          <cell r="G797"/>
          <cell r="H797"/>
          <cell r="I797"/>
        </row>
        <row r="798">
          <cell r="A798" t="str">
            <v>ED-50168</v>
          </cell>
          <cell r="B798"/>
          <cell r="C798" t="str">
            <v>IMPERMEABILIZAÇÃO COM MANTA ASFÁLTICA PRÉ-FABRICADA, E = 4 MM</v>
          </cell>
          <cell r="D798"/>
          <cell r="E798"/>
          <cell r="F798"/>
          <cell r="G798" t="str">
            <v>m2</v>
          </cell>
          <cell r="H798">
            <v>60.54</v>
          </cell>
          <cell r="I798"/>
        </row>
        <row r="799">
          <cell r="A799" t="str">
            <v>ED-50169</v>
          </cell>
          <cell r="B799"/>
          <cell r="C799" t="str">
            <v>IMPERMEABILIZAÇÃO COM MANTA ASFÁLTICA PRÉ-FABRICADA, E = 4 MM - ANTI-RAIZ</v>
          </cell>
          <cell r="D799"/>
          <cell r="E799"/>
          <cell r="F799"/>
          <cell r="G799" t="str">
            <v>m2</v>
          </cell>
          <cell r="H799">
            <v>61.43</v>
          </cell>
          <cell r="I799"/>
        </row>
        <row r="800">
          <cell r="A800">
            <v>8673</v>
          </cell>
          <cell r="B800"/>
          <cell r="C800" t="str">
            <v>PISOS</v>
          </cell>
          <cell r="D800"/>
          <cell r="E800"/>
          <cell r="F800"/>
          <cell r="G800"/>
          <cell r="H800"/>
          <cell r="I800"/>
        </row>
        <row r="801">
          <cell r="A801">
            <v>8807</v>
          </cell>
          <cell r="B801"/>
          <cell r="C801" t="str">
            <v>PREPARAÇÃO DE SUPERFÍCIE</v>
          </cell>
          <cell r="D801"/>
          <cell r="E801"/>
          <cell r="F801"/>
          <cell r="G801"/>
          <cell r="H801"/>
          <cell r="I801"/>
        </row>
        <row r="802">
          <cell r="A802" t="str">
            <v>ED-50533</v>
          </cell>
          <cell r="B802"/>
          <cell r="C802" t="str">
            <v>APICOAMENTO DE PISO CIMENTADO - PROFUNDIDADE ATÉ 1 CM</v>
          </cell>
          <cell r="D802"/>
          <cell r="E802"/>
          <cell r="F802"/>
          <cell r="G802" t="str">
            <v>m2</v>
          </cell>
          <cell r="H802">
            <v>8.1</v>
          </cell>
          <cell r="I802"/>
        </row>
        <row r="803">
          <cell r="A803" t="str">
            <v>ED-50600</v>
          </cell>
          <cell r="B803"/>
          <cell r="C803" t="str">
            <v>APLICAÇÃO DE LONA PRETA, ESP. 150 MICRAS, INCLUSIVE FORNECIMENTO</v>
          </cell>
          <cell r="D803"/>
          <cell r="E803"/>
          <cell r="F803"/>
          <cell r="G803" t="str">
            <v>m2</v>
          </cell>
          <cell r="H803">
            <v>2.5099999999999998</v>
          </cell>
          <cell r="I803"/>
        </row>
        <row r="804">
          <cell r="A804">
            <v>8808</v>
          </cell>
          <cell r="B804"/>
          <cell r="C804" t="str">
            <v>CONTRAPISO</v>
          </cell>
          <cell r="D804"/>
          <cell r="E804"/>
          <cell r="F804"/>
          <cell r="G804"/>
          <cell r="H804"/>
          <cell r="I804"/>
        </row>
        <row r="805">
          <cell r="A805" t="str">
            <v>ED-50566</v>
          </cell>
          <cell r="B805"/>
          <cell r="C805" t="str">
            <v>CONTRAPISO DESEMPENADO COM ARGAMASSA, TRAÇO 1:3 (CIMENTO E AREIA), ESP. 20MM</v>
          </cell>
          <cell r="D805"/>
          <cell r="E805"/>
          <cell r="F805"/>
          <cell r="G805" t="str">
            <v>m2</v>
          </cell>
          <cell r="H805">
            <v>29.19</v>
          </cell>
          <cell r="I805"/>
        </row>
        <row r="806">
          <cell r="A806" t="str">
            <v>ED-50567</v>
          </cell>
          <cell r="B806"/>
          <cell r="C806" t="str">
            <v>CONTRAPISO DESEMPENADO COM ARGAMASSA, TRAÇO 1:3 (CIMENTO E AREIA), ESP. 25MM</v>
          </cell>
          <cell r="D806"/>
          <cell r="E806"/>
          <cell r="F806"/>
          <cell r="G806" t="str">
            <v>m2</v>
          </cell>
          <cell r="H806">
            <v>31.92</v>
          </cell>
          <cell r="I806"/>
        </row>
        <row r="807">
          <cell r="A807" t="str">
            <v>ED-50568</v>
          </cell>
          <cell r="B807"/>
          <cell r="C807" t="str">
            <v>CONTRAPISO DESEMPENADO COM ARGAMASSA, TRAÇO 1:3 (CIMENTO E AREIA), ESP. 30MM</v>
          </cell>
          <cell r="D807"/>
          <cell r="E807"/>
          <cell r="F807"/>
          <cell r="G807" t="str">
            <v>m2</v>
          </cell>
          <cell r="H807">
            <v>34.64</v>
          </cell>
          <cell r="I807"/>
        </row>
        <row r="808">
          <cell r="A808" t="str">
            <v>ED-50569</v>
          </cell>
          <cell r="B808"/>
          <cell r="C808" t="str">
            <v>CONTRAPISO DESEMPENADO COM ARGAMASSA, TRAÇO 1:3 (CIMENTO E AREIA), ESP. 50MM</v>
          </cell>
          <cell r="D808"/>
          <cell r="E808"/>
          <cell r="F808"/>
          <cell r="G808" t="str">
            <v>m2</v>
          </cell>
          <cell r="H808">
            <v>48.6</v>
          </cell>
          <cell r="I808"/>
        </row>
        <row r="809">
          <cell r="A809">
            <v>8809</v>
          </cell>
          <cell r="B809"/>
          <cell r="C809" t="str">
            <v>PISO DE ARDÓSIA</v>
          </cell>
          <cell r="D809"/>
          <cell r="E809"/>
          <cell r="F809"/>
          <cell r="G809"/>
          <cell r="H809"/>
          <cell r="I809"/>
        </row>
        <row r="810">
          <cell r="A810" t="str">
            <v>ED-50534</v>
          </cell>
          <cell r="B810"/>
          <cell r="C810" t="str">
            <v>REVESTIMENTO COM ARDÓSIA APLICADO EM PISO (20X20CM), ESP. 1CM, ACABAMENTO NATURAL, ASSENTAMENTO COM ARGAMASSA INDUSTRIALIZADA, INCLUSIVE REJUNTAMENTO</v>
          </cell>
          <cell r="D810"/>
          <cell r="E810"/>
          <cell r="F810"/>
          <cell r="G810" t="str">
            <v>m2</v>
          </cell>
          <cell r="H810">
            <v>51.19</v>
          </cell>
          <cell r="I810"/>
        </row>
        <row r="811">
          <cell r="A811" t="str">
            <v>ED-50535</v>
          </cell>
          <cell r="B811"/>
          <cell r="C811" t="str">
            <v>REVESTIMENTO COM ARDÓSIA APLICADO EM PISO (30X30CM), ESP. 1CM, ACABAMENTO NATURAL, ASSENTAMENTO COM ARGAMASSA INDUSTRIALIZADA, INCLUSIVE REJUNTAMENTO</v>
          </cell>
          <cell r="D811"/>
          <cell r="E811"/>
          <cell r="F811"/>
          <cell r="G811" t="str">
            <v>m2</v>
          </cell>
          <cell r="H811">
            <v>52.77</v>
          </cell>
          <cell r="I811"/>
        </row>
        <row r="812">
          <cell r="A812" t="str">
            <v>ED-50536</v>
          </cell>
          <cell r="B812"/>
          <cell r="C812" t="str">
            <v>REVESTIMENTO COM ARDÓSIA APLICADO EM PISO (40X40CM), ESP. 1CM, ACABAMENTO NATURAL, ASSENTAMENTO COM ARGAMASSA INDUSTRIALIZADA, INCLUSIVE REJUNTAMENTO</v>
          </cell>
          <cell r="D812"/>
          <cell r="E812"/>
          <cell r="F812"/>
          <cell r="G812" t="str">
            <v>m2</v>
          </cell>
          <cell r="H812">
            <v>54.27</v>
          </cell>
          <cell r="I812"/>
        </row>
        <row r="813">
          <cell r="A813">
            <v>8810</v>
          </cell>
          <cell r="B813"/>
          <cell r="C813" t="str">
            <v>PISO CERÂMICO</v>
          </cell>
          <cell r="D813"/>
          <cell r="E813"/>
          <cell r="F813"/>
          <cell r="G813"/>
          <cell r="H813"/>
          <cell r="I813"/>
        </row>
        <row r="814">
          <cell r="A814" t="str">
            <v>ED-50544</v>
          </cell>
          <cell r="B814"/>
          <cell r="C814" t="str">
            <v>REVESTIMENTO COM CERÂMICA APLICADO EM PISO, ACABAMENTO ESMALTADO, AMBIENTE EXTERNO (ANTIDERRAPANTE), PADRÃO EXTRA, DIMENSÃO DA PEÇA ATÉ 2025 CM2, PEI IV, ASSENTAMENTO COM ARGAMASSA INDUSTRIALIZADA, INCLUSIVE REJUNTAMENTO</v>
          </cell>
          <cell r="D814"/>
          <cell r="E814"/>
          <cell r="F814"/>
          <cell r="G814" t="str">
            <v>m2</v>
          </cell>
          <cell r="H814">
            <v>65.61</v>
          </cell>
          <cell r="I814"/>
        </row>
        <row r="815">
          <cell r="A815" t="str">
            <v>ED-50543</v>
          </cell>
          <cell r="B815"/>
          <cell r="C815" t="str">
            <v>REVESTIMENTO COM CERÂMICA APLICADO EM PISO, ACABAMENTO ESMALTADO, AMBIENTE EXTERNO (ANTIDERRAPANTE), PADRÃO EXTRA, DIMENSÃO DA PEÇA ATÉ 2025 CM2, PEI V, ASSENTAMENTO COM ARGAMASSA INDUSTRIALIZADA, INCLUSIVE REJUNTAMENTO</v>
          </cell>
          <cell r="D815"/>
          <cell r="E815"/>
          <cell r="F815"/>
          <cell r="G815" t="str">
            <v>m2</v>
          </cell>
          <cell r="H815">
            <v>61.42</v>
          </cell>
          <cell r="I815"/>
        </row>
        <row r="816">
          <cell r="A816" t="str">
            <v>ED-50722</v>
          </cell>
          <cell r="B816"/>
          <cell r="C816" t="str">
            <v>REVESTIMENTO COM CERÂMICA APLICADO EM PISO, ACABAMENTO ESMALTADO, AMBIENTE INTERNO, PADRÃO COMERCIAL, DIMENSÃO DA PEÇA (10X10CM), PEI IV, ASSENTAMENTO COM ARGAMASSA INDUSTRIALIZADA, INCLUSIVE REJUNTAMENTO</v>
          </cell>
          <cell r="D816"/>
          <cell r="E816"/>
          <cell r="F816"/>
          <cell r="G816" t="str">
            <v>m2</v>
          </cell>
          <cell r="H816">
            <v>52.98</v>
          </cell>
          <cell r="I816"/>
        </row>
        <row r="817">
          <cell r="A817" t="str">
            <v>ED-50723</v>
          </cell>
          <cell r="B817"/>
          <cell r="C817" t="str">
            <v>REVESTIMENTO COM CERÂMICA APLICADO EM PISO, ACABAMENTO ESMALTADO, AMBIENTE INTERNO, PADRÃO COMERCIAL, DIMENSÃO DA PEÇA (10X20CM), PEI IV, ASSENTAMENTO COM ARGAMASSA INDUSTRIALIZADA, INCLUSIVE REJUNTAMENTO</v>
          </cell>
          <cell r="D817"/>
          <cell r="E817"/>
          <cell r="F817"/>
          <cell r="G817" t="str">
            <v>m2</v>
          </cell>
          <cell r="H817">
            <v>51.77</v>
          </cell>
          <cell r="I817"/>
        </row>
        <row r="818">
          <cell r="A818" t="str">
            <v>ED-50724</v>
          </cell>
          <cell r="B818"/>
          <cell r="C818" t="str">
            <v>REVESTIMENTO COM CERÂMICA APLICADO EM PISO, ACABAMENTO ESMALTADO, AMBIENTE INTERNO, PADRÃO EXTRA, DIMENSÃO DA PEÇA ATÉ 2025 CM2, PEI IV, ASSENTAMENTO COM ARGAMASSA INDUSTRIALIZADA, INCLUSIVE REJUNTAMENTO</v>
          </cell>
          <cell r="D818"/>
          <cell r="E818"/>
          <cell r="F818"/>
          <cell r="G818" t="str">
            <v>m2</v>
          </cell>
          <cell r="H818">
            <v>78.209999999999994</v>
          </cell>
          <cell r="I818"/>
        </row>
        <row r="819">
          <cell r="A819" t="str">
            <v>ED-50542</v>
          </cell>
          <cell r="B819"/>
          <cell r="C819" t="str">
            <v>REVESTIMENTO COM CERÂMICA APLICADO EM PISO, ACABAMENTO ESMALTADO, AMBIENTE INTERNO, PADRÃO EXTRA, DIMENSÃO DA PEÇA ATÉ 2025 CM2, PEI V, ASSENTAMENTO COM ARGAMASSA INDUSTRIALIZADA, INCLUSIVE REJUNTAMENTO</v>
          </cell>
          <cell r="D819"/>
          <cell r="E819"/>
          <cell r="F819"/>
          <cell r="G819" t="str">
            <v>m2</v>
          </cell>
          <cell r="H819">
            <v>82.55</v>
          </cell>
          <cell r="I819"/>
        </row>
        <row r="820">
          <cell r="A820" t="str">
            <v>ED-50541</v>
          </cell>
          <cell r="B820"/>
          <cell r="C820" t="str">
            <v>REVESTIMENTO COM CERÂMICA VERMELHO NATURAL PARA PISO, ASSENTAMENTO COM ARGAMASSA INDUSTRIALIZADA, INCLUSIVE REJUNTAMENTO</v>
          </cell>
          <cell r="D820"/>
          <cell r="E820"/>
          <cell r="F820"/>
          <cell r="G820" t="str">
            <v>m2</v>
          </cell>
          <cell r="H820">
            <v>87.94</v>
          </cell>
          <cell r="I820"/>
        </row>
        <row r="821">
          <cell r="A821">
            <v>8811</v>
          </cell>
          <cell r="B821"/>
          <cell r="C821" t="str">
            <v>PISO EM PORCELANATO</v>
          </cell>
          <cell r="D821"/>
          <cell r="E821"/>
          <cell r="F821"/>
          <cell r="G821"/>
          <cell r="H821"/>
          <cell r="I821"/>
        </row>
        <row r="822">
          <cell r="A822" t="str">
            <v>ED-50753</v>
          </cell>
          <cell r="B822"/>
          <cell r="C822" t="str">
            <v>REVESTIMENTO COM PORCELANATO APLICADO EM PISO, ACABAMENTO ESMALTADO ACETINADO, AMBIENTE INTERNO/EXTERNO, PADRÃO EXTRA, BORDA RETIFICADA, DIMENSÃO DA PEÇA (45X45CM), ASSENTAMENTO COM ARGAMASSA INDUSTRIALIZADA, INCLUSIVE REJUNTAMENTO</v>
          </cell>
          <cell r="D822"/>
          <cell r="E822"/>
          <cell r="F822"/>
          <cell r="G822" t="str">
            <v>m2</v>
          </cell>
          <cell r="H822">
            <v>135.75</v>
          </cell>
          <cell r="I822"/>
        </row>
        <row r="823">
          <cell r="A823" t="str">
            <v>ED-50754</v>
          </cell>
          <cell r="B823"/>
          <cell r="C823" t="str">
            <v>REVESTIMENTO COM PORCELANATO APLICADO EM PISO, ACABAMENTO POLÍDO, AMBIENTE INTERNO, PADRÃO EXTRA, BORDA RETIFICADA, DIMENSÃO DA PEÇA (60X60CM), ASSENTAMENTO COM ARGAMASSA INDUSTRIALIZADA, INCLUSIVE REJUNTAMENTO</v>
          </cell>
          <cell r="D823"/>
          <cell r="E823"/>
          <cell r="F823"/>
          <cell r="G823" t="str">
            <v>m2</v>
          </cell>
          <cell r="H823">
            <v>120.89</v>
          </cell>
          <cell r="I823"/>
        </row>
        <row r="824">
          <cell r="A824">
            <v>8812</v>
          </cell>
          <cell r="B824"/>
          <cell r="C824" t="str">
            <v>PISO DE LADRILHO</v>
          </cell>
          <cell r="D824"/>
          <cell r="E824"/>
          <cell r="F824"/>
          <cell r="G824"/>
          <cell r="H824"/>
          <cell r="I824"/>
        </row>
        <row r="825">
          <cell r="A825" t="str">
            <v>ED-50582</v>
          </cell>
          <cell r="B825"/>
          <cell r="C825" t="str">
            <v>REVESTIMENTO COM LADRILHO HIDRÁULICO APLICADO EM PISO (20X20CM) COM JUNTA SECA, COM DUAS (2) CORES, ASSENTAMENTO COM ARGAMASSA INDUSTRIALIZADA</v>
          </cell>
          <cell r="D825"/>
          <cell r="E825"/>
          <cell r="F825"/>
          <cell r="G825" t="str">
            <v>m2</v>
          </cell>
          <cell r="H825">
            <v>80.47</v>
          </cell>
          <cell r="I825"/>
        </row>
        <row r="826">
          <cell r="A826" t="str">
            <v>ED-50581</v>
          </cell>
          <cell r="B826"/>
          <cell r="C826" t="str">
            <v>REVESTIMENTO COM LADRILHO HIDRÁULICO APLICADO EM PISO (20X20CM) COM JUNTA SECA, COM UMA (1) COR, ASSENTAMENTO COM ARGAMASSA INDUSTRIALIZADA</v>
          </cell>
          <cell r="D826"/>
          <cell r="E826"/>
          <cell r="F826"/>
          <cell r="G826" t="str">
            <v>m2</v>
          </cell>
          <cell r="H826">
            <v>78.33</v>
          </cell>
          <cell r="I826"/>
        </row>
        <row r="827">
          <cell r="A827" t="str">
            <v>ED-50580</v>
          </cell>
          <cell r="B827"/>
          <cell r="C827" t="str">
            <v>REVESTIMENTO COM LADRILHO HIDRÁULICO APLICADO EM PISO (20X20CM) COM JUNTA SECA, NA COR NATURAL, ASSENTAMENTO COM ARGAMASSA INDUSTRIALIZADA</v>
          </cell>
          <cell r="D827"/>
          <cell r="E827"/>
          <cell r="F827"/>
          <cell r="G827" t="str">
            <v>m2</v>
          </cell>
          <cell r="H827">
            <v>60.64</v>
          </cell>
          <cell r="I827"/>
        </row>
        <row r="828">
          <cell r="A828" t="str">
            <v>ED-50585</v>
          </cell>
          <cell r="B828"/>
          <cell r="C828" t="str">
            <v>REVESTIMENTO COM LADRILHO HIDRÁULICO APLICADO EM PISO (25X25CM) COM JUNTA SECA, COM DUAS (2) CORES, ASSENTAMENTO COM ARGAMASSA INDUSTRIALIZADA</v>
          </cell>
          <cell r="D828"/>
          <cell r="E828"/>
          <cell r="F828"/>
          <cell r="G828" t="str">
            <v>m2</v>
          </cell>
          <cell r="H828">
            <v>87.15</v>
          </cell>
          <cell r="I828"/>
        </row>
        <row r="829">
          <cell r="A829" t="str">
            <v>ED-50584</v>
          </cell>
          <cell r="B829"/>
          <cell r="C829" t="str">
            <v>REVESTIMENTO COM LADRILHO HIDRÁULICO APLICADO EM PISO (25X25CM) COM JUNTA SECA, COM UMA (1) COR, ASSENTAMENTO COM ARGAMASSA INDUSTRIALIZADA</v>
          </cell>
          <cell r="D829"/>
          <cell r="E829"/>
          <cell r="F829"/>
          <cell r="G829" t="str">
            <v>m2</v>
          </cell>
          <cell r="H829">
            <v>82.86</v>
          </cell>
          <cell r="I829"/>
        </row>
        <row r="830">
          <cell r="A830" t="str">
            <v>ED-50583</v>
          </cell>
          <cell r="B830"/>
          <cell r="C830" t="str">
            <v>REVESTIMENTO COM LADRILHO HIDRÁULICO APLICADO EM PISO (25X25CM) COM JUNTA SECA, NA COR NATURAL, ASSENTAMENTO COM ARGAMASSA INDUSTRIALIZADA</v>
          </cell>
          <cell r="D830"/>
          <cell r="E830"/>
          <cell r="F830"/>
          <cell r="G830" t="str">
            <v>m2</v>
          </cell>
          <cell r="H830">
            <v>63.15</v>
          </cell>
          <cell r="I830"/>
        </row>
        <row r="831">
          <cell r="A831">
            <v>8813</v>
          </cell>
          <cell r="B831"/>
          <cell r="C831" t="str">
            <v>PISO EM PEDRAS</v>
          </cell>
          <cell r="D831"/>
          <cell r="E831"/>
          <cell r="F831"/>
          <cell r="G831"/>
          <cell r="H831"/>
          <cell r="I831"/>
        </row>
        <row r="832">
          <cell r="A832" t="str">
            <v>ED-50539</v>
          </cell>
          <cell r="B832"/>
          <cell r="C832" t="str">
            <v>PISO EM PEDRA PORTUGUESA, INCLUSIVE FORNECIMENTO E PREPARO MECÂNICO DE ARGAMASSA SECA, TIPO FAROFA, PARA ASSENTAMENTO EM COLCHÃO DE AREIA E CIMENTO, ESP. 6CM, REJUNTAMENTO E ACABAMENTO</v>
          </cell>
          <cell r="D832"/>
          <cell r="E832"/>
          <cell r="F832"/>
          <cell r="G832" t="str">
            <v>m2</v>
          </cell>
          <cell r="H832">
            <v>99.49</v>
          </cell>
          <cell r="I832"/>
        </row>
        <row r="833">
          <cell r="A833">
            <v>8814</v>
          </cell>
          <cell r="B833"/>
          <cell r="C833" t="str">
            <v>PISO DE MÁRMORE E GRANITO</v>
          </cell>
          <cell r="D833"/>
          <cell r="E833"/>
          <cell r="F833"/>
          <cell r="G833"/>
          <cell r="H833"/>
          <cell r="I833"/>
        </row>
        <row r="834">
          <cell r="A834" t="str">
            <v>ED-50576</v>
          </cell>
          <cell r="B834"/>
          <cell r="C834" t="str">
            <v>REVESTIMENTO COM GRANITO, CINZA ANDORINHA, APLICADO EM PISO, ESP. 2CM, DIMENSÃO DA PEÇA ATÉ 1600 CM2, ASSENTAMENTO COM ARGAMASSA INDUSTRIALIZADA, INCLUSIVE REJUNTAMENTO</v>
          </cell>
          <cell r="D834"/>
          <cell r="E834"/>
          <cell r="F834"/>
          <cell r="G834" t="str">
            <v>m2</v>
          </cell>
          <cell r="H834">
            <v>214.37</v>
          </cell>
          <cell r="I834"/>
        </row>
        <row r="835">
          <cell r="A835" t="str">
            <v>ED-50609</v>
          </cell>
          <cell r="B835"/>
          <cell r="C835" t="str">
            <v>REVESTIMENTO COM MÁRMORE BRANCO APLICADO EM PISO, ESP. 2CM, ASSENTAMENTO COM ARGAMASSA INDUSTRIALIZADA, INCLUSIVE REJUNTAMENTO</v>
          </cell>
          <cell r="D835"/>
          <cell r="E835"/>
          <cell r="F835"/>
          <cell r="G835" t="str">
            <v>m2</v>
          </cell>
          <cell r="H835">
            <v>200.85</v>
          </cell>
          <cell r="I835"/>
        </row>
        <row r="836">
          <cell r="A836" t="str">
            <v>ED-50610</v>
          </cell>
          <cell r="B836"/>
          <cell r="C836" t="str">
            <v>REVESTIMENTO COM MÁRMORE BRANCO APLICADO EM PISO, ESP. 3CM, ASSENTAMENTO COM ARGAMASSA INDUSTRIALIZADA, INCLUSIVE REJUNTAMENTO</v>
          </cell>
          <cell r="D836"/>
          <cell r="E836"/>
          <cell r="F836"/>
          <cell r="G836" t="str">
            <v>m2</v>
          </cell>
          <cell r="H836">
            <v>259.93</v>
          </cell>
          <cell r="I836"/>
        </row>
        <row r="837">
          <cell r="A837">
            <v>8815</v>
          </cell>
          <cell r="B837"/>
          <cell r="C837" t="str">
            <v>REJUNTAMENTO</v>
          </cell>
          <cell r="D837"/>
          <cell r="E837"/>
          <cell r="F837"/>
          <cell r="G837"/>
          <cell r="H837"/>
          <cell r="I837"/>
        </row>
        <row r="838">
          <cell r="A838" t="str">
            <v>ED-17821</v>
          </cell>
          <cell r="B838"/>
          <cell r="C838" t="str">
            <v>APLICAÇÃO DE REJUNTE CIMENTÍCIO COLORIDO INDUSTRIALIZADO PARA REVESTIMENTOS DE PAREDE/PISO COM JUNTAS DE ATÉ 1MM DE ESPESSURA</v>
          </cell>
          <cell r="D838"/>
          <cell r="E838"/>
          <cell r="F838"/>
          <cell r="G838" t="str">
            <v>m2</v>
          </cell>
          <cell r="H838">
            <v>4.24</v>
          </cell>
          <cell r="I838"/>
        </row>
        <row r="839">
          <cell r="A839" t="str">
            <v>ED-17822</v>
          </cell>
          <cell r="B839"/>
          <cell r="C839" t="str">
            <v>APLICAÇÃO DE REJUNTE COM CIMENTO BRANCO PARA REVESTIMENTOS DE PAREDE/PISO COM JUNTAS DE ATÉ 1MM DE ESPESSURA</v>
          </cell>
          <cell r="D839"/>
          <cell r="E839"/>
          <cell r="F839"/>
          <cell r="G839" t="str">
            <v>m2</v>
          </cell>
          <cell r="H839">
            <v>4.82</v>
          </cell>
          <cell r="I839"/>
        </row>
        <row r="840">
          <cell r="A840" t="str">
            <v>ED-9122</v>
          </cell>
          <cell r="B840"/>
          <cell r="C840" t="str">
            <v>APLICAÇÃO DE REJUNTE COM CIMENTO BRANCO PARA REVESTIMENTOS DE PAREDE/PISO COM JUNTAS DE ATÉ 3MM DE ESPESSURA</v>
          </cell>
          <cell r="D840"/>
          <cell r="E840"/>
          <cell r="F840"/>
          <cell r="G840" t="str">
            <v>m2</v>
          </cell>
          <cell r="H840">
            <v>6.46</v>
          </cell>
          <cell r="I840"/>
        </row>
        <row r="841">
          <cell r="A841" t="str">
            <v>ED-17823</v>
          </cell>
          <cell r="B841"/>
          <cell r="C841" t="str">
            <v>APLICAÇÃO DE REJUNTE EPÓXI PARA REVESTIMENTOS DE PAREDE/PISO COM JUNTAS DE ATÉ 1MM DE ESPESSURA</v>
          </cell>
          <cell r="D841"/>
          <cell r="E841"/>
          <cell r="F841"/>
          <cell r="G841" t="str">
            <v>m2</v>
          </cell>
          <cell r="H841">
            <v>7.69</v>
          </cell>
          <cell r="I841"/>
        </row>
        <row r="842">
          <cell r="A842" t="str">
            <v>ED-17824</v>
          </cell>
          <cell r="B842"/>
          <cell r="C842" t="str">
            <v>APLICAÇÃO DE REJUNTE EPÓXI PARA REVESTIMENTOS DE PAREDE/PISO COM JUNTAS DE ATÉ 3MM DE ESPESSURA</v>
          </cell>
          <cell r="D842"/>
          <cell r="E842"/>
          <cell r="F842"/>
          <cell r="G842" t="str">
            <v>m2</v>
          </cell>
          <cell r="H842">
            <v>14</v>
          </cell>
          <cell r="I842"/>
        </row>
        <row r="843">
          <cell r="A843">
            <v>8816</v>
          </cell>
          <cell r="B843"/>
          <cell r="C843" t="str">
            <v>PISO VINÍLICO</v>
          </cell>
          <cell r="D843"/>
          <cell r="E843"/>
          <cell r="F843"/>
          <cell r="G843"/>
          <cell r="H843"/>
          <cell r="I843"/>
        </row>
        <row r="844">
          <cell r="A844" t="str">
            <v>ED-50632</v>
          </cell>
          <cell r="B844"/>
          <cell r="C844" t="str">
            <v>PLACA VINÍLICA 30 X 30 CM E = 2 MM</v>
          </cell>
          <cell r="D844"/>
          <cell r="E844"/>
          <cell r="F844"/>
          <cell r="G844" t="str">
            <v>m2</v>
          </cell>
          <cell r="H844">
            <v>108.08</v>
          </cell>
          <cell r="I844"/>
        </row>
        <row r="845">
          <cell r="A845">
            <v>8817</v>
          </cell>
          <cell r="B845"/>
          <cell r="C845" t="str">
            <v>PISO DE MADEIRA</v>
          </cell>
          <cell r="D845"/>
          <cell r="E845"/>
          <cell r="F845"/>
          <cell r="G845"/>
          <cell r="H845"/>
          <cell r="I845"/>
        </row>
        <row r="846">
          <cell r="A846" t="str">
            <v>ED-17869</v>
          </cell>
          <cell r="B846"/>
          <cell r="C846" t="str">
            <v>APLICAÇÃO DE VERNIZ, COM ACABAMENTO BRILHANTE, EM PISO DE MADEIRA TIPO TÁBUA CORRIDA, DUAS (2) DEMÃOS, INCLUSIVE RASPAGEM E CALAFETAÇÃO</v>
          </cell>
          <cell r="D846"/>
          <cell r="E846"/>
          <cell r="F846"/>
          <cell r="G846" t="str">
            <v>m2</v>
          </cell>
          <cell r="H846">
            <v>41.12</v>
          </cell>
          <cell r="I846"/>
        </row>
        <row r="847">
          <cell r="A847" t="str">
            <v>ED-17868</v>
          </cell>
          <cell r="B847"/>
          <cell r="C847" t="str">
            <v>APLICAÇÃO DE VERNIZ, COM ACABAMENTO BRILHANTE, EM PISO DE MADEIRA TIPO TACÃO, DUAS (2) DEMÃOS, INCLUSIVE RASPAGEM E CALAFETAÇÃO</v>
          </cell>
          <cell r="D847"/>
          <cell r="E847"/>
          <cell r="F847"/>
          <cell r="G847" t="str">
            <v>m2</v>
          </cell>
          <cell r="H847">
            <v>41.31</v>
          </cell>
          <cell r="I847"/>
        </row>
        <row r="848">
          <cell r="A848" t="str">
            <v>ED-17867</v>
          </cell>
          <cell r="B848"/>
          <cell r="C848" t="str">
            <v>APLICAÇÃO DE VERNIZ, COM ACABAMENTO BRILHANTE, EM PISO DE MADEIRA TIPO TACO, DUAS (2) DEMÃOS, INCLUSIVE RASPAGEM E CALAFETAÇÃO</v>
          </cell>
          <cell r="D848"/>
          <cell r="E848"/>
          <cell r="F848"/>
          <cell r="G848" t="str">
            <v>m2</v>
          </cell>
          <cell r="H848">
            <v>42.26</v>
          </cell>
          <cell r="I848"/>
        </row>
        <row r="849">
          <cell r="A849" t="str">
            <v>ED-17861</v>
          </cell>
          <cell r="B849"/>
          <cell r="C849" t="str">
            <v>APLICAÇÃO DE VERNIZ EM PISO DE MADEIRA, UMA (1) DEMÃO, EXCLUSIVE RASPAGEM</v>
          </cell>
          <cell r="D849"/>
          <cell r="E849"/>
          <cell r="F849"/>
          <cell r="G849" t="str">
            <v>m2</v>
          </cell>
          <cell r="H849">
            <v>11.56</v>
          </cell>
          <cell r="I849"/>
        </row>
        <row r="850">
          <cell r="A850" t="str">
            <v>ED-17864</v>
          </cell>
          <cell r="B850"/>
          <cell r="C850" t="str">
            <v>CALAFETAÇÃO DE PISO DE TÁBUA CORRIDA DE MADEIRA (10CMX100CM), EXCLUSIVE APLICAÇÃO DE VERNIZ/RESINA</v>
          </cell>
          <cell r="D850"/>
          <cell r="E850"/>
          <cell r="F850"/>
          <cell r="G850" t="str">
            <v>m2</v>
          </cell>
          <cell r="H850">
            <v>13.5</v>
          </cell>
          <cell r="I850"/>
        </row>
        <row r="851">
          <cell r="A851" t="str">
            <v>ED-17863</v>
          </cell>
          <cell r="B851"/>
          <cell r="C851" t="str">
            <v>CALAFETAÇÃO DE PISO DE TACÃO DE MADEIRA (10CMX40CM), EXCLUSIVE APLICAÇÃO DE VERNIZ/RESINA</v>
          </cell>
          <cell r="D851"/>
          <cell r="E851"/>
          <cell r="F851"/>
          <cell r="G851" t="str">
            <v>m2</v>
          </cell>
          <cell r="H851">
            <v>13.69</v>
          </cell>
          <cell r="I851"/>
        </row>
        <row r="852">
          <cell r="A852" t="str">
            <v>ED-17862</v>
          </cell>
          <cell r="B852"/>
          <cell r="C852" t="str">
            <v>CALAFETAÇÃO DE PISO DE TACO DE MADEIRA (7CMX14CM), EXCLUSIVE APLICAÇÃO DE VERNIZ/RESINA</v>
          </cell>
          <cell r="D852"/>
          <cell r="E852"/>
          <cell r="F852"/>
          <cell r="G852" t="str">
            <v>m2</v>
          </cell>
          <cell r="H852">
            <v>14.64</v>
          </cell>
          <cell r="I852"/>
        </row>
        <row r="853">
          <cell r="A853" t="str">
            <v>ED-17859</v>
          </cell>
          <cell r="B853"/>
          <cell r="C853" t="str">
            <v>RASPAGEM EM PISO DE MADEIRA, EXCLUSIVE CALAFETAÇÃO</v>
          </cell>
          <cell r="D853"/>
          <cell r="E853"/>
          <cell r="F853"/>
          <cell r="G853" t="str">
            <v>m2</v>
          </cell>
          <cell r="H853">
            <v>4.5</v>
          </cell>
          <cell r="I853"/>
        </row>
        <row r="854">
          <cell r="A854" t="str">
            <v>ED-50604</v>
          </cell>
          <cell r="B854"/>
          <cell r="C854" t="str">
            <v>TACÃO DE MADEIRA IPÊ EXTRA 10 X 40 CM ASSENTADO COM COLA ESPECIAL A BASE DE PVA</v>
          </cell>
          <cell r="D854"/>
          <cell r="E854"/>
          <cell r="F854"/>
          <cell r="G854" t="str">
            <v>m2</v>
          </cell>
          <cell r="H854">
            <v>112.43</v>
          </cell>
          <cell r="I854"/>
        </row>
        <row r="855">
          <cell r="A855" t="str">
            <v>ED-50602</v>
          </cell>
          <cell r="B855"/>
          <cell r="C855" t="str">
            <v>TACO DE MADEIRA IPÊ EXTRA 7 X 21 CM ASSENTADO COM COLA ESPECIAL A BASE DE PVA</v>
          </cell>
          <cell r="D855"/>
          <cell r="E855"/>
          <cell r="F855"/>
          <cell r="G855" t="str">
            <v>m2</v>
          </cell>
          <cell r="H855">
            <v>96.84</v>
          </cell>
          <cell r="I855"/>
        </row>
        <row r="856">
          <cell r="A856">
            <v>8818</v>
          </cell>
          <cell r="B856"/>
          <cell r="C856" t="str">
            <v>PISO CIMENTADO</v>
          </cell>
          <cell r="D856"/>
          <cell r="E856"/>
          <cell r="F856"/>
          <cell r="G856"/>
          <cell r="H856"/>
          <cell r="I856"/>
        </row>
        <row r="857">
          <cell r="A857" t="str">
            <v>ED-50563</v>
          </cell>
          <cell r="B857"/>
          <cell r="C857" t="str">
            <v>PISO CIMENTADO COM ARGAMASSA, TRAÇO 1:3 (CIMENTO E AREIA), COM ADITIVO IMPERMEABILIZANTE, ESP. 25MM, ACABAMENTO DESEMPENADO E FELTRADO</v>
          </cell>
          <cell r="D857"/>
          <cell r="E857"/>
          <cell r="F857"/>
          <cell r="G857" t="str">
            <v>m2</v>
          </cell>
          <cell r="H857">
            <v>43.31</v>
          </cell>
          <cell r="I857"/>
        </row>
        <row r="858">
          <cell r="A858" t="str">
            <v>ED-50547</v>
          </cell>
          <cell r="B858"/>
          <cell r="C858" t="str">
            <v>PISO CIMENTADO COM ARGAMASSA, TRAÇO 1:3 (CIMENTO E AREIA), ESP. 25MM, ACABAMENTO DESEMPENADO E FELTRADO, MODULAÇÃO DE 100X100CM, INCLUSIVE JUNTA PLÁSTICA</v>
          </cell>
          <cell r="D858"/>
          <cell r="E858"/>
          <cell r="F858"/>
          <cell r="G858" t="str">
            <v>m2</v>
          </cell>
          <cell r="H858">
            <v>43.96</v>
          </cell>
          <cell r="I858"/>
        </row>
        <row r="859">
          <cell r="A859" t="str">
            <v>ED-50545</v>
          </cell>
          <cell r="B859"/>
          <cell r="C859" t="str">
            <v>PISO CIMENTADO COM ARGAMASSA, TRAÇO 1:3 (CIMENTO E AREIA), ESP. 25MM, ACABAMENTO DESEMPENADO E FELTRADO, MODULAÇÃO DE 200X200CM, INCLUSIVE JUNTA PLÁSTICA</v>
          </cell>
          <cell r="D859"/>
          <cell r="E859"/>
          <cell r="F859"/>
          <cell r="G859" t="str">
            <v>m2</v>
          </cell>
          <cell r="H859">
            <v>43.17</v>
          </cell>
          <cell r="I859"/>
        </row>
        <row r="860">
          <cell r="A860" t="str">
            <v>ED-50549</v>
          </cell>
          <cell r="B860"/>
          <cell r="C860" t="str">
            <v>PISO CIMENTADO COM ARGAMASSA, TRAÇO 1:3 (CIMENTO E AREIA), ESP. 25MM, ACABAMETNO DESEMPENADO E FELTRADO, MODULAÇÃO DE 60X60CM, INCLUSIVE JUNTA PLÁSTICA</v>
          </cell>
          <cell r="D860"/>
          <cell r="E860"/>
          <cell r="F860"/>
          <cell r="G860" t="str">
            <v>m2</v>
          </cell>
          <cell r="H860">
            <v>45.11</v>
          </cell>
          <cell r="I860"/>
        </row>
        <row r="861">
          <cell r="A861" t="str">
            <v>ED-50548</v>
          </cell>
          <cell r="B861"/>
          <cell r="C861" t="str">
            <v>PISO CIMENTADO COM ARGAMASSA, TRAÇO 1:3 (CIMENTO E AREIA), ESP. 30MM, ACABAMENTO DESEMPENADO E FELTRADO, MODULAÇÃO DE 100X100CM, INCLUSIVE JUNTA PLÁSTICA</v>
          </cell>
          <cell r="D861"/>
          <cell r="E861"/>
          <cell r="F861"/>
          <cell r="G861" t="str">
            <v>m2</v>
          </cell>
          <cell r="H861">
            <v>48.61</v>
          </cell>
          <cell r="I861"/>
        </row>
        <row r="862">
          <cell r="A862" t="str">
            <v>ED-50546</v>
          </cell>
          <cell r="B862"/>
          <cell r="C862" t="str">
            <v>PISO CIMENTADO COM ARGAMASSA, TRAÇO 1:3 (CIMENTO E AREIA), ESP. 30MM, ACABAMENTO DESEMPENADO E FELTRADO, MODULAÇÃO DE 200X200CM, INCLUSIVE JUNTA PLÁSTICA</v>
          </cell>
          <cell r="D862"/>
          <cell r="E862"/>
          <cell r="F862"/>
          <cell r="G862" t="str">
            <v>m2</v>
          </cell>
          <cell r="H862">
            <v>47.82</v>
          </cell>
          <cell r="I862"/>
        </row>
        <row r="863">
          <cell r="A863" t="str">
            <v>ED-50550</v>
          </cell>
          <cell r="B863"/>
          <cell r="C863" t="str">
            <v>PISO CIMENTADO COM ARGAMASSA, TRAÇO 1:3 (CIMENTO E AREIA), ESP. 30MM, ACABAMENTO DESEMPENADO E FELTRADO, MODULAÇÃO DE 60X60CM, INCLUSIVE JUNTA PLÁSTICA</v>
          </cell>
          <cell r="D863"/>
          <cell r="E863"/>
          <cell r="F863"/>
          <cell r="G863" t="str">
            <v>m2</v>
          </cell>
          <cell r="H863">
            <v>49.76</v>
          </cell>
          <cell r="I863"/>
        </row>
        <row r="864">
          <cell r="A864" t="str">
            <v>ED-50551</v>
          </cell>
          <cell r="B864"/>
          <cell r="C864" t="str">
            <v>PISO CIMENTADO COM ARGAMASSA, TRAÇO 1:3 (CIMENTO E AREIA), ESP. 50MM, ACABAMENTO DESEMPENADO E FELTRADO, MODULAÇÃO DE 100X100CM, INCLUSIVE JUNTA PLÁSTICA</v>
          </cell>
          <cell r="D864"/>
          <cell r="E864"/>
          <cell r="F864"/>
          <cell r="G864" t="str">
            <v>m2</v>
          </cell>
          <cell r="H864">
            <v>63.39</v>
          </cell>
          <cell r="I864"/>
        </row>
        <row r="865">
          <cell r="A865" t="str">
            <v>ED-50564</v>
          </cell>
          <cell r="B865"/>
          <cell r="C865" t="str">
            <v>PISO CIMENTADO COM PIGMENTAÇÃO COLORIDA, DESEMPENADO E FELTRADO COM ARGAMASSA, TRAÇO 1:3 (CIMENTO E AREIA), ESP. 30MM, ACABAMENTO DESEMPENADO E FELTRADO, SEM JUNTA DE DILATAÇÃO</v>
          </cell>
          <cell r="D865"/>
          <cell r="E865"/>
          <cell r="F865"/>
          <cell r="G865" t="str">
            <v>m2</v>
          </cell>
          <cell r="H865">
            <v>44.72</v>
          </cell>
          <cell r="I865"/>
        </row>
        <row r="866">
          <cell r="A866" t="str">
            <v>ED-50552</v>
          </cell>
          <cell r="B866"/>
          <cell r="C866" t="str">
            <v>PISO CIMENTADO NATADO COM ARGAMASSA, TRAÇO 1:3 (CIMENTO E AREIA), ESP. 20MM, ACABAMENTO QUEIMADO, SEM JUNTA DE DILATAÇÃO</v>
          </cell>
          <cell r="D866"/>
          <cell r="E866"/>
          <cell r="F866"/>
          <cell r="G866" t="str">
            <v>m2</v>
          </cell>
          <cell r="H866">
            <v>34.26</v>
          </cell>
          <cell r="I866"/>
        </row>
        <row r="867">
          <cell r="A867" t="str">
            <v>ED-50558</v>
          </cell>
          <cell r="B867"/>
          <cell r="C867" t="str">
            <v xml:space="preserve">PISO CIMENTADO NATADO COM ARGAMASSA, TRAÇO 1:3 (CIMENTO E AREIA), ESP. 25MM, ACABAMENTO QUEIMADO, MODULAÇÃO DE 100X100CM, INCLUSIVE JUNTA PLÁSTICA </v>
          </cell>
          <cell r="D867"/>
          <cell r="E867"/>
          <cell r="F867"/>
          <cell r="G867" t="str">
            <v>m2</v>
          </cell>
          <cell r="H867">
            <v>46.15</v>
          </cell>
          <cell r="I867"/>
        </row>
        <row r="868">
          <cell r="A868" t="str">
            <v>ED-50556</v>
          </cell>
          <cell r="B868"/>
          <cell r="C868" t="str">
            <v xml:space="preserve">PISO CIMENTADO NATADO COM ARGAMASSA, TRAÇO 1:3 (CIMENTO E AREIA), ESP. 25MM, ACABAMENTO QUEIMADO, MODULAÇÃO DE 200X200CM, INCLUSIVE JUNTA PLÁSTICA </v>
          </cell>
          <cell r="D868"/>
          <cell r="E868"/>
          <cell r="F868"/>
          <cell r="G868" t="str">
            <v>m2</v>
          </cell>
          <cell r="H868">
            <v>45.36</v>
          </cell>
          <cell r="I868"/>
        </row>
        <row r="869">
          <cell r="A869" t="str">
            <v>ED-50560</v>
          </cell>
          <cell r="B869"/>
          <cell r="C869" t="str">
            <v xml:space="preserve">PISO CIMENTADO NATADO COM ARGAMASSA, TRAÇO 1:3 (CIMENTO E AREIA), ESP. 25MM, ACABAMENTO QUEIMADO, MODULAÇÃO DE 60X60CM, INCLUSIVE JUNTA PLÁSTICA </v>
          </cell>
          <cell r="D869"/>
          <cell r="E869"/>
          <cell r="F869"/>
          <cell r="G869" t="str">
            <v>m2</v>
          </cell>
          <cell r="H869">
            <v>47.3</v>
          </cell>
          <cell r="I869"/>
        </row>
        <row r="870">
          <cell r="A870" t="str">
            <v>ED-50553</v>
          </cell>
          <cell r="B870"/>
          <cell r="C870" t="str">
            <v>PISO CIMENTADO NATADO COM ARGAMASSA, TRAÇO 1:3 (CIMENTO E AREIA), ESP. 25MM, ACABAMENTO QUEIMADO, SEM JUNTA DE DILATAÇÃO</v>
          </cell>
          <cell r="D870"/>
          <cell r="E870"/>
          <cell r="F870"/>
          <cell r="G870" t="str">
            <v>m2</v>
          </cell>
          <cell r="H870">
            <v>36.99</v>
          </cell>
          <cell r="I870"/>
        </row>
        <row r="871">
          <cell r="A871" t="str">
            <v>ED-50559</v>
          </cell>
          <cell r="B871"/>
          <cell r="C871" t="str">
            <v xml:space="preserve">PISO CIMENTADO NATADO COM ARGAMASSA, TRAÇO 1:3 (CIMENTO E AREIA), ESP. 30MM, ACABAMENTO QUEIMADO, MODULAÇÃO DE 100X100CM, INCLUSIVE JUNTA PLÁSTICA </v>
          </cell>
          <cell r="D871"/>
          <cell r="E871"/>
          <cell r="F871"/>
          <cell r="G871" t="str">
            <v>m2</v>
          </cell>
          <cell r="H871">
            <v>50.52</v>
          </cell>
          <cell r="I871"/>
        </row>
        <row r="872">
          <cell r="A872" t="str">
            <v>ED-50557</v>
          </cell>
          <cell r="B872"/>
          <cell r="C872" t="str">
            <v xml:space="preserve">PISO CIMENTADO NATADO COM ARGAMASSA, TRAÇO 1:3 (CIMENTO E AREIA), ESP. 30MM, ACABAMENTO QUEIMADO, MODULAÇÃO DE 200X200CM, INCLUSIVE JUNTA PLÁSTICA </v>
          </cell>
          <cell r="D872"/>
          <cell r="E872"/>
          <cell r="F872"/>
          <cell r="G872" t="str">
            <v>m2</v>
          </cell>
          <cell r="H872">
            <v>49.73</v>
          </cell>
          <cell r="I872"/>
        </row>
        <row r="873">
          <cell r="A873" t="str">
            <v>ED-50561</v>
          </cell>
          <cell r="B873"/>
          <cell r="C873" t="str">
            <v xml:space="preserve">PISO CIMENTADO NATADO COM ARGAMASSA, TRAÇO 1:3 (CIMENTO E AREIA), ESP. 30MM, ACABAMENTO QUEIMADO, MODULAÇÃO DE 60X60CM, INCLUSIVE JUNTA PLÁSTICA </v>
          </cell>
          <cell r="D873"/>
          <cell r="E873"/>
          <cell r="F873"/>
          <cell r="G873" t="str">
            <v>m2</v>
          </cell>
          <cell r="H873">
            <v>51.67</v>
          </cell>
          <cell r="I873"/>
        </row>
        <row r="874">
          <cell r="A874" t="str">
            <v>ED-50554</v>
          </cell>
          <cell r="B874"/>
          <cell r="C874" t="str">
            <v>PISO CIMENTADO NATADO COM ARGAMASSA, TRAÇO 1:3 (CIMENTO E AREIA), ESP. 30MM, ACABAMENTO QUEIMADO, SEM JUNTA DE DILATAÇÃO</v>
          </cell>
          <cell r="D874"/>
          <cell r="E874"/>
          <cell r="F874"/>
          <cell r="G874" t="str">
            <v>m2</v>
          </cell>
          <cell r="H874">
            <v>39.71</v>
          </cell>
          <cell r="I874"/>
        </row>
        <row r="875">
          <cell r="A875" t="str">
            <v>ED-50562</v>
          </cell>
          <cell r="B875"/>
          <cell r="C875" t="str">
            <v xml:space="preserve">PISO CIMENTADO NATADO COM ARGAMASSA, TRAÇO 1:3 (CIMENTO E AREIA), ESP. 50MM, ACABAMENTO QUEIMADO, MODULAÇÃO DE 60X60CM, INCLUSIVE JUNTA PLÁSTICA </v>
          </cell>
          <cell r="D875"/>
          <cell r="E875"/>
          <cell r="F875"/>
          <cell r="G875" t="str">
            <v>m2</v>
          </cell>
          <cell r="H875">
            <v>66.52</v>
          </cell>
          <cell r="I875"/>
        </row>
        <row r="876">
          <cell r="A876" t="str">
            <v>ED-50555</v>
          </cell>
          <cell r="B876"/>
          <cell r="C876" t="str">
            <v>PISO CIMENTADO NATADO COM ARGAMASSA, TRAÇO 1:3 (CIMENTO E AREIA), ESP. 50MM, ACABAMENTO QUEIMADO, SEM JUNTA DE DILATAÇÃO</v>
          </cell>
          <cell r="D876"/>
          <cell r="E876"/>
          <cell r="F876"/>
          <cell r="G876" t="str">
            <v>m2</v>
          </cell>
          <cell r="H876">
            <v>55.26</v>
          </cell>
          <cell r="I876"/>
        </row>
        <row r="877">
          <cell r="A877">
            <v>8819</v>
          </cell>
          <cell r="B877"/>
          <cell r="C877" t="str">
            <v>PISO DE GRANITINA E MARMORITE</v>
          </cell>
          <cell r="D877"/>
          <cell r="E877"/>
          <cell r="F877"/>
          <cell r="G877"/>
          <cell r="H877"/>
          <cell r="I877"/>
        </row>
        <row r="878">
          <cell r="A878" t="str">
            <v>ED-50617</v>
          </cell>
          <cell r="B878"/>
          <cell r="C878" t="str">
            <v>LIMPEZA E POLIMENTO DE PISO GRANILITE/MARMORITE, EXCLUSIVE RESINA</v>
          </cell>
          <cell r="D878"/>
          <cell r="E878"/>
          <cell r="F878"/>
          <cell r="G878" t="str">
            <v>m2</v>
          </cell>
          <cell r="H878">
            <v>24.68</v>
          </cell>
          <cell r="I878"/>
        </row>
        <row r="879">
          <cell r="A879" t="str">
            <v>ED-50616</v>
          </cell>
          <cell r="B879"/>
          <cell r="C879" t="str">
            <v>PISO EM GRANILITE/MARMORITE, ESP. 8MM, ACABAMENTO LAVADO TIPO FULGET, COR NATURAL, MODULAÇÃO DE 1X1M, INCLUSO JUNTA PLÁSTICA</v>
          </cell>
          <cell r="D879"/>
          <cell r="E879"/>
          <cell r="F879"/>
          <cell r="G879" t="str">
            <v>m2</v>
          </cell>
          <cell r="H879">
            <v>78.27</v>
          </cell>
          <cell r="I879"/>
        </row>
        <row r="880">
          <cell r="A880" t="str">
            <v>ED-50615</v>
          </cell>
          <cell r="B880"/>
          <cell r="C880" t="str">
            <v>PISO EM GRANILITE/MARMORITE, ESP. 8MM, ACABAMENTO LAVADO TIPO FULGET, COR VERMELHA, MODULAÇÃO DE 1X1M, INCLUSO JUNTA PLÁSTICA</v>
          </cell>
          <cell r="D880"/>
          <cell r="E880"/>
          <cell r="F880"/>
          <cell r="G880" t="str">
            <v>m2</v>
          </cell>
          <cell r="H880">
            <v>78.27</v>
          </cell>
          <cell r="I880"/>
        </row>
        <row r="881">
          <cell r="A881" t="str">
            <v>ED-50614</v>
          </cell>
          <cell r="B881"/>
          <cell r="C881" t="str">
            <v>PISO EM GRANILITE/MARMORITE, ESP. 8MM, ACABAMENTO POLIDO, COR BRANCA, MODULAÇÃO DE 1X1M, INCLUSIVE JUNTA ALUMÍNIO, RESINA E POLIMENTO MECANIZADO</v>
          </cell>
          <cell r="D881"/>
          <cell r="E881"/>
          <cell r="F881"/>
          <cell r="G881" t="str">
            <v>m2</v>
          </cell>
          <cell r="H881">
            <v>114.91</v>
          </cell>
          <cell r="I881"/>
        </row>
        <row r="882">
          <cell r="A882" t="str">
            <v>ED-50613</v>
          </cell>
          <cell r="B882"/>
          <cell r="C882" t="str">
            <v>PISO EM GRANILITE/MARMORITE, ESP. 8MM, ACABAMENTO POLIDO, COR BRANCA, MODULAÇÃO DE 1X1M, INCLUSIVE JUNTA PLÁSTICA, RESINA E POLIMENTO MECANIZADO</v>
          </cell>
          <cell r="D882"/>
          <cell r="E882"/>
          <cell r="F882"/>
          <cell r="G882" t="str">
            <v>m2</v>
          </cell>
          <cell r="H882">
            <v>113.15</v>
          </cell>
          <cell r="I882"/>
        </row>
        <row r="883">
          <cell r="A883" t="str">
            <v>ED-50612</v>
          </cell>
          <cell r="B883"/>
          <cell r="C883" t="str">
            <v>PISO EM GRANILITE/MARMORITE, ESP. 8MM, ACABAMENTO POLIDO, COR CINZA, MODULAÇÃO DE 1X1M, INCLUSIVE JUNTA ALUMÍNIO, RESINA E POLIMENTO MECANIZADO</v>
          </cell>
          <cell r="D883"/>
          <cell r="E883"/>
          <cell r="F883"/>
          <cell r="G883" t="str">
            <v>m2</v>
          </cell>
          <cell r="H883">
            <v>95.47</v>
          </cell>
          <cell r="I883"/>
        </row>
        <row r="884">
          <cell r="A884" t="str">
            <v>ED-50611</v>
          </cell>
          <cell r="B884"/>
          <cell r="C884" t="str">
            <v>PISO EM GRANILITE/MARMORITE, ESP. 8MM, ACABAMENTO POLIDO, COR CINZA, MODULAÇÃO DE 1X1M, INCLUSIVE JUNTA PLÁSTICA, RESINA E POLIMENTO MECANIZADO</v>
          </cell>
          <cell r="D884"/>
          <cell r="E884"/>
          <cell r="F884"/>
          <cell r="G884" t="str">
            <v>m2</v>
          </cell>
          <cell r="H884">
            <v>93.71</v>
          </cell>
          <cell r="I884"/>
        </row>
        <row r="885">
          <cell r="A885">
            <v>8820</v>
          </cell>
          <cell r="B885"/>
          <cell r="C885" t="str">
            <v>PISO EM CONCRETO</v>
          </cell>
          <cell r="D885"/>
          <cell r="E885"/>
          <cell r="F885"/>
          <cell r="G885"/>
          <cell r="H885"/>
          <cell r="I885"/>
        </row>
        <row r="886">
          <cell r="A886" t="str">
            <v>ED-50573</v>
          </cell>
          <cell r="B886"/>
          <cell r="C886" t="str">
            <v>PISO EM CONCRETO FCK = 20 MPA COM 25 KG DE DRAMIX/M3</v>
          </cell>
          <cell r="D886"/>
          <cell r="E886"/>
          <cell r="F886"/>
          <cell r="G886" t="str">
            <v>m3</v>
          </cell>
          <cell r="H886">
            <v>2506.4499999999998</v>
          </cell>
          <cell r="I886"/>
        </row>
        <row r="887">
          <cell r="A887" t="str">
            <v>ED-9317</v>
          </cell>
          <cell r="B887"/>
          <cell r="C887" t="str">
            <v>PISO EM CONCRETO, PREPARADO EM OBRA COM BETONEIRA, FCK 10MPA, SEM ARMAÇÃO, ACABAMENTO RÚSTICO, ESP. 5CM, INCLUSIVE FORNECIMENTO, LANÇAMENTO, ADENSAMENTO, SARRAFEAMENTO, EXCLUSIVE JUNTA DE DILATAÇÃO</v>
          </cell>
          <cell r="D887"/>
          <cell r="E887"/>
          <cell r="F887"/>
          <cell r="G887" t="str">
            <v>m2</v>
          </cell>
          <cell r="H887">
            <v>44</v>
          </cell>
          <cell r="I887"/>
        </row>
        <row r="888">
          <cell r="A888" t="str">
            <v>ED-50571</v>
          </cell>
          <cell r="B888"/>
          <cell r="C888" t="str">
            <v>PISO EM CONCRETO, PREPARADO EM OBRA COM BETONEIRA, FCK 13,5MPA, SEM ARMAÇÃO, ACABAMENTO RÚSTICO, ESP. 8CM, INCLUSIVE FORNECIMENTO, LANÇAMENTO, ADENSAMENTO, SARRAFEAMENTO, EXCLUSIVE JUNTA DE DILATAÇÃO</v>
          </cell>
          <cell r="D888"/>
          <cell r="E888"/>
          <cell r="F888"/>
          <cell r="G888" t="str">
            <v>m2</v>
          </cell>
          <cell r="H888">
            <v>69.38</v>
          </cell>
          <cell r="I888"/>
        </row>
        <row r="889">
          <cell r="A889" t="str">
            <v>ED-9320</v>
          </cell>
          <cell r="B889"/>
          <cell r="C889" t="str">
            <v>PISO EM CONCRETO, USINADO CONVENCIONAL, FCK 15MPA, COM TELA SOLDADA NERVURADA TIPO Q-138, ACABAMENTO POLÍDO EM NÍVEL ZERO, ESP. 10CM, INCLUSIVE FORNECIMENTO, LANÇAMENTO, ADENSAMENTO, EXCLUSIVE JUNTA DE DILATAÇÃO</v>
          </cell>
          <cell r="D889"/>
          <cell r="E889"/>
          <cell r="F889"/>
          <cell r="G889" t="str">
            <v>m2</v>
          </cell>
          <cell r="H889">
            <v>120.18</v>
          </cell>
          <cell r="I889"/>
        </row>
        <row r="890">
          <cell r="A890" t="str">
            <v>ED-9321</v>
          </cell>
          <cell r="B890"/>
          <cell r="C890" t="str">
            <v>PISO EM CONCRETO, USINADO CONVENCIONAL, FCK 15MPA, COM TELA SOLDADA NERVURADA TIPO Q-138, ACABAMENTO POLÍDO EM NÍVEL ZERO, ESP. 12CM, INCLUSIVE FORNECIMENTO, LANÇAMENTO, ADENSAMENTO, EXCLUSIVE JUNTA DE DILATAÇÃO</v>
          </cell>
          <cell r="D890"/>
          <cell r="E890"/>
          <cell r="F890"/>
          <cell r="G890" t="str">
            <v>m2</v>
          </cell>
          <cell r="H890">
            <v>131.46</v>
          </cell>
          <cell r="I890"/>
        </row>
        <row r="891">
          <cell r="A891" t="str">
            <v>ED-9319</v>
          </cell>
          <cell r="B891"/>
          <cell r="C891" t="str">
            <v>PISO EM CONCRETO, USINADO CONVENCIONAL, FCK 15MPA, COM TELA SOLDADA NERVURADA TIPO Q-61, ACABAMENTO POLIDO EM NÍVEL ZERO, ESP. 5CM, INCLUSIVE FORNECIMENTO, LANÇAMENTO, ADENSAMENTO, EXCLUSIVE JUNTA DE DILATAÇÃO</v>
          </cell>
          <cell r="D891"/>
          <cell r="E891"/>
          <cell r="F891"/>
          <cell r="G891" t="str">
            <v>m2</v>
          </cell>
          <cell r="H891">
            <v>85.98</v>
          </cell>
          <cell r="I891"/>
        </row>
        <row r="892">
          <cell r="A892" t="str">
            <v>ED-9318</v>
          </cell>
          <cell r="B892"/>
          <cell r="C892" t="str">
            <v>PISO EM CONCRETO, USINADO CONVENCIONAL, FCK 15MPA, SEM ARMAÇÃO, ACABAMENTO RÚSTICO, ESP. 5CM, INCLUSIVE FORNECIMENTO, LANÇAMENTO, ADENSAMENTO, SARRAFEAMENTO, EXCLUSIVE JUNTA DE DILATAÇÃO</v>
          </cell>
          <cell r="D892"/>
          <cell r="E892"/>
          <cell r="F892"/>
          <cell r="G892" t="str">
            <v>m2</v>
          </cell>
          <cell r="H892">
            <v>55.59</v>
          </cell>
          <cell r="I892"/>
        </row>
        <row r="893">
          <cell r="A893" t="str">
            <v>ED-50572</v>
          </cell>
          <cell r="B893"/>
          <cell r="C893" t="str">
            <v>PISO EM CONCRETO, USINADO CONVENCIONAL, FCK 30MPA, COM AÇO CA-50 DIÂMETRO 6,3MM MALHA 10X10CM, ACABAMENTO RÚSTICO, ESP. 15CM, INCLUSIVE FORNECIMENTO, LANÇAMENTO, ADENSAMENTO, EXCLUSIVE JUNTA DE DILATAÇÃO</v>
          </cell>
          <cell r="D893"/>
          <cell r="E893"/>
          <cell r="F893"/>
          <cell r="G893" t="str">
            <v>m2</v>
          </cell>
          <cell r="H893">
            <v>188.03</v>
          </cell>
          <cell r="I893"/>
        </row>
        <row r="894">
          <cell r="A894">
            <v>8821</v>
          </cell>
          <cell r="B894"/>
          <cell r="C894" t="str">
            <v>LAJE DE TRANSIÇÃO</v>
          </cell>
          <cell r="D894"/>
          <cell r="E894"/>
          <cell r="F894"/>
          <cell r="G894"/>
          <cell r="H894"/>
          <cell r="I894"/>
        </row>
        <row r="895">
          <cell r="A895" t="str">
            <v>ED-50593</v>
          </cell>
          <cell r="B895"/>
          <cell r="C895" t="str">
            <v>LAJE DE TRANSIÇÃO E = 10 CM, FCK = 15 MPA USINADO (MECANIZADO), INCLUSIVE TELA 0,97 KG/M2 E ACABAMENTO NIVEL ZERO</v>
          </cell>
          <cell r="D895"/>
          <cell r="E895"/>
          <cell r="F895"/>
          <cell r="G895" t="str">
            <v>m2</v>
          </cell>
          <cell r="H895">
            <v>115.58</v>
          </cell>
          <cell r="I895"/>
        </row>
        <row r="896">
          <cell r="A896" t="str">
            <v>ED-50597</v>
          </cell>
          <cell r="B896"/>
          <cell r="C896" t="str">
            <v>LAJE DE TRANSIÇÃO E = 10 CM, FCK = 18 MPA USINADO (MECANIZADO), INCLUSIVE TELA 0,97 KG/M2 E ACABAMENTO NIVEL ZERO</v>
          </cell>
          <cell r="D896"/>
          <cell r="E896"/>
          <cell r="F896"/>
          <cell r="G896" t="str">
            <v>m2</v>
          </cell>
          <cell r="H896">
            <v>130.4</v>
          </cell>
          <cell r="I896"/>
        </row>
        <row r="897">
          <cell r="A897" t="str">
            <v>ED-50594</v>
          </cell>
          <cell r="B897"/>
          <cell r="C897" t="str">
            <v>LAJE DE TRANSIÇÃO E = 11 CM, FCK = 15 MPA USINADO (MECANIZADO), INCLUSIVE TELA 0,97 KG/M2 E ACABAMENTO NIVEL ZERO</v>
          </cell>
          <cell r="D897"/>
          <cell r="E897"/>
          <cell r="F897"/>
          <cell r="G897" t="str">
            <v>m2</v>
          </cell>
          <cell r="H897">
            <v>134.77000000000001</v>
          </cell>
          <cell r="I897"/>
        </row>
        <row r="898">
          <cell r="A898" t="str">
            <v>ED-50595</v>
          </cell>
          <cell r="B898"/>
          <cell r="C898" t="str">
            <v>LAJE DE TRANSIÇÃO E = 12 CM, FCK = 15 MPA USINADO (MECANIZADO), INCLUSIVE TELA 0,97 KG/M2 E ACABAMENTO NIVEL ZERO</v>
          </cell>
          <cell r="D898"/>
          <cell r="E898"/>
          <cell r="F898"/>
          <cell r="G898" t="str">
            <v>m2</v>
          </cell>
          <cell r="H898">
            <v>141.65</v>
          </cell>
          <cell r="I898"/>
        </row>
        <row r="899">
          <cell r="A899" t="str">
            <v>ED-50598</v>
          </cell>
          <cell r="B899"/>
          <cell r="C899" t="str">
            <v>LAJE DE TRANSIÇÃO E = 12 CM, FCK = 18 MPA USINADO (MECANIZADO), INCLUSIVE TELA 0,97 KG/M2 E ACABAMENTO NIVEL ZERO</v>
          </cell>
          <cell r="D899"/>
          <cell r="E899"/>
          <cell r="F899"/>
          <cell r="G899" t="str">
            <v>m2</v>
          </cell>
          <cell r="H899">
            <v>144.65</v>
          </cell>
          <cell r="I899"/>
        </row>
        <row r="900">
          <cell r="A900" t="str">
            <v>ED-50588</v>
          </cell>
          <cell r="B900"/>
          <cell r="C900" t="str">
            <v>LAJE DE TRANSIÇÃO E = 5 CM, SEM JUNTA, FCK = 10 MPA (MANUAL)</v>
          </cell>
          <cell r="D900"/>
          <cell r="E900"/>
          <cell r="F900"/>
          <cell r="G900" t="str">
            <v>m2</v>
          </cell>
          <cell r="H900">
            <v>44</v>
          </cell>
          <cell r="I900"/>
        </row>
        <row r="901">
          <cell r="A901" t="str">
            <v>ED-50589</v>
          </cell>
          <cell r="B901"/>
          <cell r="C901" t="str">
            <v>LAJE DE TRANSIÇÃO E = 6 CM, SEM JUNTA, FCK = 10 MPA (MANUAL)</v>
          </cell>
          <cell r="D901"/>
          <cell r="E901"/>
          <cell r="F901"/>
          <cell r="G901" t="str">
            <v>m2</v>
          </cell>
          <cell r="H901">
            <v>49.07</v>
          </cell>
          <cell r="I901"/>
        </row>
        <row r="902">
          <cell r="A902" t="str">
            <v>ED-50591</v>
          </cell>
          <cell r="B902"/>
          <cell r="C902" t="str">
            <v>LAJE DE TRANSIÇÃO E = 8 CM, FCK = 15 MPA USINADO (MECANIZADO), INCLUSIVE TELA 0,97 KG/M2 E ACABAMENTO NIVEL ZERO</v>
          </cell>
          <cell r="D902"/>
          <cell r="E902"/>
          <cell r="F902"/>
          <cell r="G902" t="str">
            <v>m2</v>
          </cell>
          <cell r="H902">
            <v>114.15</v>
          </cell>
          <cell r="I902"/>
        </row>
        <row r="903">
          <cell r="A903" t="str">
            <v>ED-50596</v>
          </cell>
          <cell r="B903"/>
          <cell r="C903" t="str">
            <v>LAJE DE TRANSIÇÃO E = 8 CM, FCK = 18 MPA USINADO (MECANIZADO), INCLUSIVE TELA 0,97 KG/M2 E ACABAMENTO NIVEL ZERO</v>
          </cell>
          <cell r="D903"/>
          <cell r="E903"/>
          <cell r="F903"/>
          <cell r="G903" t="str">
            <v>m2</v>
          </cell>
          <cell r="H903">
            <v>116.14</v>
          </cell>
          <cell r="I903"/>
        </row>
        <row r="904">
          <cell r="A904" t="str">
            <v>ED-50599</v>
          </cell>
          <cell r="B904"/>
          <cell r="C904" t="str">
            <v>LAJE DE TRANSIÇÃO E = 8 CM, FCK = 20 MPA USINADO (MECANIZADO), INCLUSIVE TELA 0,97 KG/M2 E ACABAMENTO NIVEL ZERO</v>
          </cell>
          <cell r="D904"/>
          <cell r="E904"/>
          <cell r="F904"/>
          <cell r="G904" t="str">
            <v>m2</v>
          </cell>
          <cell r="H904">
            <v>116.5</v>
          </cell>
          <cell r="I904"/>
        </row>
        <row r="905">
          <cell r="A905" t="str">
            <v>ED-50590</v>
          </cell>
          <cell r="B905"/>
          <cell r="C905" t="str">
            <v>LAJE DE TRANSIÇÃO E = 8 CM, SEM JUNTA, FCK = 10 MPA (MANUAL)</v>
          </cell>
          <cell r="D905"/>
          <cell r="E905"/>
          <cell r="F905"/>
          <cell r="G905" t="str">
            <v>m2</v>
          </cell>
          <cell r="H905">
            <v>62.44</v>
          </cell>
          <cell r="I905"/>
        </row>
        <row r="906">
          <cell r="A906" t="str">
            <v>ED-50592</v>
          </cell>
          <cell r="B906"/>
          <cell r="C906" t="str">
            <v>LAJE DE TRANSIÇÃO E = 9 CM, FCK = 15 MPA USINADO (MECANIZADO), INCLUSIVE TELA 0,97 KG/M2 E ACABAMENTO NIVEL ZERO</v>
          </cell>
          <cell r="D906"/>
          <cell r="E906"/>
          <cell r="F906"/>
          <cell r="G906" t="str">
            <v>m2</v>
          </cell>
          <cell r="H906">
            <v>121.03</v>
          </cell>
          <cell r="I906"/>
        </row>
        <row r="907">
          <cell r="A907">
            <v>8822</v>
          </cell>
          <cell r="B907"/>
          <cell r="C907" t="str">
            <v>PISO EM TIJOLO MACIÇO</v>
          </cell>
          <cell r="D907"/>
          <cell r="E907"/>
          <cell r="F907"/>
          <cell r="G907"/>
          <cell r="H907"/>
          <cell r="I907"/>
        </row>
        <row r="908">
          <cell r="A908" t="str">
            <v>ED-50631</v>
          </cell>
          <cell r="B908"/>
          <cell r="C908" t="str">
            <v>PISO COM TIJOLO CERÂMICO MACIÇO PRENSADO, ASSENTAMENTO COM ARGAMASSA SECA, TRAÇO 1:4 (CIMENTO E AREIA), INCLUSIVE REJUNTAMENTO COM ARGAMASSA SECA DE TRAÇO 1:4 (CIMENTO E AREIA), FORNECIMENTO E INSTALAÇÃO</v>
          </cell>
          <cell r="D908"/>
          <cell r="E908"/>
          <cell r="F908"/>
          <cell r="G908" t="str">
            <v>m2</v>
          </cell>
          <cell r="H908">
            <v>77.8</v>
          </cell>
          <cell r="I908"/>
        </row>
        <row r="909">
          <cell r="A909">
            <v>8823</v>
          </cell>
          <cell r="B909"/>
          <cell r="C909" t="str">
            <v>PISO INDUSTRIAIS</v>
          </cell>
          <cell r="D909"/>
          <cell r="E909"/>
          <cell r="F909"/>
          <cell r="G909"/>
          <cell r="H909"/>
          <cell r="I909"/>
        </row>
        <row r="910">
          <cell r="A910" t="str">
            <v>ED-50578</v>
          </cell>
          <cell r="B910"/>
          <cell r="C910" t="str">
            <v>PISO INDUSTRIAL COM ARGAMASSA DE ALTA RESISTÊNCIA, COR BRANCA, ESP. 8MM, ACABAMENTO POLIDO, MODULAÇÃO  DE 1X1M, INCLUSIVE JUNTA PLÁSTICA E POLIMENTO MECANIZADO, EXCLUSIVE RESINA</v>
          </cell>
          <cell r="D910"/>
          <cell r="E910"/>
          <cell r="F910"/>
          <cell r="G910" t="str">
            <v>m2</v>
          </cell>
          <cell r="H910">
            <v>94.19</v>
          </cell>
          <cell r="I910"/>
        </row>
        <row r="911">
          <cell r="A911" t="str">
            <v>ED-50577</v>
          </cell>
          <cell r="B911"/>
          <cell r="C911" t="str">
            <v>PISO INDUSTRIAL COM ARGAMASSA DE ALTA RESISTÊNCIA, COR CINZA, ESP. 8MM, ACABAMENTO POLIDO, MODULAÇÃO  DE 1X1M, INCLUSIVE JUNTA PLÁSTICA E POLIMENTO MECANIZADO, EXCLUSIVE RESINA</v>
          </cell>
          <cell r="D911"/>
          <cell r="E911"/>
          <cell r="F911"/>
          <cell r="G911" t="str">
            <v>m2</v>
          </cell>
          <cell r="H911">
            <v>81.790000000000006</v>
          </cell>
          <cell r="I911"/>
        </row>
        <row r="912">
          <cell r="A912">
            <v>8824</v>
          </cell>
          <cell r="B912"/>
          <cell r="C912" t="str">
            <v>PISO PODOTÁTIL (TÁTIL)</v>
          </cell>
          <cell r="D912"/>
          <cell r="E912"/>
          <cell r="F912"/>
          <cell r="G912"/>
          <cell r="H912"/>
          <cell r="I912"/>
        </row>
        <row r="913">
          <cell r="A913" t="str">
            <v>ED-50629</v>
          </cell>
          <cell r="B913"/>
          <cell r="C913" t="str">
            <v>PISO PODOTÁTIL DE BORRACHA, ALERTA, ESP. 12MM, COLORIDA, ASSENTAMENTO COM ARGAMASSA, TRAÇO 1:4 (CIMENTO E AREIA), INCLUSIVE FORNECIMENTO E INSTALAÇÃO</v>
          </cell>
          <cell r="D913"/>
          <cell r="E913"/>
          <cell r="F913"/>
          <cell r="G913" t="str">
            <v>m2</v>
          </cell>
          <cell r="H913">
            <v>253.64</v>
          </cell>
          <cell r="I913"/>
        </row>
        <row r="914">
          <cell r="A914" t="str">
            <v>ED-50630</v>
          </cell>
          <cell r="B914"/>
          <cell r="C914" t="str">
            <v>PISO PODOTÁTIL DE BORRACHA, ALERTA, ESP. 12MM, COR PRETA, ASSENTAMENTO COM ARGAMASSA, TRAÇO 1:4 (CIMENTO E AREIA), INCLUSIVE FORNECIMENTO E INSTALAÇÃO</v>
          </cell>
          <cell r="D914"/>
          <cell r="E914"/>
          <cell r="F914"/>
          <cell r="G914" t="str">
            <v>m2</v>
          </cell>
          <cell r="H914">
            <v>221.06</v>
          </cell>
          <cell r="I914"/>
        </row>
        <row r="915">
          <cell r="A915" t="str">
            <v>ED-50627</v>
          </cell>
          <cell r="B915"/>
          <cell r="C915" t="str">
            <v>PISO PODOTÁTIL DE BORRACHA, ALERTA, ESP. 5MM, COLORIDA, ASSENTAMENTO COM COLA DE CONTATO, INCLUSIVE FORNECIMENTO E INSTALAÇÃO</v>
          </cell>
          <cell r="D915"/>
          <cell r="E915"/>
          <cell r="F915"/>
          <cell r="G915" t="str">
            <v>m2</v>
          </cell>
          <cell r="H915">
            <v>227.58</v>
          </cell>
          <cell r="I915"/>
        </row>
        <row r="916">
          <cell r="A916" t="str">
            <v>ED-50628</v>
          </cell>
          <cell r="B916"/>
          <cell r="C916" t="str">
            <v>PISO PODOTÁTIL DE BORRACHA, ALERTA, ESP. 5MM, COR PRETA, ASSENTAMENTO COM COLA DE CONTATO, INCLUSIVE FORNECIMENTO E INSTALAÇÃO</v>
          </cell>
          <cell r="D916"/>
          <cell r="E916"/>
          <cell r="F916"/>
          <cell r="G916" t="str">
            <v>m2</v>
          </cell>
          <cell r="H916">
            <v>221.76</v>
          </cell>
          <cell r="I916"/>
        </row>
        <row r="917">
          <cell r="A917" t="str">
            <v>ED-50626</v>
          </cell>
          <cell r="B917"/>
          <cell r="C917" t="str">
            <v>PISO PODOTÁTIL DE BORRACHA, DIRECIONAL, ESP. 12MM, COLORIDA, ASSENTAMENTO COM ARGAMASSA, TRAÇO 1:4 (CIMENTO E AREIA), INCLUSIVE FORNECIMENTO E INSTALAÇÃO</v>
          </cell>
          <cell r="D917"/>
          <cell r="E917"/>
          <cell r="F917"/>
          <cell r="G917" t="str">
            <v>m2</v>
          </cell>
          <cell r="H917">
            <v>253.69</v>
          </cell>
          <cell r="I917"/>
        </row>
        <row r="918">
          <cell r="A918" t="str">
            <v>ED-50625</v>
          </cell>
          <cell r="B918"/>
          <cell r="C918" t="str">
            <v>PISO PODOTÁTIL DE BORRACHA, DIRECIONAL, ESP. 12MM, COR PRETA, ASSENTAMENTO COM ARGAMASSA, TRAÇO 1:4 (CIMENTO E AREIA), INCLUSIVE FORNECIMENTO E INSTALAÇÃO</v>
          </cell>
          <cell r="D918"/>
          <cell r="E918"/>
          <cell r="F918"/>
          <cell r="G918" t="str">
            <v>m2</v>
          </cell>
          <cell r="H918">
            <v>223.84</v>
          </cell>
          <cell r="I918"/>
        </row>
        <row r="919">
          <cell r="A919" t="str">
            <v>ED-50624</v>
          </cell>
          <cell r="B919"/>
          <cell r="C919" t="str">
            <v>PISO PODOTÁTIL DE BORRACHA, DIRECIONAL, ESP. 5MM, COLORIDA, ASSENTAMENTO COM COLA DE CONTATO, INCLUSIVE FORNECIMENTO E INSTALAÇÃO</v>
          </cell>
          <cell r="D919"/>
          <cell r="E919"/>
          <cell r="F919"/>
          <cell r="G919" t="str">
            <v>m2</v>
          </cell>
          <cell r="H919">
            <v>226.27</v>
          </cell>
          <cell r="I919"/>
        </row>
        <row r="920">
          <cell r="A920" t="str">
            <v>ED-50623</v>
          </cell>
          <cell r="B920"/>
          <cell r="C920" t="str">
            <v>PISO PODOTÁTIL DE BORRACHA, DIRECIONAL, ESP. 5MM, COR PRETA, ASSENTAMENTO COM COLA DE CONTATO, INCLUSIVE FORNECIMENTO E INSTALAÇÃO</v>
          </cell>
          <cell r="D920"/>
          <cell r="E920"/>
          <cell r="F920"/>
          <cell r="G920" t="str">
            <v>m2</v>
          </cell>
          <cell r="H920">
            <v>222.38</v>
          </cell>
          <cell r="I920"/>
        </row>
        <row r="921">
          <cell r="A921" t="str">
            <v>ED-15226</v>
          </cell>
          <cell r="B921"/>
          <cell r="C921" t="str">
            <v>PISO PODOTÁTIL DE CONCRETO, ALERTA, APLICADO EM PISO (20X20CM) COM JUNTA SECA, COR VERMELHO/AMARELO, ASSENTAMENTO COM ARGAMASSA INDUSTRIALIZADA, INCLUSIVE FORNECIMENTO E INSTALAÇÃO</v>
          </cell>
          <cell r="D921"/>
          <cell r="E921"/>
          <cell r="F921"/>
          <cell r="G921" t="str">
            <v>m2</v>
          </cell>
          <cell r="H921">
            <v>87.68</v>
          </cell>
          <cell r="I921"/>
        </row>
        <row r="922">
          <cell r="A922" t="str">
            <v>ED-50586</v>
          </cell>
          <cell r="B922"/>
          <cell r="C922" t="str">
            <v>PISO PODOTÁTIL DE CONCRETO, ALERTA, APLICADO EM PISO (40X40CM) COM JUNTA SECA, COR VERMELHO/AMARELO, ASSENTAMENTO COM ARGAMASSA INDUSTRIALIZADA, INCLUSIVE FORNECIMENTO E INSTALAÇÃO</v>
          </cell>
          <cell r="D922"/>
          <cell r="E922"/>
          <cell r="F922"/>
          <cell r="G922" t="str">
            <v>m2</v>
          </cell>
          <cell r="H922">
            <v>112.87</v>
          </cell>
          <cell r="I922"/>
        </row>
        <row r="923">
          <cell r="A923" t="str">
            <v>ED-15227</v>
          </cell>
          <cell r="B923"/>
          <cell r="C923" t="str">
            <v>PISO PODOTÁTIL DE CONCRETO, DIRECIONAL, APLICADO EM PISO (20X20CM) COM JUNTA SECA, COR VERMELHO/AMARELO, ASSENTAMENTO COM ARGAMASSA INDUSTRIALIZADA, INCLUSIVE FORNECIMENTO E INSTALAÇÃO</v>
          </cell>
          <cell r="D923"/>
          <cell r="E923"/>
          <cell r="F923"/>
          <cell r="G923" t="str">
            <v>m2</v>
          </cell>
          <cell r="H923">
            <v>87.42</v>
          </cell>
          <cell r="I923"/>
        </row>
        <row r="924">
          <cell r="A924" t="str">
            <v>ED-50587</v>
          </cell>
          <cell r="B924"/>
          <cell r="C924" t="str">
            <v>PISO PODOTÁTIL DE CONCRETO, DIRECIONAL, APLICADO EM PISO (40X40CM) COM JUNTA SECA, COR VERMELHO/AMARELO, ASSENTAMENTO COM ARGAMASSA INDUSTRIALIZADA, INCLUSIVE FORNECIMENTO E INSTALAÇÃO</v>
          </cell>
          <cell r="D924"/>
          <cell r="E924"/>
          <cell r="F924"/>
          <cell r="G924" t="str">
            <v>m2</v>
          </cell>
          <cell r="H924">
            <v>112.47</v>
          </cell>
          <cell r="I924"/>
        </row>
        <row r="925">
          <cell r="A925">
            <v>8825</v>
          </cell>
          <cell r="B925"/>
          <cell r="C925" t="str">
            <v>PISO DE BORRACHA</v>
          </cell>
          <cell r="D925"/>
          <cell r="E925"/>
          <cell r="F925"/>
          <cell r="G925"/>
          <cell r="H925"/>
          <cell r="I925"/>
        </row>
        <row r="926">
          <cell r="A926" t="str">
            <v>ED-50538</v>
          </cell>
          <cell r="B926"/>
          <cell r="C926" t="str">
            <v>PLACA DE BORRACHA 500 X 500 X 3,5 MM PASTILHADO PARA COLA PRETO</v>
          </cell>
          <cell r="D926"/>
          <cell r="E926"/>
          <cell r="F926"/>
          <cell r="G926" t="str">
            <v>m2</v>
          </cell>
          <cell r="H926">
            <v>53.89</v>
          </cell>
          <cell r="I926"/>
        </row>
        <row r="927">
          <cell r="A927">
            <v>8826</v>
          </cell>
          <cell r="B927"/>
          <cell r="C927" t="str">
            <v>JUNTA DE DILATAÇÃO</v>
          </cell>
          <cell r="D927"/>
          <cell r="E927"/>
          <cell r="F927"/>
          <cell r="G927"/>
          <cell r="H927"/>
          <cell r="I927"/>
        </row>
        <row r="928">
          <cell r="A928" t="str">
            <v>ED-50579</v>
          </cell>
          <cell r="B928"/>
          <cell r="C928" t="str">
            <v>APLICAÇÃO DE SELANTE, MASTIQUE ELÁSTICO, EM JUNTA DE DILAÇÃO, DIMENSÃO 20X10 MM, FATOR DE FORMA 1:2, EXCLUSIVE DELIMITADOR DE PROFUNDIDADE</v>
          </cell>
          <cell r="D928"/>
          <cell r="E928"/>
          <cell r="F928"/>
          <cell r="G928" t="str">
            <v>m</v>
          </cell>
          <cell r="H928">
            <v>28.02</v>
          </cell>
          <cell r="I928"/>
        </row>
        <row r="929">
          <cell r="A929">
            <v>8827</v>
          </cell>
          <cell r="B929"/>
          <cell r="C929" t="str">
            <v>DEGRAU E PATAMAR</v>
          </cell>
          <cell r="D929"/>
          <cell r="E929"/>
          <cell r="F929"/>
          <cell r="G929"/>
          <cell r="H929"/>
          <cell r="I929"/>
        </row>
        <row r="930">
          <cell r="A930" t="str">
            <v>ED-50574</v>
          </cell>
          <cell r="B930"/>
          <cell r="C930" t="str">
            <v>APLICAÇÃO DE FAIXA/FITA ADESIVA ANTIDERRAPANTE, LARGURA 50MM, EM DEGRAUS DE ESCADA, INCLUSIVE FORNECIMENTO</v>
          </cell>
          <cell r="D930"/>
          <cell r="E930"/>
          <cell r="F930"/>
          <cell r="G930" t="str">
            <v>m</v>
          </cell>
          <cell r="H930">
            <v>17.920000000000002</v>
          </cell>
          <cell r="I930"/>
        </row>
        <row r="931">
          <cell r="A931" t="str">
            <v>ED-50537</v>
          </cell>
          <cell r="B931"/>
          <cell r="C931" t="str">
            <v>DEGRAU DE PEDRA ARDÓSIA E = 20 MM, L = 30 CM, ASSENTADO COM ARGAMASSA DE CIMENTO E AREIA SEM PENEIRAR TRAÇO 1:4, INCLUSO ESPELHO E = 15 MM, H = 20 CM</v>
          </cell>
          <cell r="D931"/>
          <cell r="E931"/>
          <cell r="F931"/>
          <cell r="G931" t="str">
            <v>m</v>
          </cell>
          <cell r="H931">
            <v>138.47999999999999</v>
          </cell>
          <cell r="I931"/>
        </row>
        <row r="932">
          <cell r="A932" t="str">
            <v>ED-50575</v>
          </cell>
          <cell r="B932"/>
          <cell r="C932" t="str">
            <v>FAIXA/FRISO ANTIDERRAPANTE EM PEDRA, LARGURA 50MM, EM DEGRAU DE ESCADA, EXECUÇÃO MECÂNICA</v>
          </cell>
          <cell r="D932"/>
          <cell r="E932"/>
          <cell r="F932"/>
          <cell r="G932" t="str">
            <v>m</v>
          </cell>
          <cell r="H932">
            <v>8.74</v>
          </cell>
          <cell r="I932"/>
        </row>
        <row r="933">
          <cell r="A933">
            <v>8828</v>
          </cell>
          <cell r="B933"/>
          <cell r="C933" t="str">
            <v>SÓCULO</v>
          </cell>
          <cell r="D933"/>
          <cell r="E933"/>
          <cell r="F933"/>
          <cell r="G933"/>
          <cell r="H933"/>
          <cell r="I933"/>
        </row>
        <row r="934">
          <cell r="A934" t="str">
            <v>ED-50621</v>
          </cell>
          <cell r="B934"/>
          <cell r="C934" t="str">
            <v>SÓCULO COM ENCHIMENTO EM TIJOLOS MACIÇOS, ALTURA  DE 10CM À 12CM, INCLUSIVE ACABAMENTO FINAL EM ARGAMASSA, ESP. 20MM, APLICAÇÃO MANUAL</v>
          </cell>
          <cell r="D934"/>
          <cell r="E934"/>
          <cell r="F934"/>
          <cell r="G934" t="str">
            <v>m2</v>
          </cell>
          <cell r="H934">
            <v>88.53</v>
          </cell>
          <cell r="I934"/>
        </row>
        <row r="935">
          <cell r="A935">
            <v>8674</v>
          </cell>
          <cell r="B935"/>
          <cell r="C935" t="str">
            <v>RODAPÉ, SOLEIRA E PEITORIL</v>
          </cell>
          <cell r="D935"/>
          <cell r="E935"/>
          <cell r="F935"/>
          <cell r="G935"/>
          <cell r="H935"/>
          <cell r="I935"/>
        </row>
        <row r="936">
          <cell r="A936">
            <v>8829</v>
          </cell>
          <cell r="B936"/>
          <cell r="C936" t="str">
            <v>RODAPÉ DE ARDÓSIA</v>
          </cell>
          <cell r="D936"/>
          <cell r="E936"/>
          <cell r="F936"/>
          <cell r="G936"/>
          <cell r="H936"/>
          <cell r="I936"/>
        </row>
        <row r="937">
          <cell r="A937" t="str">
            <v>ED-50766</v>
          </cell>
          <cell r="B937"/>
          <cell r="C937" t="str">
            <v>RODAPÉ COM REVESTIMENTO EM PEDRA ARDÓSIA, ESP. 7MM, ALTURA 5CM, ASSENTAMENTO COM ARGAMASSA INDUSTRIALIZADA, INCLUSIVE REJUNTAMENTO</v>
          </cell>
          <cell r="D937"/>
          <cell r="E937"/>
          <cell r="F937"/>
          <cell r="G937" t="str">
            <v>m</v>
          </cell>
          <cell r="H937">
            <v>11.05</v>
          </cell>
          <cell r="I937"/>
        </row>
        <row r="938">
          <cell r="A938" t="str">
            <v>ED-50767</v>
          </cell>
          <cell r="B938"/>
          <cell r="C938" t="str">
            <v>RODAPÉ COM REVESTIMENTO EM PEDRA ARDÓSIA, ESP. 7MM, ALTURA 7CM, ASSENTAMENTO COM ARGAMASSA INDUSTRIALIZADA, INCLUSIVE REJUNTAMENTO</v>
          </cell>
          <cell r="D938"/>
          <cell r="E938"/>
          <cell r="F938"/>
          <cell r="G938" t="str">
            <v>m</v>
          </cell>
          <cell r="H938">
            <v>11.34</v>
          </cell>
          <cell r="I938"/>
        </row>
        <row r="939">
          <cell r="A939">
            <v>8830</v>
          </cell>
          <cell r="B939"/>
          <cell r="C939" t="str">
            <v>RODAPÉ CERÂMICO</v>
          </cell>
          <cell r="D939"/>
          <cell r="E939"/>
          <cell r="F939"/>
          <cell r="G939"/>
          <cell r="H939"/>
          <cell r="I939"/>
        </row>
        <row r="940">
          <cell r="A940" t="str">
            <v>ED-50771</v>
          </cell>
          <cell r="B940"/>
          <cell r="C940" t="str">
            <v>RODAPÉ COM REVESTIMENTO EM CERÂMICA ESMALTADA COMERCIAL, ALTURA 10CM, PEI IV, ASSENTAMENTO COM ARGAMASSA INDUSTRIALIZADA, INCLUSIVE REJUNTAMENTO</v>
          </cell>
          <cell r="D940"/>
          <cell r="E940"/>
          <cell r="F940"/>
          <cell r="G940" t="str">
            <v>m</v>
          </cell>
          <cell r="H940">
            <v>10.92</v>
          </cell>
          <cell r="I940"/>
        </row>
        <row r="941">
          <cell r="A941">
            <v>8831</v>
          </cell>
          <cell r="B941"/>
          <cell r="C941" t="str">
            <v>RODAPÉ DE GRANITINA E MARMORITE</v>
          </cell>
          <cell r="D941"/>
          <cell r="E941"/>
          <cell r="F941"/>
          <cell r="G941"/>
          <cell r="H941"/>
          <cell r="I941"/>
        </row>
        <row r="942">
          <cell r="A942" t="str">
            <v>ED-50786</v>
          </cell>
          <cell r="B942"/>
          <cell r="C942" t="str">
            <v>RODAPÉ EM GRANILITE/MARMORITE, ACABAMENTO POLIDO, COR BRANCA, ALTURA 10CM, INCLUSIVE POLIMENTO</v>
          </cell>
          <cell r="D942"/>
          <cell r="E942"/>
          <cell r="F942"/>
          <cell r="G942" t="str">
            <v>m</v>
          </cell>
          <cell r="H942">
            <v>44.34</v>
          </cell>
          <cell r="I942"/>
        </row>
        <row r="943">
          <cell r="A943" t="str">
            <v>ED-50784</v>
          </cell>
          <cell r="B943"/>
          <cell r="C943" t="str">
            <v>RODAPÉ EM GRANILITE/MARMORITE, ACABAMENTO POLIDO, COR BRANCA, ALTURA 5CM, INCLUSIVE POLIMENTO</v>
          </cell>
          <cell r="D943"/>
          <cell r="E943"/>
          <cell r="F943"/>
          <cell r="G943" t="str">
            <v>m</v>
          </cell>
          <cell r="H943">
            <v>32.58</v>
          </cell>
          <cell r="I943"/>
        </row>
        <row r="944">
          <cell r="A944" t="str">
            <v>ED-50785</v>
          </cell>
          <cell r="B944"/>
          <cell r="C944" t="str">
            <v>RODAPÉ EM GRANILITE/MARMORITE, ACABAMENTO POLIDO, COR BRANCA, ALTURA 7CM, INCLUSIVE POLIMENTO</v>
          </cell>
          <cell r="D944"/>
          <cell r="E944"/>
          <cell r="F944"/>
          <cell r="G944" t="str">
            <v>m</v>
          </cell>
          <cell r="H944">
            <v>37.270000000000003</v>
          </cell>
          <cell r="I944"/>
        </row>
        <row r="945">
          <cell r="A945" t="str">
            <v>ED-50783</v>
          </cell>
          <cell r="B945"/>
          <cell r="C945" t="str">
            <v>RODAPÉ EM GRANILITE/MARMORITE, ACABAMENTO POLIDO, COR CINZA, ALTURA 10CM, INCLUSIVE POLIMENTO</v>
          </cell>
          <cell r="D945"/>
          <cell r="E945"/>
          <cell r="F945"/>
          <cell r="G945" t="str">
            <v>m</v>
          </cell>
          <cell r="H945">
            <v>34.130000000000003</v>
          </cell>
          <cell r="I945"/>
        </row>
        <row r="946">
          <cell r="A946" t="str">
            <v>ED-50781</v>
          </cell>
          <cell r="B946"/>
          <cell r="C946" t="str">
            <v>RODAPÉ EM GRANILITE/MARMORITE, ACABAMENTO POLIDO, COR CINZA, ALTURA 5CM, INCLUSIVE POLIMENTO</v>
          </cell>
          <cell r="D946"/>
          <cell r="E946"/>
          <cell r="F946"/>
          <cell r="G946" t="str">
            <v>m</v>
          </cell>
          <cell r="H946">
            <v>27.47</v>
          </cell>
          <cell r="I946"/>
        </row>
        <row r="947">
          <cell r="A947" t="str">
            <v>ED-50782</v>
          </cell>
          <cell r="B947"/>
          <cell r="C947" t="str">
            <v>RODAPÉ EM GRANILITE/MARMORITE, ACABAMENTO POLIDO, COR CINZA, ALTURA 7CM, INCLUSIVE POLIMENTO</v>
          </cell>
          <cell r="D947"/>
          <cell r="E947"/>
          <cell r="F947"/>
          <cell r="G947" t="str">
            <v>m</v>
          </cell>
          <cell r="H947">
            <v>30.12</v>
          </cell>
          <cell r="I947"/>
        </row>
        <row r="948">
          <cell r="A948">
            <v>8832</v>
          </cell>
          <cell r="B948"/>
          <cell r="C948" t="str">
            <v>RODAPÉS DE GRANITO</v>
          </cell>
          <cell r="D948"/>
          <cell r="E948"/>
          <cell r="F948"/>
          <cell r="G948"/>
          <cell r="H948"/>
          <cell r="I948"/>
        </row>
        <row r="949">
          <cell r="A949" t="str">
            <v>ED-50774</v>
          </cell>
          <cell r="B949"/>
          <cell r="C949" t="str">
            <v>RODAPÉ COM REVESTIMENTO EM GRANITO, CINZA ANDORINHA, ESP. 2CM, ALTURA 10CM, ASSENTAMENTO COM ARGAMASSA INDUSTRIALIZADA, INCLUSIVE REJUNTAMENTO</v>
          </cell>
          <cell r="D949"/>
          <cell r="E949"/>
          <cell r="F949"/>
          <cell r="G949" t="str">
            <v>m</v>
          </cell>
          <cell r="H949">
            <v>56.47</v>
          </cell>
          <cell r="I949"/>
        </row>
        <row r="950">
          <cell r="A950" t="str">
            <v>ED-50773</v>
          </cell>
          <cell r="B950"/>
          <cell r="C950" t="str">
            <v>RODAPÉ COM REVESTIMENTO EM GRANITO, CINZA ANDORINHA, ESP. 2CM, ALTURA 5CM, ASSENTAMENTO COM ARGAMASSA INDUSTRIALIZADA, INCLUSIVE REJUNTAMENTO</v>
          </cell>
          <cell r="D950"/>
          <cell r="E950"/>
          <cell r="F950"/>
          <cell r="G950" t="str">
            <v>m</v>
          </cell>
          <cell r="H950">
            <v>32.9</v>
          </cell>
          <cell r="I950"/>
        </row>
        <row r="951">
          <cell r="A951" t="str">
            <v>ED-50772</v>
          </cell>
          <cell r="B951"/>
          <cell r="C951" t="str">
            <v>RODAPÉ COM REVESTIMENTO EM GRANITO, CINZA ANDORINHA, ESP. 2CM, ALTURA 7CM, ASSENTAMENTO COM ARGAMASSA INDUSTRIALIZADA, INCLUSIVE REJUNTAMENTO</v>
          </cell>
          <cell r="D951"/>
          <cell r="E951"/>
          <cell r="F951"/>
          <cell r="G951" t="str">
            <v>m</v>
          </cell>
          <cell r="H951">
            <v>40.26</v>
          </cell>
          <cell r="I951"/>
        </row>
        <row r="952">
          <cell r="A952">
            <v>8833</v>
          </cell>
          <cell r="B952"/>
          <cell r="C952" t="str">
            <v>RODAPÉS DE MÁRMORE</v>
          </cell>
          <cell r="D952"/>
          <cell r="E952"/>
          <cell r="F952"/>
          <cell r="G952"/>
          <cell r="H952"/>
          <cell r="I952"/>
        </row>
        <row r="953">
          <cell r="A953" t="str">
            <v>ED-50780</v>
          </cell>
          <cell r="B953"/>
          <cell r="C953" t="str">
            <v>RODAPÉ COM REVESTIMENTO EM MÁRMORE BRANCO, ESP. 2CM, ALTURA 10CM, ASSENTAMENTO COM ARGAMASSA INDUSTRIALIZADA, INCLUSIVE REJUNTAMENTO</v>
          </cell>
          <cell r="D953"/>
          <cell r="E953"/>
          <cell r="F953"/>
          <cell r="G953" t="str">
            <v>m</v>
          </cell>
          <cell r="H953">
            <v>55.84</v>
          </cell>
          <cell r="I953"/>
        </row>
        <row r="954">
          <cell r="A954" t="str">
            <v>ED-50778</v>
          </cell>
          <cell r="B954"/>
          <cell r="C954" t="str">
            <v>RODAPÉ COM REVESTIMENTO EM MÁRMORE BRANCO, ESP. 2CM, ALTURA 5CM, ASSENTAMENTO COM ARGAMASSA INDUSTRIALIZADA, INCLUSIVE REJUNTAMENTO</v>
          </cell>
          <cell r="D954"/>
          <cell r="E954"/>
          <cell r="F954"/>
          <cell r="G954" t="str">
            <v>m</v>
          </cell>
          <cell r="H954">
            <v>34.880000000000003</v>
          </cell>
          <cell r="I954"/>
        </row>
        <row r="955">
          <cell r="A955" t="str">
            <v>ED-50779</v>
          </cell>
          <cell r="B955"/>
          <cell r="C955" t="str">
            <v>RODAPÉ COM REVESTIMENTO EM MÁRMORE BRANCO, ESP. 2CM, ALTURA 7CM, ASSENTAMENTO COM ARGAMASSA INDUSTRIALIZADA, INCLUSIVE REJUNTAMENTO</v>
          </cell>
          <cell r="D955"/>
          <cell r="E955"/>
          <cell r="F955"/>
          <cell r="G955" t="str">
            <v>m</v>
          </cell>
          <cell r="H955">
            <v>40.76</v>
          </cell>
          <cell r="I955"/>
        </row>
        <row r="956">
          <cell r="A956">
            <v>8834</v>
          </cell>
          <cell r="B956"/>
          <cell r="C956" t="str">
            <v>RODAPÉ DE MADEIRA</v>
          </cell>
          <cell r="D956"/>
          <cell r="E956"/>
          <cell r="F956"/>
          <cell r="G956"/>
          <cell r="H956"/>
          <cell r="I956"/>
        </row>
        <row r="957">
          <cell r="A957" t="str">
            <v>ED-50777</v>
          </cell>
          <cell r="B957"/>
          <cell r="C957" t="str">
            <v>RODAPÉ EM MADEIRA SUCUPIRA/IPÊ/CUMARÚ OU EQUIVALENTE DA REGIÃO, ESP. 2CM, ALTURA 7CM</v>
          </cell>
          <cell r="D957"/>
          <cell r="E957"/>
          <cell r="F957"/>
          <cell r="G957" t="str">
            <v>m</v>
          </cell>
          <cell r="H957">
            <v>16.54</v>
          </cell>
          <cell r="I957"/>
        </row>
        <row r="958">
          <cell r="A958">
            <v>8835</v>
          </cell>
          <cell r="B958"/>
          <cell r="C958" t="str">
            <v>RODAPÉ CIMENTADO</v>
          </cell>
          <cell r="D958"/>
          <cell r="E958"/>
          <cell r="F958"/>
          <cell r="G958"/>
          <cell r="H958"/>
          <cell r="I958"/>
        </row>
        <row r="959">
          <cell r="A959" t="str">
            <v>ED-50770</v>
          </cell>
          <cell r="B959"/>
          <cell r="C959" t="str">
            <v>RODAPÉ COM ARGAMASSA, TRAÇO 1:3 (CIMENTO E AREIA), ESP. 2CM, ALTURA 10CM, DESEMPENADO/ALISADO COM COLHER</v>
          </cell>
          <cell r="D959"/>
          <cell r="E959"/>
          <cell r="F959"/>
          <cell r="G959" t="str">
            <v>m</v>
          </cell>
          <cell r="H959">
            <v>16.829999999999998</v>
          </cell>
          <cell r="I959"/>
        </row>
        <row r="960">
          <cell r="A960" t="str">
            <v>ED-50768</v>
          </cell>
          <cell r="B960"/>
          <cell r="C960" t="str">
            <v>RODAPÉ COM ARGAMASSA, TRAÇO 1:3 (CIMENTO E AREIA), ESP. 2CM, ALTURA 5CM, DESEMPENADO/ALISADO COM COLHER</v>
          </cell>
          <cell r="D960"/>
          <cell r="E960"/>
          <cell r="F960"/>
          <cell r="G960" t="str">
            <v>m</v>
          </cell>
          <cell r="H960">
            <v>14.37</v>
          </cell>
          <cell r="I960"/>
        </row>
        <row r="961">
          <cell r="A961" t="str">
            <v>ED-50769</v>
          </cell>
          <cell r="B961"/>
          <cell r="C961" t="str">
            <v>RODAPÉ COM ARGAMASSA, TRAÇO 1:3 (CIMENTO E AREIA), ESP. 2CM, ALTURA 7CM, DESEMPENADO/ALISADO COM COLHER</v>
          </cell>
          <cell r="D961"/>
          <cell r="E961"/>
          <cell r="F961"/>
          <cell r="G961" t="str">
            <v>m</v>
          </cell>
          <cell r="H961">
            <v>15.92</v>
          </cell>
          <cell r="I961"/>
        </row>
        <row r="962">
          <cell r="A962">
            <v>8836</v>
          </cell>
          <cell r="B962"/>
          <cell r="C962" t="str">
            <v>RODAPÉS INDUSTRIAL (ALTA RESISTÊNCIA)</v>
          </cell>
          <cell r="D962"/>
          <cell r="E962"/>
          <cell r="F962"/>
          <cell r="G962"/>
          <cell r="H962"/>
          <cell r="I962"/>
        </row>
        <row r="963">
          <cell r="A963" t="str">
            <v>ED-50775</v>
          </cell>
          <cell r="B963"/>
          <cell r="C963" t="str">
            <v>RODAPÉ COM ARGAMASSA DE ALTA RESISTÊNCIA INDUSTRIAL, ACABAMENTO POLIDO, COR CINZA, ALTURA 5CM, INCLUSIVE POLIMENTO</v>
          </cell>
          <cell r="D963"/>
          <cell r="E963"/>
          <cell r="F963"/>
          <cell r="G963" t="str">
            <v>m</v>
          </cell>
          <cell r="H963">
            <v>31.53</v>
          </cell>
          <cell r="I963"/>
        </row>
        <row r="964">
          <cell r="A964" t="str">
            <v>ED-50776</v>
          </cell>
          <cell r="B964"/>
          <cell r="C964" t="str">
            <v>RODAPÉ COM ARGAMASSA DE ALTA RESISTÊNCIA INDUSTRIAL, ACABAMENTO POLIDO, COR CINZA, ALTURA 7CM, INCLUSIVE POLIMENTO</v>
          </cell>
          <cell r="D964"/>
          <cell r="E964"/>
          <cell r="F964"/>
          <cell r="G964" t="str">
            <v>m</v>
          </cell>
          <cell r="H964">
            <v>31.75</v>
          </cell>
          <cell r="I964"/>
        </row>
        <row r="965">
          <cell r="A965">
            <v>8837</v>
          </cell>
          <cell r="B965"/>
          <cell r="C965" t="str">
            <v>PEITORIL DE ARDÓSIA</v>
          </cell>
          <cell r="D965"/>
          <cell r="E965"/>
          <cell r="F965"/>
          <cell r="G965"/>
          <cell r="H965"/>
          <cell r="I965"/>
        </row>
        <row r="966">
          <cell r="A966" t="str">
            <v>ED-50993</v>
          </cell>
          <cell r="B966"/>
          <cell r="C966" t="str">
            <v>PEITORIL DE ARDÓSIA E = 2 CM</v>
          </cell>
          <cell r="D966"/>
          <cell r="E966"/>
          <cell r="F966"/>
          <cell r="G966" t="str">
            <v>m2</v>
          </cell>
          <cell r="H966">
            <v>159.46</v>
          </cell>
          <cell r="I966"/>
        </row>
        <row r="967">
          <cell r="A967">
            <v>8838</v>
          </cell>
          <cell r="B967"/>
          <cell r="C967" t="str">
            <v>PEITORIL DE GRANITO</v>
          </cell>
          <cell r="D967"/>
          <cell r="E967"/>
          <cell r="F967"/>
          <cell r="G967"/>
          <cell r="H967"/>
          <cell r="I967"/>
        </row>
        <row r="968">
          <cell r="A968" t="str">
            <v>ED-50997</v>
          </cell>
          <cell r="B968"/>
          <cell r="C968" t="str">
            <v>PEITORIL DE GRANITO CINZA ANDORINHA E = 2 CM</v>
          </cell>
          <cell r="D968"/>
          <cell r="E968"/>
          <cell r="F968"/>
          <cell r="G968" t="str">
            <v>m2</v>
          </cell>
          <cell r="H968">
            <v>216.7</v>
          </cell>
          <cell r="I968"/>
        </row>
        <row r="969">
          <cell r="A969" t="str">
            <v>ED-50998</v>
          </cell>
          <cell r="B969"/>
          <cell r="C969" t="str">
            <v>PEITORIL DE GRANITO CINZA ANDORINHA E = 3 CM</v>
          </cell>
          <cell r="D969"/>
          <cell r="E969"/>
          <cell r="F969"/>
          <cell r="G969" t="str">
            <v>m2</v>
          </cell>
          <cell r="H969">
            <v>259.05</v>
          </cell>
          <cell r="I969"/>
        </row>
        <row r="970">
          <cell r="A970">
            <v>8839</v>
          </cell>
          <cell r="B970"/>
          <cell r="C970" t="str">
            <v>PEITORIL DE MÁRMORE</v>
          </cell>
          <cell r="D970"/>
          <cell r="E970"/>
          <cell r="F970"/>
          <cell r="G970"/>
          <cell r="H970"/>
          <cell r="I970"/>
        </row>
        <row r="971">
          <cell r="A971" t="str">
            <v>ED-50999</v>
          </cell>
          <cell r="B971"/>
          <cell r="C971" t="str">
            <v>PEITORIL DE MÁRMORE BRANCO E = 2 CM</v>
          </cell>
          <cell r="D971"/>
          <cell r="E971"/>
          <cell r="F971"/>
          <cell r="G971" t="str">
            <v>m2</v>
          </cell>
          <cell r="H971">
            <v>288.73</v>
          </cell>
          <cell r="I971"/>
        </row>
        <row r="972">
          <cell r="A972" t="str">
            <v>ED-51000</v>
          </cell>
          <cell r="B972"/>
          <cell r="C972" t="str">
            <v>PEITORIL DE MÁRMORE BRANCO E = 3 CM</v>
          </cell>
          <cell r="D972"/>
          <cell r="E972"/>
          <cell r="F972"/>
          <cell r="G972" t="str">
            <v>m2</v>
          </cell>
          <cell r="H972">
            <v>306.85000000000002</v>
          </cell>
          <cell r="I972"/>
        </row>
        <row r="973">
          <cell r="A973">
            <v>8840</v>
          </cell>
          <cell r="B973"/>
          <cell r="C973" t="str">
            <v>PEITORIL DE CONCRETO</v>
          </cell>
          <cell r="D973"/>
          <cell r="E973"/>
          <cell r="F973"/>
          <cell r="G973"/>
          <cell r="H973"/>
          <cell r="I973"/>
        </row>
        <row r="974">
          <cell r="A974" t="str">
            <v>ED-50994</v>
          </cell>
          <cell r="B974"/>
          <cell r="C974" t="str">
            <v>PEITORIL DE CONCRETO E = 3 CM, FCK &gt;= 13,5 MPA, L = 20 CM</v>
          </cell>
          <cell r="D974"/>
          <cell r="E974"/>
          <cell r="F974"/>
          <cell r="G974" t="str">
            <v>m</v>
          </cell>
          <cell r="H974">
            <v>34.85</v>
          </cell>
          <cell r="I974"/>
        </row>
        <row r="975">
          <cell r="A975" t="str">
            <v>ED-50995</v>
          </cell>
          <cell r="B975"/>
          <cell r="C975" t="str">
            <v>PEITORIL DE CONCRETO E = 3 CM, FCK &gt;= 13,5 MPA, L = 25 CM</v>
          </cell>
          <cell r="D975"/>
          <cell r="E975"/>
          <cell r="F975"/>
          <cell r="G975" t="str">
            <v>m</v>
          </cell>
          <cell r="H975">
            <v>50.61</v>
          </cell>
          <cell r="I975"/>
        </row>
        <row r="976">
          <cell r="A976" t="str">
            <v>ED-50996</v>
          </cell>
          <cell r="B976"/>
          <cell r="C976" t="str">
            <v>PEITORIL PRÉ-MOLDADO EM CONCRETO 18 MPA, INCLUSIVE GANCHO PARA FIXAÇÃO</v>
          </cell>
          <cell r="D976"/>
          <cell r="E976"/>
          <cell r="F976"/>
          <cell r="G976" t="str">
            <v>m</v>
          </cell>
          <cell r="H976">
            <v>48.28</v>
          </cell>
          <cell r="I976"/>
        </row>
        <row r="977">
          <cell r="A977">
            <v>8841</v>
          </cell>
          <cell r="B977"/>
          <cell r="C977" t="str">
            <v>SOLEIRA DE ARDÓSIA</v>
          </cell>
          <cell r="D977"/>
          <cell r="E977"/>
          <cell r="F977"/>
          <cell r="G977"/>
          <cell r="H977"/>
          <cell r="I977"/>
        </row>
        <row r="978">
          <cell r="A978" t="str">
            <v>ED-51001</v>
          </cell>
          <cell r="B978"/>
          <cell r="C978" t="str">
            <v>SOLEIRA DE ARDÓSIA E = 2 CM</v>
          </cell>
          <cell r="D978"/>
          <cell r="E978"/>
          <cell r="F978"/>
          <cell r="G978" t="str">
            <v>m2</v>
          </cell>
          <cell r="H978">
            <v>159.46</v>
          </cell>
          <cell r="I978"/>
        </row>
        <row r="979">
          <cell r="A979">
            <v>8842</v>
          </cell>
          <cell r="B979"/>
          <cell r="C979" t="str">
            <v>SOLEIRA DE GRANITINA E MARMORITE</v>
          </cell>
          <cell r="D979"/>
          <cell r="E979"/>
          <cell r="F979"/>
          <cell r="G979"/>
          <cell r="H979"/>
          <cell r="I979"/>
        </row>
        <row r="980">
          <cell r="A980" t="str">
            <v>ED-50622</v>
          </cell>
          <cell r="B980"/>
          <cell r="C980" t="str">
            <v>SOLEIRA DE MARMORITE, COR CIMENTO NATURAL, E = 3 CM</v>
          </cell>
          <cell r="D980"/>
          <cell r="E980"/>
          <cell r="F980"/>
          <cell r="G980" t="str">
            <v>m2</v>
          </cell>
          <cell r="H980">
            <v>91.23</v>
          </cell>
          <cell r="I980"/>
        </row>
        <row r="981">
          <cell r="A981">
            <v>8843</v>
          </cell>
          <cell r="B981"/>
          <cell r="C981" t="str">
            <v>SOLEIRA DE GRANITO</v>
          </cell>
          <cell r="D981"/>
          <cell r="E981"/>
          <cell r="F981"/>
          <cell r="G981"/>
          <cell r="H981"/>
          <cell r="I981"/>
        </row>
        <row r="982">
          <cell r="A982" t="str">
            <v>ED-51002</v>
          </cell>
          <cell r="B982"/>
          <cell r="C982" t="str">
            <v>SOLEIRA DE GRANITO CINZA ANDORINHA E = 2 CM</v>
          </cell>
          <cell r="D982"/>
          <cell r="E982"/>
          <cell r="F982"/>
          <cell r="G982" t="str">
            <v>m2</v>
          </cell>
          <cell r="H982">
            <v>264.48</v>
          </cell>
          <cell r="I982"/>
        </row>
        <row r="983">
          <cell r="A983" t="str">
            <v>ED-51003</v>
          </cell>
          <cell r="B983"/>
          <cell r="C983" t="str">
            <v>SOLEIRA DE GRANITO CINZA ANDORINHA E = 3 CM</v>
          </cell>
          <cell r="D983"/>
          <cell r="E983"/>
          <cell r="F983"/>
          <cell r="G983" t="str">
            <v>m2</v>
          </cell>
          <cell r="H983">
            <v>262.13</v>
          </cell>
          <cell r="I983"/>
        </row>
        <row r="984">
          <cell r="A984">
            <v>8844</v>
          </cell>
          <cell r="B984"/>
          <cell r="C984" t="str">
            <v>SOLEIRA DE MÁRMORE</v>
          </cell>
          <cell r="D984"/>
          <cell r="E984"/>
          <cell r="F984"/>
          <cell r="G984"/>
          <cell r="H984"/>
          <cell r="I984"/>
        </row>
        <row r="985">
          <cell r="A985" t="str">
            <v>ED-51004</v>
          </cell>
          <cell r="B985"/>
          <cell r="C985" t="str">
            <v>SOLEIRA DE MÁRMORE BRANCO E = 2 CM</v>
          </cell>
          <cell r="D985"/>
          <cell r="E985"/>
          <cell r="F985"/>
          <cell r="G985" t="str">
            <v>m2</v>
          </cell>
          <cell r="H985">
            <v>288.73</v>
          </cell>
          <cell r="I985"/>
        </row>
        <row r="986">
          <cell r="A986" t="str">
            <v>ED-51005</v>
          </cell>
          <cell r="B986"/>
          <cell r="C986" t="str">
            <v>SOLEIRA DE MÁRMORE BRANCO E = 3 CM</v>
          </cell>
          <cell r="D986"/>
          <cell r="E986"/>
          <cell r="F986"/>
          <cell r="G986" t="str">
            <v>m2</v>
          </cell>
          <cell r="H986">
            <v>306.85000000000002</v>
          </cell>
          <cell r="I986"/>
        </row>
        <row r="987">
          <cell r="A987">
            <v>8675</v>
          </cell>
          <cell r="B987"/>
          <cell r="C987" t="str">
            <v>REVESTIMENTOS</v>
          </cell>
          <cell r="D987"/>
          <cell r="E987"/>
          <cell r="F987"/>
          <cell r="G987"/>
          <cell r="H987"/>
          <cell r="I987"/>
        </row>
        <row r="988">
          <cell r="A988">
            <v>8845</v>
          </cell>
          <cell r="B988"/>
          <cell r="C988" t="str">
            <v xml:space="preserve">REVESTIMENTO DE ARGAMASSA </v>
          </cell>
          <cell r="D988"/>
          <cell r="E988"/>
          <cell r="F988"/>
          <cell r="G988"/>
          <cell r="H988"/>
          <cell r="I988"/>
        </row>
        <row r="989">
          <cell r="A989" t="str">
            <v>ED-50731</v>
          </cell>
          <cell r="B989"/>
          <cell r="C989" t="str">
            <v>CHAPISCO COM ARGAMASSA INDUSTRIALIZADA, ESP. 5MM, APLICADO EM ALVENARIA/ESTRUTURA DE CONCRETO COM DESEMPENADEIRA METÁLICA, PREPARO MECÂNICO</v>
          </cell>
          <cell r="D989"/>
          <cell r="E989"/>
          <cell r="F989"/>
          <cell r="G989" t="str">
            <v>m2</v>
          </cell>
          <cell r="H989">
            <v>11.97</v>
          </cell>
          <cell r="I989"/>
        </row>
        <row r="990">
          <cell r="A990" t="str">
            <v>ED-50730</v>
          </cell>
          <cell r="B990"/>
          <cell r="C990" t="str">
            <v>CHAPISCO COM ARGAMASSA, TRAÇO 1:2:3 (CIMENTO, AREIA E PEDRISCO), APLICADO COM COLHER, ESP. 5MM, PREPARO MECÂNICO</v>
          </cell>
          <cell r="D990"/>
          <cell r="E990"/>
          <cell r="F990"/>
          <cell r="G990" t="str">
            <v>m2</v>
          </cell>
          <cell r="H990">
            <v>11.08</v>
          </cell>
          <cell r="I990"/>
        </row>
        <row r="991">
          <cell r="A991" t="str">
            <v>ED-50729</v>
          </cell>
          <cell r="B991"/>
          <cell r="C991" t="str">
            <v>CHAPISCO COM ARGAMASSA, TRAÇO 1:3 (CIMENTO E AREIA), ESP. 5MM, APLICADO EM ALVENARIA COM PENEIRA, PREPARO MECÂNICO</v>
          </cell>
          <cell r="D991"/>
          <cell r="E991"/>
          <cell r="F991"/>
          <cell r="G991" t="str">
            <v>m2</v>
          </cell>
          <cell r="H991">
            <v>10.56</v>
          </cell>
          <cell r="I991"/>
        </row>
        <row r="992">
          <cell r="A992" t="str">
            <v>ED-50727</v>
          </cell>
          <cell r="B992"/>
          <cell r="C992" t="str">
            <v>CHAPISCO COM ARGAMASSA, TRAÇO 1:3 (CIMENTO E AREIA), ESP. 5MM, APLICADO EM ALVENARIA/ESTRUTURA DE CONCRETO COM COLHER, PREPARO MECÂNICO</v>
          </cell>
          <cell r="D992"/>
          <cell r="E992"/>
          <cell r="F992"/>
          <cell r="G992" t="str">
            <v>m2</v>
          </cell>
          <cell r="H992">
            <v>7.47</v>
          </cell>
          <cell r="I992"/>
        </row>
        <row r="993">
          <cell r="A993" t="str">
            <v>ED-50728</v>
          </cell>
          <cell r="B993"/>
          <cell r="C993" t="str">
            <v>CHAPISCO COM ARGAMASSA, TRAÇO 1:3 (CIMENTO E AREIA), ESP. 5MM, APLICADO EM TETO COM COLHER, PREPARO MECÂNICO</v>
          </cell>
          <cell r="D993"/>
          <cell r="E993"/>
          <cell r="F993"/>
          <cell r="G993" t="str">
            <v>m2</v>
          </cell>
          <cell r="H993">
            <v>10.28</v>
          </cell>
          <cell r="I993"/>
        </row>
        <row r="994">
          <cell r="A994" t="str">
            <v>ED-50732</v>
          </cell>
          <cell r="B994"/>
          <cell r="C994" t="str">
            <v>EMBOÇO COM ARGAMASSA, TRAÇO 1:6 (CIMENTO E AREIA), ESP. 20MM, APLICAÇÃO MANUAL, PREPARO MECÂNICO</v>
          </cell>
          <cell r="D994"/>
          <cell r="E994"/>
          <cell r="F994"/>
          <cell r="G994" t="str">
            <v>m2</v>
          </cell>
          <cell r="H994">
            <v>26.7</v>
          </cell>
          <cell r="I994"/>
        </row>
        <row r="995">
          <cell r="A995" t="str">
            <v>ED-50734</v>
          </cell>
          <cell r="B995"/>
          <cell r="C995" t="str">
            <v>FRISO DE ALUMÍNIO ANODIZADO NATURAL 3/8" (USO INTERNO)</v>
          </cell>
          <cell r="D995"/>
          <cell r="E995"/>
          <cell r="F995"/>
          <cell r="G995" t="str">
            <v>m</v>
          </cell>
          <cell r="H995">
            <v>18.690000000000001</v>
          </cell>
          <cell r="I995"/>
        </row>
        <row r="996">
          <cell r="A996" t="str">
            <v>ED-50761</v>
          </cell>
          <cell r="B996"/>
          <cell r="C996" t="str">
            <v>REBOCO COM ARGAMASSA, TRAÇO 1:2:8 (CIMENTO, CAL E AREIA), ESP. 20MM, APLICAÇÃO MANUAL, PREPARO MECÂNICO</v>
          </cell>
          <cell r="D996"/>
          <cell r="E996"/>
          <cell r="F996"/>
          <cell r="G996" t="str">
            <v>m2</v>
          </cell>
          <cell r="H996">
            <v>28.42</v>
          </cell>
          <cell r="I996"/>
        </row>
        <row r="997">
          <cell r="A997" t="str">
            <v>ED-50760</v>
          </cell>
          <cell r="B997"/>
          <cell r="C997" t="str">
            <v>REBOCO COM ARGAMASSA, TRAÇO 1:2:9 (CIMENTO, CAL E AREIA), COM ADITIVO IMPERMEABILIZANTE, ESP. 20MM, APLICAÇÃO MANUAL, PREPARO MECÂNICO</v>
          </cell>
          <cell r="D997"/>
          <cell r="E997"/>
          <cell r="F997"/>
          <cell r="G997" t="str">
            <v>m2</v>
          </cell>
          <cell r="H997">
            <v>42.29</v>
          </cell>
          <cell r="I997"/>
        </row>
        <row r="998">
          <cell r="A998" t="str">
            <v>ED-50759</v>
          </cell>
          <cell r="B998"/>
          <cell r="C998" t="str">
            <v>REBOCO COM ARGAMASSA, TRAÇO 1:7 (CIMENTO E AREIA), ESP. 20MM, APLICAÇÃO MANUAL, PREPARO MECÂNICO</v>
          </cell>
          <cell r="D998"/>
          <cell r="E998"/>
          <cell r="F998"/>
          <cell r="G998" t="str">
            <v>m2</v>
          </cell>
          <cell r="H998">
            <v>25</v>
          </cell>
          <cell r="I998"/>
        </row>
        <row r="999">
          <cell r="A999" t="str">
            <v>ED-50762</v>
          </cell>
          <cell r="B999"/>
          <cell r="C999" t="str">
            <v>REVESTIMENTO COM ARGAMASSA EM CAMADA ÚNICA, APLICADO EM PAREDE, TRAÇO 1:3 (CIMENTO E AREIA), ESP. 20MM, APLICAÇÃO MANUAL, PREPARO MECÂNICO</v>
          </cell>
          <cell r="D999"/>
          <cell r="E999"/>
          <cell r="F999"/>
          <cell r="G999" t="str">
            <v>m2</v>
          </cell>
          <cell r="H999">
            <v>25.46</v>
          </cell>
          <cell r="I999"/>
        </row>
        <row r="1000">
          <cell r="A1000" t="str">
            <v>ED-50763</v>
          </cell>
          <cell r="B1000"/>
          <cell r="C1000" t="str">
            <v>REVESTIMENTO COM ARGAMASSA EM CAMADA ÚNICA, APLICADO EM TETO, TRAÇO 1:3 (CIMENTO E AREIA), ESP. 20MM, APLICAÇÃO MANUAL, PREPARO MECÂNICO</v>
          </cell>
          <cell r="D1000"/>
          <cell r="E1000"/>
          <cell r="F1000"/>
          <cell r="G1000" t="str">
            <v>m2</v>
          </cell>
          <cell r="H1000">
            <v>27.11</v>
          </cell>
          <cell r="I1000"/>
        </row>
        <row r="1001">
          <cell r="A1001">
            <v>8846</v>
          </cell>
          <cell r="B1001"/>
          <cell r="C1001" t="str">
            <v>REVESTIMENTO INTERNO DE GESSO</v>
          </cell>
          <cell r="D1001"/>
          <cell r="E1001"/>
          <cell r="F1001"/>
          <cell r="G1001"/>
          <cell r="H1001"/>
          <cell r="I1001"/>
        </row>
        <row r="1002">
          <cell r="A1002" t="str">
            <v>ED-50736</v>
          </cell>
          <cell r="B1002"/>
          <cell r="C1002" t="str">
            <v>REVESTIMENTO DE GESSO EM PAREDE, ESP. 5MM, APLICAÇÃO MANUAL (SARRAFAEADO)</v>
          </cell>
          <cell r="D1002"/>
          <cell r="E1002"/>
          <cell r="F1002"/>
          <cell r="G1002" t="str">
            <v>m2</v>
          </cell>
          <cell r="H1002">
            <v>19.510000000000002</v>
          </cell>
          <cell r="I1002"/>
        </row>
        <row r="1003">
          <cell r="A1003" t="str">
            <v>ED-9066</v>
          </cell>
          <cell r="B1003"/>
          <cell r="C1003" t="str">
            <v>REVESTIMENTO DE GESSO EM TETO, ESP. 5MM, APLICAÇÃO MANUAL (SARRAFAEADO)</v>
          </cell>
          <cell r="D1003"/>
          <cell r="E1003"/>
          <cell r="F1003"/>
          <cell r="G1003" t="str">
            <v>m2</v>
          </cell>
          <cell r="H1003">
            <v>22.34</v>
          </cell>
          <cell r="I1003"/>
        </row>
        <row r="1004">
          <cell r="A1004">
            <v>8847</v>
          </cell>
          <cell r="B1004"/>
          <cell r="C1004" t="str">
            <v>REVESTIMENTO NATADO</v>
          </cell>
          <cell r="D1004"/>
          <cell r="E1004"/>
          <cell r="F1004"/>
          <cell r="G1004"/>
          <cell r="H1004"/>
          <cell r="I1004"/>
        </row>
        <row r="1005">
          <cell r="A1005" t="str">
            <v>ED-9071</v>
          </cell>
          <cell r="B1005"/>
          <cell r="C1005" t="str">
            <v>REVESTIMENTO NATADO LISO, ESP. 5MM, APLICAÇÃO COM DESEMPENADEIRA METÁLICA, PREPARO MECÂNICO</v>
          </cell>
          <cell r="D1005"/>
          <cell r="E1005"/>
          <cell r="F1005"/>
          <cell r="G1005" t="str">
            <v>m2</v>
          </cell>
          <cell r="H1005">
            <v>17.16</v>
          </cell>
          <cell r="I1005"/>
        </row>
        <row r="1006">
          <cell r="A1006" t="str">
            <v>ED-50746</v>
          </cell>
          <cell r="B1006"/>
          <cell r="C1006" t="str">
            <v>REVESTIMENTO NATADO LISO, ESP. 5MM, APLICAÇÃO COM DESEMPENADEIRA METÁLICA, PREPARO MECÂNICO, INCLUSIVE ARGAMASSA EM CAMADA ÚNICA, TRAÇO 1:3 (CIMENTO E AREIA), APLICADO EM PAREDE, ESP. 20MM, APLICAÇÃO MANUAL, PREPARO MECÂNICO</v>
          </cell>
          <cell r="D1006"/>
          <cell r="E1006"/>
          <cell r="F1006"/>
          <cell r="G1006" t="str">
            <v>m2</v>
          </cell>
          <cell r="H1006">
            <v>42.62</v>
          </cell>
          <cell r="I1006"/>
        </row>
        <row r="1007">
          <cell r="A1007">
            <v>8848</v>
          </cell>
          <cell r="B1007"/>
          <cell r="C1007" t="str">
            <v>REVESTIMENTO EM CERÂMICA</v>
          </cell>
          <cell r="D1007"/>
          <cell r="E1007"/>
          <cell r="F1007"/>
          <cell r="G1007"/>
          <cell r="H1007"/>
          <cell r="I1007"/>
        </row>
        <row r="1008">
          <cell r="A1008" t="str">
            <v>ED-50718</v>
          </cell>
          <cell r="B1008"/>
          <cell r="C1008" t="str">
            <v>APLICAÇÃO DE REJUNTE CIMENTÍCIO COLORIDO INDUSTRIALIZADO PARA REVESTIMENTOS DE PAREDE/PISO COM JUNTAS DE ATÉ 3MM DE ESPESSURA</v>
          </cell>
          <cell r="D1008"/>
          <cell r="E1008"/>
          <cell r="F1008"/>
          <cell r="G1008" t="str">
            <v>m2</v>
          </cell>
          <cell r="H1008">
            <v>4.72</v>
          </cell>
          <cell r="I1008"/>
        </row>
        <row r="1009">
          <cell r="A1009" t="str">
            <v>ED-50721</v>
          </cell>
          <cell r="B1009"/>
          <cell r="C1009" t="str">
            <v>CANTONEIRA DE ALUMÍNIO PARA ACABAMENTO DE QUINAS</v>
          </cell>
          <cell r="D1009"/>
          <cell r="E1009"/>
          <cell r="F1009"/>
          <cell r="G1009" t="str">
            <v>m</v>
          </cell>
          <cell r="H1009">
            <v>19.32</v>
          </cell>
          <cell r="I1009"/>
        </row>
        <row r="1010">
          <cell r="A1010" t="str">
            <v>ED-50720</v>
          </cell>
          <cell r="B1010"/>
          <cell r="C1010" t="str">
            <v>CANTONEIRA DE PVC PARA ACABAMENTO DE QUINAS</v>
          </cell>
          <cell r="D1010"/>
          <cell r="E1010"/>
          <cell r="F1010"/>
          <cell r="G1010" t="str">
            <v>m</v>
          </cell>
          <cell r="H1010">
            <v>19.91</v>
          </cell>
          <cell r="I1010"/>
        </row>
        <row r="1011">
          <cell r="A1011" t="str">
            <v>ED-50726</v>
          </cell>
          <cell r="B1011"/>
          <cell r="C1011" t="str">
            <v>CERÂMICA DECORADA EM FAIXA 50 X 200 MM</v>
          </cell>
          <cell r="D1011"/>
          <cell r="E1011"/>
          <cell r="F1011"/>
          <cell r="G1011" t="str">
            <v>m</v>
          </cell>
          <cell r="H1011">
            <v>30.33</v>
          </cell>
          <cell r="I1011"/>
        </row>
        <row r="1012">
          <cell r="A1012" t="str">
            <v>ED-50743</v>
          </cell>
          <cell r="B1012"/>
          <cell r="C1012" t="str">
            <v>LITOCERÂMICA DE 6,0 X 22,5 CM, ASSENTADO COM ARGAMASSA PRÉ-FABRICADA, INCLUSIVE REJUNTAMENTO</v>
          </cell>
          <cell r="D1012"/>
          <cell r="E1012"/>
          <cell r="F1012"/>
          <cell r="G1012" t="str">
            <v>m2</v>
          </cell>
          <cell r="H1012">
            <v>89.41</v>
          </cell>
          <cell r="I1012"/>
        </row>
        <row r="1013">
          <cell r="A1013" t="str">
            <v>ED-50715</v>
          </cell>
          <cell r="B1013"/>
          <cell r="C1013" t="str">
            <v>REVESTIMENTO COM AZULEJO BRANCO (15X15CM), EM DIAGONAL, ASSENTAMENTO COM ARGAMASSA INDUSTRIALIZADA, INCLUSIVE REJUNTAMENTO</v>
          </cell>
          <cell r="D1013"/>
          <cell r="E1013"/>
          <cell r="F1013"/>
          <cell r="G1013" t="str">
            <v>m2</v>
          </cell>
          <cell r="H1013">
            <v>95.53</v>
          </cell>
          <cell r="I1013"/>
        </row>
        <row r="1014">
          <cell r="A1014" t="str">
            <v>ED-50716</v>
          </cell>
          <cell r="B1014"/>
          <cell r="C1014" t="str">
            <v>REVESTIMENTO COM AZULEJO BRANCO (15X15CM), JUNTA A PRUMO, ASSENTAMENTO COM ARGAMASSA INDUSTRIALIZADA, INCLUSIVE REJUNTAMENTO</v>
          </cell>
          <cell r="D1014"/>
          <cell r="E1014"/>
          <cell r="F1014"/>
          <cell r="G1014" t="str">
            <v>m2</v>
          </cell>
          <cell r="H1014">
            <v>83.55</v>
          </cell>
          <cell r="I1014"/>
        </row>
        <row r="1015">
          <cell r="A1015" t="str">
            <v>ED-50717</v>
          </cell>
          <cell r="B1015"/>
          <cell r="C1015" t="str">
            <v>REVESTIMENTO COM AZULEJO BRANCO (20X20CM), JUNTA A PRUMO, ASSENTAMENTO COM ARGAMASSA INDUSTRIALIZADA, INCLUSIVE REJUNTAMENTO</v>
          </cell>
          <cell r="D1015"/>
          <cell r="E1015"/>
          <cell r="F1015"/>
          <cell r="G1015" t="str">
            <v>m2</v>
          </cell>
          <cell r="H1015">
            <v>77.25</v>
          </cell>
          <cell r="I1015"/>
        </row>
        <row r="1016">
          <cell r="A1016" t="str">
            <v>ED-9081</v>
          </cell>
          <cell r="B1016"/>
          <cell r="C1016" t="str">
            <v>REVESTIMENTO COM CERÂMICA APLICADO EM PAREDE, ACABAMENTO ESMALTADO, AMBIENTE INTERNO/EXTERNO, PADRÃO EXTRA, DIMENSÃO DA PEÇA ATÉ 2025 CM2, PEI III, ASSENTAMENTO COM ARGAMASSA INDUSTRIALIZADA, INCLUSIVE REJUNTAMENTO</v>
          </cell>
          <cell r="D1016"/>
          <cell r="E1016"/>
          <cell r="F1016"/>
          <cell r="G1016" t="str">
            <v>m2</v>
          </cell>
          <cell r="H1016">
            <v>65.27</v>
          </cell>
          <cell r="I1016"/>
        </row>
        <row r="1017">
          <cell r="A1017" t="str">
            <v>ED-50749</v>
          </cell>
          <cell r="B1017"/>
          <cell r="C1017" t="str">
            <v>REVESTIMENTO COM PASTILHA DE VIDRO (VIDROTIL), ASSENTADO COM ARGAMASSA PRÉ-FABRICADA, INCLUSIVE REJUNTAMENTO</v>
          </cell>
          <cell r="D1017"/>
          <cell r="E1017"/>
          <cell r="F1017"/>
          <cell r="G1017" t="str">
            <v>m2</v>
          </cell>
          <cell r="H1017">
            <v>299.17</v>
          </cell>
          <cell r="I1017"/>
        </row>
        <row r="1018">
          <cell r="A1018" t="str">
            <v>ED-50750</v>
          </cell>
          <cell r="B1018"/>
          <cell r="C1018" t="str">
            <v>REVESTIMENTO COM PASTILHAS DE PORCELANA, ASSENTADO COM ARGAMASSA PRÉ-FABRICADA, INCLUSIVE REJUNTAMENTO</v>
          </cell>
          <cell r="D1018"/>
          <cell r="E1018"/>
          <cell r="F1018"/>
          <cell r="G1018" t="str">
            <v>m2</v>
          </cell>
          <cell r="H1018">
            <v>199.49</v>
          </cell>
          <cell r="I1018"/>
        </row>
        <row r="1019">
          <cell r="A1019">
            <v>8850</v>
          </cell>
          <cell r="B1019"/>
          <cell r="C1019" t="str">
            <v>REVESTIMENTO EM FAIXA E FILETE</v>
          </cell>
          <cell r="D1019"/>
          <cell r="E1019"/>
          <cell r="F1019"/>
          <cell r="G1019"/>
          <cell r="H1019"/>
          <cell r="I1019"/>
        </row>
        <row r="1020">
          <cell r="A1020" t="str">
            <v>ED-50725</v>
          </cell>
          <cell r="B1020"/>
          <cell r="C1020" t="str">
            <v>FAIXA / FILETE / LISTELO EM CERAMICA, LISO OU CORDAO, BRANCO, *2 X 30* CM (L X C)</v>
          </cell>
          <cell r="D1020"/>
          <cell r="E1020"/>
          <cell r="F1020"/>
          <cell r="G1020" t="str">
            <v>m</v>
          </cell>
          <cell r="H1020">
            <v>22.32</v>
          </cell>
          <cell r="I1020"/>
        </row>
        <row r="1021">
          <cell r="A1021">
            <v>8851</v>
          </cell>
          <cell r="B1021"/>
          <cell r="C1021" t="str">
            <v>REVESTIMENTO COM LADRILHO</v>
          </cell>
          <cell r="D1021"/>
          <cell r="E1021"/>
          <cell r="F1021"/>
          <cell r="G1021"/>
          <cell r="H1021"/>
          <cell r="I1021"/>
        </row>
        <row r="1022">
          <cell r="A1022" t="str">
            <v>ED-50739</v>
          </cell>
          <cell r="B1022"/>
          <cell r="C1022" t="str">
            <v>REVESTIMENTO COM LADRILHO HIDRÁULICO APLICADO EM PAREDE (20X20CM) COM JUNTA SECA, NA COR NATURAL, ASSENTAMENTO COM ARGAMASSA INDUSTRIALIZADA</v>
          </cell>
          <cell r="D1022"/>
          <cell r="E1022"/>
          <cell r="F1022"/>
          <cell r="G1022" t="str">
            <v>m2</v>
          </cell>
          <cell r="H1022">
            <v>63.18</v>
          </cell>
          <cell r="I1022"/>
        </row>
        <row r="1023">
          <cell r="A1023" t="str">
            <v>ED-50740</v>
          </cell>
          <cell r="B1023"/>
          <cell r="C1023" t="str">
            <v>REVESTIMENTO COM LADRILHO HIDRÁULICO APLICADO EM PAREDE (25X25CM) COM JUNTA SECA, NA COR NATURAL, ASSENTAMENTO COM ARGAMASSA INDUSTRIALIZADA</v>
          </cell>
          <cell r="D1023"/>
          <cell r="E1023"/>
          <cell r="F1023"/>
          <cell r="G1023" t="str">
            <v>m2</v>
          </cell>
          <cell r="H1023">
            <v>65.69</v>
          </cell>
          <cell r="I1023"/>
        </row>
        <row r="1024">
          <cell r="A1024">
            <v>8852</v>
          </cell>
          <cell r="B1024"/>
          <cell r="C1024" t="str">
            <v>REVESTIMENTO DE MÁRMORE E GRANITO</v>
          </cell>
          <cell r="D1024"/>
          <cell r="E1024"/>
          <cell r="F1024"/>
          <cell r="G1024"/>
          <cell r="H1024"/>
          <cell r="I1024"/>
        </row>
        <row r="1025">
          <cell r="A1025" t="str">
            <v>ED-50714</v>
          </cell>
          <cell r="B1025"/>
          <cell r="C1025" t="str">
            <v>REVESTIMENTO COM ARDÓSIA APLICADO EM PAREDE (40X40CM), ESP. 1CM, ACABAMENTO NATURAL, ASSENTAMENTO COM ARGAMASSA INDUSTRIALIZADA, INCLUSIVE REJUNTAMENTO</v>
          </cell>
          <cell r="D1025"/>
          <cell r="E1025"/>
          <cell r="F1025"/>
          <cell r="G1025" t="str">
            <v>m2</v>
          </cell>
          <cell r="H1025">
            <v>52.26</v>
          </cell>
          <cell r="I1025"/>
        </row>
        <row r="1026">
          <cell r="A1026" t="str">
            <v>ED-50737</v>
          </cell>
          <cell r="B1026"/>
          <cell r="C1026" t="str">
            <v>REVESTIMENTO COM GRANITO, CINZA ANDORINHA, APLICADO EM PAREDE, ESP. 2CM, ASSENTAMENTO COM ARGAMASSA INDUSTRIALIZADA, AMBIENTE INTERNO/EXTERNO, ALTURA MÁXIMA DE 3M PARA APLICAÇÃO DO GRANITO, INCLUSIVE REJUNTAMENTO</v>
          </cell>
          <cell r="D1026"/>
          <cell r="E1026"/>
          <cell r="F1026"/>
          <cell r="G1026" t="str">
            <v>m2</v>
          </cell>
          <cell r="H1026">
            <v>230.16</v>
          </cell>
          <cell r="I1026"/>
        </row>
        <row r="1027">
          <cell r="A1027" t="str">
            <v>ED-50744</v>
          </cell>
          <cell r="B1027"/>
          <cell r="C1027" t="str">
            <v>REVESTIMENTO COM MÁRMORE BRANCO APLICADO EM PAREDE, ESP. 2CM, ASSENTAMENTO COM ARGAMASSA INDUSTRIALIZADA, AMBIENTE INTERNO/EXTERNO, ALTURA MÁXIMA DE 3M PARA APLICAÇÃO DO MÁRMORE, INCLUSIVE REJUNTAMENTO</v>
          </cell>
          <cell r="D1027"/>
          <cell r="E1027"/>
          <cell r="F1027"/>
          <cell r="G1027" t="str">
            <v>m2</v>
          </cell>
          <cell r="H1027">
            <v>204.96</v>
          </cell>
          <cell r="I1027"/>
        </row>
        <row r="1028">
          <cell r="A1028" t="str">
            <v>ED-50756</v>
          </cell>
          <cell r="B1028"/>
          <cell r="C1028" t="str">
            <v>REVESTIMENTO COM PEDRA SÃO TOMÉ APLICADO EM PAREDE (40X40CM), ESP. 2CM, ACABAMENTO NATURAL, ASSENTAMENTO COM ARGAMASSA INDUSTRIALIZADA, AMBIENTE INTERNO/EXTERNO, ALTURA MÁXIMA DE 3M PARA APLICAÇÃO DA PEDRA, INCLUSIVE REJUNTAMENTO</v>
          </cell>
          <cell r="D1028"/>
          <cell r="E1028"/>
          <cell r="F1028"/>
          <cell r="G1028" t="str">
            <v>m2</v>
          </cell>
          <cell r="H1028">
            <v>110.63</v>
          </cell>
          <cell r="I1028"/>
        </row>
        <row r="1029">
          <cell r="A1029">
            <v>8853</v>
          </cell>
          <cell r="B1029"/>
          <cell r="C1029" t="str">
            <v>REVESTIMENTO EM LAMINADO E MADEIRA</v>
          </cell>
          <cell r="D1029"/>
          <cell r="E1029"/>
          <cell r="F1029"/>
          <cell r="G1029"/>
          <cell r="H1029"/>
          <cell r="I1029"/>
        </row>
        <row r="1030">
          <cell r="A1030" t="str">
            <v>ED-9127</v>
          </cell>
          <cell r="B1030"/>
          <cell r="C1030" t="str">
            <v>PREPARAÇÃO PARA APLICAÇÃO DE LAMINADO MELAMÍNICO EM PAREDE, INCLUSIVE UMA (1) DEMÃO DE COLA DE CONTATO</v>
          </cell>
          <cell r="D1030"/>
          <cell r="E1030"/>
          <cell r="F1030"/>
          <cell r="G1030" t="str">
            <v>m2</v>
          </cell>
          <cell r="H1030">
            <v>13.4</v>
          </cell>
          <cell r="I1030"/>
        </row>
        <row r="1031">
          <cell r="A1031" t="str">
            <v>ED-50742</v>
          </cell>
          <cell r="B1031"/>
          <cell r="C1031" t="str">
            <v>REVESTIMENTO EM LAMBRIS DE MADEIRA, LARGURA 10CM, INCLUSIVE BARROTEAMENTO</v>
          </cell>
          <cell r="D1031"/>
          <cell r="E1031"/>
          <cell r="F1031"/>
          <cell r="G1031" t="str">
            <v>m2</v>
          </cell>
          <cell r="H1031">
            <v>110.44</v>
          </cell>
          <cell r="I1031"/>
        </row>
        <row r="1032">
          <cell r="A1032" t="str">
            <v>ED-9124</v>
          </cell>
          <cell r="B1032"/>
          <cell r="C1032" t="str">
            <v>REVESTIMENTO EM LAMINADO MELAMÍNICO APLICADO EM PAREDE, ACABAMENTO FOSCO, ESP. 0,8MM, ASSENTAMENTO COM COLA DE CONTATO, INCLUSIVE LIXAMENTO E PREPARAÇÃO DA PAREDE PARA ASSENTAMENTO</v>
          </cell>
          <cell r="D1032"/>
          <cell r="E1032"/>
          <cell r="F1032"/>
          <cell r="G1032" t="str">
            <v>m2</v>
          </cell>
          <cell r="H1032">
            <v>106.22</v>
          </cell>
          <cell r="I1032"/>
        </row>
        <row r="1033">
          <cell r="A1033" t="str">
            <v>ED-9125</v>
          </cell>
          <cell r="B1033"/>
          <cell r="C1033" t="str">
            <v>REVESTIMENTO EM LAMINADO MELAMÍNICO APLICADO SOBRE SUPERFÍCIE DE MADEIRA, ACABAMENTO FOSCO, ESP. 0,8MM, ASSENTAMENTO COM COLA DE CONTATO, INCLUSIVE LIXAMENTO E PREPARAÇÃO SUPERFÍCIE PARA ASSENTAMENTO</v>
          </cell>
          <cell r="D1033"/>
          <cell r="E1033"/>
          <cell r="F1033"/>
          <cell r="G1033" t="str">
            <v>m2</v>
          </cell>
          <cell r="H1033">
            <v>92.79</v>
          </cell>
          <cell r="I1033"/>
        </row>
        <row r="1034">
          <cell r="A1034">
            <v>8854</v>
          </cell>
          <cell r="B1034"/>
          <cell r="C1034" t="str">
            <v>REVESTIMENTO ESPECIAL</v>
          </cell>
          <cell r="D1034"/>
          <cell r="E1034"/>
          <cell r="F1034"/>
          <cell r="G1034"/>
          <cell r="H1034"/>
          <cell r="I1034"/>
        </row>
        <row r="1035">
          <cell r="A1035" t="str">
            <v>ED-50765</v>
          </cell>
          <cell r="B1035"/>
          <cell r="C1035" t="str">
            <v>ISOLAMENTO TÉRMICO EM ARGAMASSA DE CIMENTO, AREIA E VERMICULITA, E = 4 CM</v>
          </cell>
          <cell r="D1035"/>
          <cell r="E1035"/>
          <cell r="F1035"/>
          <cell r="G1035" t="str">
            <v>m2</v>
          </cell>
          <cell r="H1035">
            <v>39.69</v>
          </cell>
          <cell r="I1035"/>
        </row>
        <row r="1036">
          <cell r="A1036" t="str">
            <v>ED-50719</v>
          </cell>
          <cell r="B1036"/>
          <cell r="C1036" t="str">
            <v>REVESTIMENTO COM ARGAMASSA BARITADA, ESP. 20MM, APLICAÇÃO MANUAL COM DESEMPENADEIRA, PREPARO MANUAL</v>
          </cell>
          <cell r="D1036"/>
          <cell r="E1036"/>
          <cell r="F1036"/>
          <cell r="G1036" t="str">
            <v>m2</v>
          </cell>
          <cell r="H1036">
            <v>149.46</v>
          </cell>
          <cell r="I1036"/>
        </row>
        <row r="1037">
          <cell r="A1037">
            <v>8676</v>
          </cell>
          <cell r="B1037"/>
          <cell r="C1037" t="str">
            <v>FORROS</v>
          </cell>
          <cell r="D1037"/>
          <cell r="E1037"/>
          <cell r="F1037"/>
          <cell r="G1037"/>
          <cell r="H1037"/>
          <cell r="I1037"/>
        </row>
        <row r="1038">
          <cell r="A1038">
            <v>8855</v>
          </cell>
          <cell r="B1038"/>
          <cell r="C1038" t="str">
            <v>FORRO DE GESSO</v>
          </cell>
          <cell r="D1038"/>
          <cell r="E1038"/>
          <cell r="F1038"/>
          <cell r="G1038"/>
          <cell r="H1038"/>
          <cell r="I1038"/>
        </row>
        <row r="1039">
          <cell r="A1039" t="str">
            <v>ED-49687</v>
          </cell>
          <cell r="B1039"/>
          <cell r="C1039" t="str">
            <v>FORRO DE GESSO EM PLACAS ACARTONADAS - FGA</v>
          </cell>
          <cell r="D1039"/>
          <cell r="E1039"/>
          <cell r="F1039"/>
          <cell r="G1039" t="str">
            <v>m2</v>
          </cell>
          <cell r="H1039">
            <v>43.29</v>
          </cell>
          <cell r="I1039"/>
        </row>
        <row r="1040">
          <cell r="A1040" t="str">
            <v>ED-49686</v>
          </cell>
          <cell r="B1040"/>
          <cell r="C1040" t="str">
            <v>FORRO DE GESSO EM PLACAS ACARTONADAS - FGE</v>
          </cell>
          <cell r="D1040"/>
          <cell r="E1040"/>
          <cell r="F1040"/>
          <cell r="G1040" t="str">
            <v>m2</v>
          </cell>
          <cell r="H1040">
            <v>50.01</v>
          </cell>
          <cell r="I1040"/>
        </row>
        <row r="1041">
          <cell r="A1041" t="str">
            <v>ED-49685</v>
          </cell>
          <cell r="B1041"/>
          <cell r="C1041" t="str">
            <v>FORRO DE GESSO EM PLACAS 60 X 60 CM LISO</v>
          </cell>
          <cell r="D1041"/>
          <cell r="E1041"/>
          <cell r="F1041"/>
          <cell r="G1041" t="str">
            <v>m2</v>
          </cell>
          <cell r="H1041">
            <v>39.119999999999997</v>
          </cell>
          <cell r="I1041"/>
        </row>
        <row r="1042">
          <cell r="A1042">
            <v>8856</v>
          </cell>
          <cell r="B1042"/>
          <cell r="C1042" t="str">
            <v>FORRO DE MADEIRA</v>
          </cell>
          <cell r="D1042"/>
          <cell r="E1042"/>
          <cell r="F1042"/>
          <cell r="G1042"/>
          <cell r="H1042"/>
          <cell r="I1042"/>
        </row>
        <row r="1043">
          <cell r="A1043" t="str">
            <v>ED-49691</v>
          </cell>
          <cell r="B1043"/>
          <cell r="C1043" t="str">
            <v>CIMALHA DE MADEIRA PARA FORRO DE MADEIRA</v>
          </cell>
          <cell r="D1043"/>
          <cell r="E1043"/>
          <cell r="F1043"/>
          <cell r="G1043" t="str">
            <v>m</v>
          </cell>
          <cell r="H1043">
            <v>15.53</v>
          </cell>
          <cell r="I1043"/>
        </row>
        <row r="1044">
          <cell r="A1044" t="str">
            <v>ED-49692</v>
          </cell>
          <cell r="B1044"/>
          <cell r="C1044" t="str">
            <v>EMPENAS DE MADEIRA (RÉGUAS)</v>
          </cell>
          <cell r="D1044"/>
          <cell r="E1044"/>
          <cell r="F1044"/>
          <cell r="G1044" t="str">
            <v>m2</v>
          </cell>
          <cell r="H1044">
            <v>128.09</v>
          </cell>
          <cell r="I1044"/>
        </row>
        <row r="1045">
          <cell r="A1045" t="str">
            <v>ED-49690</v>
          </cell>
          <cell r="B1045"/>
          <cell r="C1045" t="str">
            <v>FORRO DE MADEIRA DE PINUS</v>
          </cell>
          <cell r="D1045"/>
          <cell r="E1045"/>
          <cell r="F1045"/>
          <cell r="G1045" t="str">
            <v>m2</v>
          </cell>
          <cell r="H1045">
            <v>61.62</v>
          </cell>
          <cell r="I1045"/>
        </row>
        <row r="1046">
          <cell r="A1046" t="str">
            <v>ED-49689</v>
          </cell>
          <cell r="B1046"/>
          <cell r="C1046" t="str">
            <v>FORRO DE MADEIRA EM ANGELIM</v>
          </cell>
          <cell r="D1046"/>
          <cell r="E1046"/>
          <cell r="F1046"/>
          <cell r="G1046" t="str">
            <v>m2</v>
          </cell>
          <cell r="H1046">
            <v>79.2</v>
          </cell>
          <cell r="I1046"/>
        </row>
        <row r="1047">
          <cell r="A1047">
            <v>8857</v>
          </cell>
          <cell r="B1047"/>
          <cell r="C1047" t="str">
            <v>FORRO DE PVC</v>
          </cell>
          <cell r="D1047"/>
          <cell r="E1047"/>
          <cell r="F1047"/>
          <cell r="G1047"/>
          <cell r="H1047"/>
          <cell r="I1047"/>
        </row>
        <row r="1048">
          <cell r="A1048" t="str">
            <v>ED-49694</v>
          </cell>
          <cell r="B1048"/>
          <cell r="C1048" t="str">
            <v>FORRO EM PVC BRANCO DE L = 10 CM</v>
          </cell>
          <cell r="D1048"/>
          <cell r="E1048"/>
          <cell r="F1048"/>
          <cell r="G1048" t="str">
            <v>m2</v>
          </cell>
          <cell r="H1048">
            <v>44.88</v>
          </cell>
          <cell r="I1048"/>
        </row>
        <row r="1049">
          <cell r="A1049" t="str">
            <v>ED-49695</v>
          </cell>
          <cell r="B1049"/>
          <cell r="C1049" t="str">
            <v>FORRO EM PVC BRANCO DE L = 20 CM</v>
          </cell>
          <cell r="D1049"/>
          <cell r="E1049"/>
          <cell r="F1049"/>
          <cell r="G1049" t="str">
            <v>m2</v>
          </cell>
          <cell r="H1049">
            <v>45.94</v>
          </cell>
          <cell r="I1049"/>
        </row>
        <row r="1050">
          <cell r="A1050">
            <v>8858</v>
          </cell>
          <cell r="B1050"/>
          <cell r="C1050" t="str">
            <v>RODAFORRO, MOLDURA E ACESSÓRIOS</v>
          </cell>
          <cell r="D1050"/>
          <cell r="E1050"/>
          <cell r="F1050"/>
          <cell r="G1050"/>
          <cell r="H1050"/>
          <cell r="I1050"/>
        </row>
        <row r="1051">
          <cell r="A1051" t="str">
            <v>ED-49688</v>
          </cell>
          <cell r="B1051"/>
          <cell r="C1051" t="str">
            <v>COLOCAÇÃO DE MOLDURA DE GESSO</v>
          </cell>
          <cell r="D1051"/>
          <cell r="E1051"/>
          <cell r="F1051"/>
          <cell r="G1051" t="str">
            <v>m</v>
          </cell>
          <cell r="H1051">
            <v>8.81</v>
          </cell>
          <cell r="I1051"/>
        </row>
        <row r="1052">
          <cell r="A1052" t="str">
            <v>ED-52311</v>
          </cell>
          <cell r="B1052"/>
          <cell r="C1052" t="str">
            <v>MANTA ISOLANTE PARA TELHADOS</v>
          </cell>
          <cell r="D1052"/>
          <cell r="E1052"/>
          <cell r="F1052"/>
          <cell r="G1052" t="str">
            <v>m2</v>
          </cell>
          <cell r="H1052">
            <v>21.6</v>
          </cell>
          <cell r="I1052"/>
        </row>
        <row r="1053">
          <cell r="A1053">
            <v>8677</v>
          </cell>
          <cell r="B1053"/>
          <cell r="C1053" t="str">
            <v>MARCENARIA E SERRALHERIA</v>
          </cell>
          <cell r="D1053"/>
          <cell r="E1053"/>
          <cell r="F1053"/>
          <cell r="G1053"/>
          <cell r="H1053"/>
          <cell r="I1053"/>
        </row>
        <row r="1054">
          <cell r="A1054">
            <v>8859</v>
          </cell>
          <cell r="B1054"/>
          <cell r="C1054" t="str">
            <v>CORRIMÃO E GUARDA CORPO</v>
          </cell>
          <cell r="D1054"/>
          <cell r="E1054"/>
          <cell r="F1054"/>
          <cell r="G1054"/>
          <cell r="H1054"/>
          <cell r="I1054"/>
        </row>
        <row r="1055">
          <cell r="A1055" t="str">
            <v>ED-50943</v>
          </cell>
          <cell r="B1055"/>
          <cell r="C1055" t="str">
            <v>CORRIMÃO DUPLO EM TUBO DE AÇO INOX D = 1 1/2" - FIXADO EM ALVENARIA</v>
          </cell>
          <cell r="D1055"/>
          <cell r="E1055"/>
          <cell r="F1055"/>
          <cell r="G1055" t="str">
            <v>m</v>
          </cell>
          <cell r="H1055">
            <v>414.65</v>
          </cell>
          <cell r="I1055"/>
        </row>
        <row r="1056">
          <cell r="A1056" t="str">
            <v>ED-50937</v>
          </cell>
          <cell r="B1056"/>
          <cell r="C1056" t="str">
            <v>CORRIMÃO DUPLO EM TUBO GALVANIZADO DIN 2440, D = 1 1/2" - FIXADO EM ALVENARIA</v>
          </cell>
          <cell r="D1056"/>
          <cell r="E1056"/>
          <cell r="F1056"/>
          <cell r="G1056" t="str">
            <v>m</v>
          </cell>
          <cell r="H1056">
            <v>135.96</v>
          </cell>
          <cell r="I1056"/>
        </row>
        <row r="1057">
          <cell r="A1057" t="str">
            <v>ED-50941</v>
          </cell>
          <cell r="B1057"/>
          <cell r="C1057" t="str">
            <v>CORRIMÃO SIMPLES EM TUBO DE AÇO INOX D = 1 1/2" - FIXADO EM ALVENARIA</v>
          </cell>
          <cell r="D1057"/>
          <cell r="E1057"/>
          <cell r="F1057"/>
          <cell r="G1057" t="str">
            <v>m</v>
          </cell>
          <cell r="H1057">
            <v>217.63</v>
          </cell>
          <cell r="I1057"/>
        </row>
        <row r="1058">
          <cell r="A1058" t="str">
            <v>ED-50942</v>
          </cell>
          <cell r="B1058"/>
          <cell r="C1058" t="str">
            <v>CORRIMÃO SIMPLES EM TUBO DE AÇO INOX D = 1 1/2" - FIXADO EM PISO</v>
          </cell>
          <cell r="D1058"/>
          <cell r="E1058"/>
          <cell r="F1058"/>
          <cell r="G1058" t="str">
            <v>m</v>
          </cell>
          <cell r="H1058">
            <v>214.72</v>
          </cell>
          <cell r="I1058"/>
        </row>
        <row r="1059">
          <cell r="A1059" t="str">
            <v>ED-50935</v>
          </cell>
          <cell r="B1059"/>
          <cell r="C1059" t="str">
            <v>CORRIMÃO SIMPLES EM TUBO GALVANIZADO DIN 2440, D = 1 1/2" - FIXADO EM ALVENARIA</v>
          </cell>
          <cell r="D1059"/>
          <cell r="E1059"/>
          <cell r="F1059"/>
          <cell r="G1059" t="str">
            <v>m</v>
          </cell>
          <cell r="H1059">
            <v>115.94</v>
          </cell>
          <cell r="I1059"/>
        </row>
        <row r="1060">
          <cell r="A1060" t="str">
            <v>ED-50936</v>
          </cell>
          <cell r="B1060"/>
          <cell r="C1060" t="str">
            <v>CORRIMÃO SIMPLES EM TUBO GALVANIZADO DIN 2440, D = 1 1/2" - FIXADO EM PISO</v>
          </cell>
          <cell r="D1060"/>
          <cell r="E1060"/>
          <cell r="F1060"/>
          <cell r="G1060" t="str">
            <v>m</v>
          </cell>
          <cell r="H1060">
            <v>105.38</v>
          </cell>
          <cell r="I1060"/>
        </row>
        <row r="1061">
          <cell r="A1061" t="str">
            <v>ED-50939</v>
          </cell>
          <cell r="B1061"/>
          <cell r="C1061" t="str">
            <v>GUARDA-CORPO EM AÇO GALVANIZADO DIN 2440, D = 2", COM SUBDIVISÕES EM TUBO DE AÇO D = 1/2", H = 1,05 M - COM CORRIMÃO DUPLO DE TUBO DE AÇO GALVANIZADO DE D = 1 1/2"</v>
          </cell>
          <cell r="D1061"/>
          <cell r="E1061"/>
          <cell r="F1061"/>
          <cell r="G1061" t="str">
            <v>m</v>
          </cell>
          <cell r="H1061">
            <v>665.84</v>
          </cell>
          <cell r="I1061"/>
        </row>
        <row r="1062">
          <cell r="A1062" t="str">
            <v>ED-50938</v>
          </cell>
          <cell r="B1062"/>
          <cell r="C1062" t="str">
            <v>GUARDA-CORPO EM AÇO GALVANIZADO DIN 2440, D = 2", COM SUBDIVISÕES EM TUBO DE AÇO D = 1/2", H = 1,05 M - COM CORRIMÃO SIMPLES DE TUBO DE AÇO GALVANIZADO DE D = 1 1/2"</v>
          </cell>
          <cell r="D1062"/>
          <cell r="E1062"/>
          <cell r="F1062"/>
          <cell r="G1062" t="str">
            <v>m</v>
          </cell>
          <cell r="H1062">
            <v>542.24</v>
          </cell>
          <cell r="I1062"/>
        </row>
        <row r="1063">
          <cell r="A1063" t="str">
            <v>ED-50946</v>
          </cell>
          <cell r="B1063"/>
          <cell r="C1063" t="str">
            <v>GUARDA-CORPO EM AÇO INOX D = 1 1/2", COM SUBDIVISÕES EM TUBO DE AÇO INOX D = 1/2", H = 1,05 M</v>
          </cell>
          <cell r="D1063"/>
          <cell r="E1063"/>
          <cell r="F1063"/>
          <cell r="G1063" t="str">
            <v>m</v>
          </cell>
          <cell r="H1063">
            <v>548.23</v>
          </cell>
          <cell r="I1063"/>
        </row>
        <row r="1064">
          <cell r="A1064" t="str">
            <v>ED-50945</v>
          </cell>
          <cell r="B1064"/>
          <cell r="C1064" t="str">
            <v>GUARDA-CORPO EM AÇO INOX D = 1 1/2", COM SUBDIVISÕES EM TUBO DE AÇO INOX D = 1/2", H = 1,05 M - COM CORRIMÃO DUPLO DE TUBO DE AÇO INOX D = 1 1/2"</v>
          </cell>
          <cell r="D1064"/>
          <cell r="E1064"/>
          <cell r="F1064"/>
          <cell r="G1064" t="str">
            <v>m</v>
          </cell>
          <cell r="H1064">
            <v>931.51</v>
          </cell>
          <cell r="I1064"/>
        </row>
        <row r="1065">
          <cell r="A1065" t="str">
            <v>ED-50944</v>
          </cell>
          <cell r="B1065"/>
          <cell r="C1065" t="str">
            <v>GUARDA-CORPO EM AÇO INOX D = 1 1/2", COM SUBDIVISÕES EM TUBO DE AÇO INOX D = 1/2", H = 1,05 M - COM CORRIMÃO SIMPLES DE TUBO DE AÇO INOX D = 1 1/2"</v>
          </cell>
          <cell r="D1065"/>
          <cell r="E1065"/>
          <cell r="F1065"/>
          <cell r="G1065" t="str">
            <v>m</v>
          </cell>
          <cell r="H1065">
            <v>783.49</v>
          </cell>
          <cell r="I1065"/>
        </row>
        <row r="1066">
          <cell r="A1066" t="str">
            <v>ED-50940</v>
          </cell>
          <cell r="B1066"/>
          <cell r="C1066" t="str">
            <v>GUARDA-CORPO EM TUBO GALVANIZADO DIN 2440 D = 2", COM SUBDIVISÕES EM TUBO DE AÇO D = 1/2", H = 1,05 M</v>
          </cell>
          <cell r="D1066"/>
          <cell r="E1066"/>
          <cell r="F1066"/>
          <cell r="G1066" t="str">
            <v>m</v>
          </cell>
          <cell r="H1066">
            <v>452.7</v>
          </cell>
          <cell r="I1066"/>
        </row>
        <row r="1067">
          <cell r="A1067">
            <v>8860</v>
          </cell>
          <cell r="B1067"/>
          <cell r="C1067" t="str">
            <v>GRADE E GRADIL</v>
          </cell>
          <cell r="D1067"/>
          <cell r="E1067"/>
          <cell r="F1067"/>
          <cell r="G1067"/>
          <cell r="H1067"/>
          <cell r="I1067"/>
        </row>
        <row r="1068">
          <cell r="A1068" t="str">
            <v>ED-50982</v>
          </cell>
          <cell r="B1068"/>
          <cell r="C1068" t="str">
            <v>PORTÃO DE FERRO PADRÃO, EM CHAPA (TIPO LAMBRI), COLOCADO COM CADEADO</v>
          </cell>
          <cell r="D1068"/>
          <cell r="E1068"/>
          <cell r="F1068"/>
          <cell r="G1068" t="str">
            <v>m2</v>
          </cell>
          <cell r="H1068">
            <v>380.56</v>
          </cell>
          <cell r="I1068"/>
        </row>
        <row r="1069">
          <cell r="A1069" t="str">
            <v>ED-50983</v>
          </cell>
          <cell r="B1069"/>
          <cell r="C1069" t="str">
            <v>PORTÃO DE GRADE COLOCADO COM CADEADO</v>
          </cell>
          <cell r="D1069"/>
          <cell r="E1069"/>
          <cell r="F1069"/>
          <cell r="G1069" t="str">
            <v>m2</v>
          </cell>
          <cell r="H1069">
            <v>353.95</v>
          </cell>
          <cell r="I1069"/>
        </row>
        <row r="1070">
          <cell r="A1070" t="str">
            <v>ED-50984</v>
          </cell>
          <cell r="B1070"/>
          <cell r="C1070" t="str">
            <v>PORTÃO DE TUBO DE FERRO COLOCADO COM CADEADO</v>
          </cell>
          <cell r="D1070"/>
          <cell r="E1070"/>
          <cell r="F1070"/>
          <cell r="G1070" t="str">
            <v>m2</v>
          </cell>
          <cell r="H1070">
            <v>407.17</v>
          </cell>
          <cell r="I1070"/>
        </row>
        <row r="1071">
          <cell r="A1071" t="str">
            <v>ED-50985</v>
          </cell>
          <cell r="B1071"/>
          <cell r="C1071" t="str">
            <v>PORTÃO EM PERFIL E CHAPA METÁLICA COLOCADO COM CADEADO</v>
          </cell>
          <cell r="D1071"/>
          <cell r="E1071"/>
          <cell r="F1071"/>
          <cell r="G1071" t="str">
            <v>m2</v>
          </cell>
          <cell r="H1071">
            <v>463.29</v>
          </cell>
          <cell r="I1071"/>
        </row>
        <row r="1072">
          <cell r="A1072" t="str">
            <v>ED-50986</v>
          </cell>
          <cell r="B1072"/>
          <cell r="C1072" t="str">
            <v>PORTÃO EM TUBO GALVANIZADO 2 1/2" COM TELA FIO 12 # 1/2"</v>
          </cell>
          <cell r="D1072"/>
          <cell r="E1072"/>
          <cell r="F1072"/>
          <cell r="G1072" t="str">
            <v>m2</v>
          </cell>
          <cell r="H1072">
            <v>500.3</v>
          </cell>
          <cell r="I1072"/>
        </row>
        <row r="1073">
          <cell r="A1073">
            <v>8861</v>
          </cell>
          <cell r="B1073"/>
          <cell r="C1073" t="str">
            <v>ALAMBRADO PARA QUADRA</v>
          </cell>
          <cell r="D1073"/>
          <cell r="E1073"/>
          <cell r="F1073"/>
          <cell r="G1073"/>
          <cell r="H1073"/>
          <cell r="I1073"/>
        </row>
        <row r="1074">
          <cell r="A1074" t="str">
            <v>ED-50921</v>
          </cell>
          <cell r="B1074"/>
          <cell r="C1074" t="str">
            <v>ALAMBRADO PARA QUADRA ESPORTIVA, EM TELA DE ARAME GALVANIZADO COM TRAMA LOSANGULAR DE 2" (50,8MM) E FIO BWG12 (2,77MM), ALTURA 1M, EXCLUSIVE PINTURA, INCLUSIVE FIXAÇÃO E FORNECIMENTO EM QUADROS DE TUBOS DE AÇO CARBONO GALVANIZADO DIÂMETRO DE 50MM (2")</v>
          </cell>
          <cell r="D1074"/>
          <cell r="E1074"/>
          <cell r="F1074"/>
          <cell r="G1074" t="str">
            <v>m</v>
          </cell>
          <cell r="H1074">
            <v>327.44</v>
          </cell>
          <cell r="I1074"/>
        </row>
        <row r="1075">
          <cell r="A1075" t="str">
            <v>ED-50920</v>
          </cell>
          <cell r="B1075"/>
          <cell r="C1075" t="str">
            <v>ALAMBRADO PARA QUADRA ESPORTIVA, EM TELA DE ARAME GALVANIZADO COM TRAMA LOSANGULAR DE 2" (50,8MM) E FIO BWG12 (2,77MM), ALTURA 4M, EXCLUSIVE PINTURA, INCLUSIVE FIXAÇÃO E FORNECIMENTO EM QUADROS DE TUBOS DE AÇO CARBONO GALVANIZADO DIÂMETRO DE 50MM (2") - CONFORME DETALHE 15 (PADRÃO ESCOLAR)</v>
          </cell>
          <cell r="D1075"/>
          <cell r="E1075"/>
          <cell r="F1075"/>
          <cell r="G1075" t="str">
            <v>m</v>
          </cell>
          <cell r="H1075">
            <v>690.53</v>
          </cell>
          <cell r="I1075"/>
        </row>
        <row r="1076">
          <cell r="A1076" t="str">
            <v>ED-50922</v>
          </cell>
          <cell r="B1076"/>
          <cell r="C1076" t="str">
            <v>ALAMBRADO PARA QUADRA ESPORTIVA, EM TELA DE ARAME GALVANIZADO COM TRAMA LOSANGULAR DE 2" (50,8MM) E FIO BWG12 (2,77MM), ALTURA 6M, EXCLUSIVE PINTURA, INCLUSIVE FIXAÇÃO E FORNECIMENTO EM QUADROS DE TUBOS DE AÇO CARBONO GALVANIZADO DIÂMETRO DE 50MM (2")</v>
          </cell>
          <cell r="D1076"/>
          <cell r="E1076"/>
          <cell r="F1076"/>
          <cell r="G1076" t="str">
            <v>m</v>
          </cell>
          <cell r="H1076">
            <v>941.4</v>
          </cell>
          <cell r="I1076"/>
        </row>
        <row r="1077">
          <cell r="A1077" t="str">
            <v>ED-9100</v>
          </cell>
          <cell r="B1077"/>
          <cell r="C1077" t="str">
            <v>ALAMBRADO PARA QUADRA ESPORTIVA, EM TELA DE ARAME GALVANIZADO COM TRAMA LOSANGULAR DE 2" (50,8MM) E FIO BWG12 (2,77MM), EXCLUSIVE PINTURA, INCLUSIVE FIXAÇÃO E FORNECIMENTO EM QUADROS DE TUBOS DE AÇO CARBONO GALVANIZADO DIÂMETRO DE 50MM (2")</v>
          </cell>
          <cell r="D1077"/>
          <cell r="E1077"/>
          <cell r="F1077"/>
          <cell r="G1077" t="str">
            <v>m2</v>
          </cell>
          <cell r="H1077">
            <v>168.91</v>
          </cell>
          <cell r="I1077"/>
        </row>
        <row r="1078">
          <cell r="A1078" t="str">
            <v>ED-26408</v>
          </cell>
          <cell r="B1078"/>
          <cell r="C1078" t="str">
            <v>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v>
          </cell>
          <cell r="D1078"/>
          <cell r="E1078"/>
          <cell r="F1078"/>
          <cell r="G1078" t="str">
            <v>un</v>
          </cell>
          <cell r="H1078">
            <v>1127.51</v>
          </cell>
          <cell r="I1078"/>
        </row>
        <row r="1079">
          <cell r="A1079">
            <v>8862</v>
          </cell>
          <cell r="B1079"/>
          <cell r="C1079" t="str">
            <v>PEÇA ESPECIAL DE SERRALHERIA</v>
          </cell>
          <cell r="D1079"/>
          <cell r="E1079"/>
          <cell r="F1079"/>
          <cell r="G1079"/>
          <cell r="H1079"/>
          <cell r="I1079"/>
        </row>
        <row r="1080">
          <cell r="A1080" t="str">
            <v>ED-50927</v>
          </cell>
          <cell r="B1080"/>
          <cell r="C1080" t="str">
            <v>ARMÁRIO EM CHAPA DOBRADA #14 COM PRATELEIRA INTERNA E SUPORTES DE METALON PARA TV E VÍDEO</v>
          </cell>
          <cell r="D1080"/>
          <cell r="E1080"/>
          <cell r="F1080"/>
          <cell r="G1080" t="str">
            <v>U</v>
          </cell>
          <cell r="H1080">
            <v>333.07</v>
          </cell>
          <cell r="I1080"/>
        </row>
        <row r="1081">
          <cell r="A1081" t="str">
            <v>ED-50928</v>
          </cell>
          <cell r="B1081"/>
          <cell r="C1081" t="str">
            <v>ARMÁRIO PARA TV E VÍDEO</v>
          </cell>
          <cell r="D1081"/>
          <cell r="E1081"/>
          <cell r="F1081"/>
          <cell r="G1081" t="str">
            <v>U</v>
          </cell>
          <cell r="H1081">
            <v>280.70999999999998</v>
          </cell>
          <cell r="I1081"/>
        </row>
        <row r="1082">
          <cell r="A1082" t="str">
            <v>ED-50965</v>
          </cell>
          <cell r="B1082"/>
          <cell r="C1082" t="str">
            <v>FORNECIMENTO E ASSENTAMENTO DE MARCO EM CHAPA METÁLICA</v>
          </cell>
          <cell r="D1082"/>
          <cell r="E1082"/>
          <cell r="F1082"/>
          <cell r="G1082" t="str">
            <v>U</v>
          </cell>
          <cell r="H1082">
            <v>396.47</v>
          </cell>
          <cell r="I1082"/>
        </row>
        <row r="1083">
          <cell r="A1083" t="str">
            <v>ED-50966</v>
          </cell>
          <cell r="B1083"/>
          <cell r="C1083" t="str">
            <v>MASTRO DE PÁTIO PARA BANDEIRA, EM TUBO GALVANIZADO 2" - H = 6,00 M</v>
          </cell>
          <cell r="D1083"/>
          <cell r="E1083"/>
          <cell r="F1083"/>
          <cell r="G1083" t="str">
            <v>U</v>
          </cell>
          <cell r="H1083">
            <v>669.85</v>
          </cell>
          <cell r="I1083"/>
        </row>
        <row r="1084">
          <cell r="A1084" t="str">
            <v>ED-50967</v>
          </cell>
          <cell r="B1084"/>
          <cell r="C1084" t="str">
            <v>MASTRO PARA FACHADA</v>
          </cell>
          <cell r="D1084"/>
          <cell r="E1084"/>
          <cell r="F1084"/>
          <cell r="G1084" t="str">
            <v>U</v>
          </cell>
          <cell r="H1084">
            <v>419.89</v>
          </cell>
          <cell r="I1084"/>
        </row>
        <row r="1085">
          <cell r="A1085" t="str">
            <v>ED-50968</v>
          </cell>
          <cell r="B1085"/>
          <cell r="C1085" t="str">
            <v>MASTROS DE PÁTIO PARA BANDEIRAS (H = 2,00 M E 6,00 M E DE 1,00 M E 9,00 M)</v>
          </cell>
          <cell r="D1085"/>
          <cell r="E1085"/>
          <cell r="F1085"/>
          <cell r="G1085" t="str">
            <v>cj</v>
          </cell>
          <cell r="H1085">
            <v>3068.92</v>
          </cell>
          <cell r="I1085"/>
        </row>
        <row r="1086">
          <cell r="A1086" t="str">
            <v>ED-50929</v>
          </cell>
          <cell r="B1086"/>
          <cell r="C1086" t="str">
            <v>SEGREGADOR/BATE-RODAS PARA ESTACIONAMENTO ENGASTADO, EM TUBO GALVANIZADO, DN 3" (75MM), ACABAMENTO EM PINTURA ESMALTE, INCLUSIVE ESCAVAÇÃO, CHUMBAMENTO, FORNECIMENTO DE CONCRETO E BOTA-FORA DO MATERIAL</v>
          </cell>
          <cell r="D1086"/>
          <cell r="E1086"/>
          <cell r="F1086"/>
          <cell r="G1086" t="str">
            <v>un</v>
          </cell>
          <cell r="H1086">
            <v>195.99</v>
          </cell>
          <cell r="I1086"/>
        </row>
        <row r="1087">
          <cell r="A1087">
            <v>8863</v>
          </cell>
          <cell r="B1087"/>
          <cell r="C1087" t="str">
            <v>ALÇAPÃO METÁLICO</v>
          </cell>
          <cell r="D1087"/>
          <cell r="E1087"/>
          <cell r="F1087"/>
          <cell r="G1087"/>
          <cell r="H1087"/>
          <cell r="I1087"/>
        </row>
        <row r="1088">
          <cell r="A1088" t="str">
            <v>ED-50923</v>
          </cell>
          <cell r="B1088"/>
          <cell r="C1088" t="str">
            <v>ALÇAPÃO 60 X 60 CM COM COM QUADRO DE CANTONEIRA METÁLICA 1"X 1/8", TAMPA EM CANTONEIRA 7/8"X 1/8" E CHAPA METÁLICA ENRIJECIDA POR PERFIL "T</v>
          </cell>
          <cell r="D1088"/>
          <cell r="E1088"/>
          <cell r="F1088"/>
          <cell r="G1088" t="str">
            <v>U</v>
          </cell>
          <cell r="H1088">
            <v>217.94</v>
          </cell>
          <cell r="I1088"/>
        </row>
        <row r="1089">
          <cell r="A1089" t="str">
            <v>ED-50925</v>
          </cell>
          <cell r="B1089"/>
          <cell r="C1089" t="str">
            <v>ALÇAPÃO 70 X 70 CM COM COM QUADRO DE CANTONEIRA METÁLICA 1"X 1/8", TAMPA EM CANTONEIRA 7/8"X 1/8" E CHAPA METÁLICA ENRIJECIDA POR PERFIL "T</v>
          </cell>
          <cell r="D1089"/>
          <cell r="E1089"/>
          <cell r="F1089"/>
          <cell r="G1089" t="str">
            <v>U</v>
          </cell>
          <cell r="H1089">
            <v>254.58</v>
          </cell>
          <cell r="I1089"/>
        </row>
        <row r="1090">
          <cell r="A1090" t="str">
            <v>ED-50924</v>
          </cell>
          <cell r="B1090"/>
          <cell r="C1090" t="str">
            <v>ALÇAPÃO 80 X 80 CM COM COM QUADRO DE CANTONEIRA METÁLICA 1"X 1/8", TAMPA EM CANTONEIRA 7/8"X 1/8" E CHAPA METÁLICA ENRIJECIDA POR PERFIL "T</v>
          </cell>
          <cell r="D1090"/>
          <cell r="E1090"/>
          <cell r="F1090"/>
          <cell r="G1090" t="str">
            <v>U</v>
          </cell>
          <cell r="H1090">
            <v>265.3</v>
          </cell>
          <cell r="I1090"/>
        </row>
        <row r="1091">
          <cell r="A1091">
            <v>8864</v>
          </cell>
          <cell r="B1091"/>
          <cell r="C1091" t="str">
            <v>ESCADA DE MARINHEIRO</v>
          </cell>
          <cell r="D1091"/>
          <cell r="E1091"/>
          <cell r="F1091"/>
          <cell r="G1091"/>
          <cell r="H1091"/>
          <cell r="I1091"/>
        </row>
        <row r="1092">
          <cell r="A1092" t="str">
            <v>ED-50947</v>
          </cell>
          <cell r="B1092"/>
          <cell r="C1092" t="str">
            <v>DEGRAU DE ESCADA DE MARINHEIRO DE FERRO REDONDO DE 7/8" ENGASTADO</v>
          </cell>
          <cell r="D1092"/>
          <cell r="E1092"/>
          <cell r="F1092"/>
          <cell r="G1092" t="str">
            <v>U</v>
          </cell>
          <cell r="H1092">
            <v>49.91</v>
          </cell>
          <cell r="I1092"/>
        </row>
        <row r="1093">
          <cell r="A1093" t="str">
            <v>ED-50949</v>
          </cell>
          <cell r="B1093"/>
          <cell r="C1093" t="str">
            <v>ESCADA MARINHEIRO - TUBO GALVANIZADO D = 3/4" E D = 1/2"</v>
          </cell>
          <cell r="D1093"/>
          <cell r="E1093"/>
          <cell r="F1093"/>
          <cell r="G1093" t="str">
            <v>m</v>
          </cell>
          <cell r="H1093">
            <v>173.92</v>
          </cell>
          <cell r="I1093"/>
        </row>
        <row r="1094">
          <cell r="A1094" t="str">
            <v>ED-50948</v>
          </cell>
          <cell r="B1094"/>
          <cell r="C1094" t="str">
            <v>ESCADA MARINHEIRO COM GRADIL PROTETOR - D = 3/4"</v>
          </cell>
          <cell r="D1094"/>
          <cell r="E1094"/>
          <cell r="F1094"/>
          <cell r="G1094" t="str">
            <v>m</v>
          </cell>
          <cell r="H1094">
            <v>374.95</v>
          </cell>
          <cell r="I1094"/>
        </row>
        <row r="1095">
          <cell r="A1095">
            <v>8865</v>
          </cell>
          <cell r="B1095"/>
          <cell r="C1095" t="str">
            <v>PORTA EM AÇO DE ENROLAR</v>
          </cell>
          <cell r="D1095"/>
          <cell r="E1095"/>
          <cell r="F1095"/>
          <cell r="G1095"/>
          <cell r="H1095"/>
          <cell r="I1095"/>
        </row>
        <row r="1096">
          <cell r="A1096" t="str">
            <v>ED-50970</v>
          </cell>
          <cell r="B1096"/>
          <cell r="C1096" t="str">
            <v>FORNECIMENTO E ASSENTAMENTO DE PORTA AÇO DE ENROLAR, LÂMINA RAIADA COM LARGURA ÚTIL 100MM, CHAPA 24, ABERTURA MANUAL, COMPLETA, INCLUSIVE EIXO, MOLA, SOLEIRA, ETIQUETA, CAVALETE, GUIAS, FITAS E FECHADURAS LATERAIS - COMPLETA</v>
          </cell>
          <cell r="D1096"/>
          <cell r="E1096"/>
          <cell r="F1096"/>
          <cell r="G1096" t="str">
            <v>m2</v>
          </cell>
          <cell r="H1096">
            <v>436.43</v>
          </cell>
          <cell r="I1096"/>
        </row>
        <row r="1097">
          <cell r="A1097">
            <v>8678</v>
          </cell>
          <cell r="B1097"/>
          <cell r="C1097" t="str">
            <v>PINTURA</v>
          </cell>
          <cell r="D1097"/>
          <cell r="E1097"/>
          <cell r="F1097"/>
          <cell r="G1097"/>
          <cell r="H1097"/>
          <cell r="I1097"/>
        </row>
        <row r="1098">
          <cell r="A1098">
            <v>8866</v>
          </cell>
          <cell r="B1098"/>
          <cell r="C1098" t="str">
            <v>LIXAMENTO PARA PINTURA</v>
          </cell>
          <cell r="D1098"/>
          <cell r="E1098"/>
          <cell r="F1098"/>
          <cell r="G1098"/>
          <cell r="H1098"/>
          <cell r="I1098"/>
        </row>
        <row r="1099">
          <cell r="A1099" t="str">
            <v>ED-50505</v>
          </cell>
          <cell r="B1099"/>
          <cell r="C1099" t="str">
            <v>LIXAMENTO MANUAL EM PAREDE PARA REMOÇÃO DE TINTA</v>
          </cell>
          <cell r="D1099"/>
          <cell r="E1099"/>
          <cell r="F1099"/>
          <cell r="G1099" t="str">
            <v>m2</v>
          </cell>
          <cell r="H1099">
            <v>2.46</v>
          </cell>
          <cell r="I1099"/>
        </row>
        <row r="1100">
          <cell r="A1100" t="str">
            <v>ED-50507</v>
          </cell>
          <cell r="B1100"/>
          <cell r="C1100" t="str">
            <v>LIXAMENTO MANUAL EM SUPERFÍCIE DE MADEIRA PARA REMOÇÃO DE TINTA</v>
          </cell>
          <cell r="D1100"/>
          <cell r="E1100"/>
          <cell r="F1100"/>
          <cell r="G1100" t="str">
            <v>m2</v>
          </cell>
          <cell r="H1100">
            <v>3.71</v>
          </cell>
          <cell r="I1100"/>
        </row>
        <row r="1101">
          <cell r="A1101" t="str">
            <v>ED-50508</v>
          </cell>
          <cell r="B1101"/>
          <cell r="C1101" t="str">
            <v>LIXAMENTO MANUAL EM SUPERFÍCIE METÁLICA PARA REMOÇÃO DE TINTA</v>
          </cell>
          <cell r="D1101"/>
          <cell r="E1101"/>
          <cell r="F1101"/>
          <cell r="G1101" t="str">
            <v>m2</v>
          </cell>
          <cell r="H1101">
            <v>4.21</v>
          </cell>
          <cell r="I1101"/>
        </row>
        <row r="1102">
          <cell r="A1102" t="str">
            <v>ED-50506</v>
          </cell>
          <cell r="B1102"/>
          <cell r="C1102" t="str">
            <v>LIXAMENTO MANUAL EM TETO PARA REMOÇÃO DE TINTA</v>
          </cell>
          <cell r="D1102"/>
          <cell r="E1102"/>
          <cell r="F1102"/>
          <cell r="G1102" t="str">
            <v>m2</v>
          </cell>
          <cell r="H1102">
            <v>2.79</v>
          </cell>
          <cell r="I1102"/>
        </row>
        <row r="1103">
          <cell r="A1103">
            <v>8867</v>
          </cell>
          <cell r="B1103"/>
          <cell r="C1103" t="str">
            <v>SELADOR PAREDE</v>
          </cell>
          <cell r="D1103"/>
          <cell r="E1103"/>
          <cell r="F1103"/>
          <cell r="G1103"/>
          <cell r="H1103"/>
          <cell r="I1103"/>
        </row>
        <row r="1104">
          <cell r="A1104" t="str">
            <v>ED-50516</v>
          </cell>
          <cell r="B1104"/>
          <cell r="C1104" t="str">
            <v>PREPARAÇÃO PARA EMASSAMENTO OU PINTURA (LÁTEX/ACRÍLICA) EM PAREDE DE GESSO ACARTONADO (DRY-WALL) E FORRO DE GESSO, INCLUSIVE UMA (1) DEMÃO DE SELADOR ACRÍLICO</v>
          </cell>
          <cell r="D1104"/>
          <cell r="E1104"/>
          <cell r="F1104"/>
          <cell r="G1104" t="str">
            <v>m2</v>
          </cell>
          <cell r="H1104">
            <v>4.7</v>
          </cell>
          <cell r="I1104"/>
        </row>
        <row r="1105">
          <cell r="A1105" t="str">
            <v>ED-50514</v>
          </cell>
          <cell r="B1105"/>
          <cell r="C1105" t="str">
            <v>PREPARAÇÃO PARA EMASSAMENTO OU PINTURA (LÁTEX/ACRÍLICA) EM PAREDE, INCLUSIVE UMA (1) DEMÃO DE SELADOR ACRÍLICO</v>
          </cell>
          <cell r="D1105"/>
          <cell r="E1105"/>
          <cell r="F1105"/>
          <cell r="G1105" t="str">
            <v>m2</v>
          </cell>
          <cell r="H1105">
            <v>5.27</v>
          </cell>
          <cell r="I1105"/>
        </row>
        <row r="1106">
          <cell r="A1106" t="str">
            <v>ED-50515</v>
          </cell>
          <cell r="B1106"/>
          <cell r="C1106" t="str">
            <v>PREPARAÇÃO PARA EMASSAMENTO OU PINTURA (LÁTEX/ACRÍLICA) EM TETO, INCLUSIVE UMA (1) DEMÃO DE SELADOR ACRÍLICO</v>
          </cell>
          <cell r="D1106"/>
          <cell r="E1106"/>
          <cell r="F1106"/>
          <cell r="G1106" t="str">
            <v>m2</v>
          </cell>
          <cell r="H1106">
            <v>6.69</v>
          </cell>
          <cell r="I1106"/>
        </row>
        <row r="1107">
          <cell r="A1107">
            <v>8868</v>
          </cell>
          <cell r="B1107"/>
          <cell r="C1107" t="str">
            <v>MASSA CORRIDA (PVA E ACRÍLICA)</v>
          </cell>
          <cell r="D1107"/>
          <cell r="E1107"/>
          <cell r="F1107"/>
          <cell r="G1107"/>
          <cell r="H1107"/>
          <cell r="I1107"/>
        </row>
        <row r="1108">
          <cell r="A1108" t="str">
            <v>ED-50485</v>
          </cell>
          <cell r="B1108"/>
          <cell r="C1108" t="str">
            <v>EMASSAMENTO EM FORRO DE GESSO COM MASSA ACRÍLICA, UMA (1) DEMÃO, INCLUSIVE LIXAMENTO PARA PINTURA</v>
          </cell>
          <cell r="D1108"/>
          <cell r="E1108"/>
          <cell r="F1108"/>
          <cell r="G1108" t="str">
            <v>m2</v>
          </cell>
          <cell r="H1108">
            <v>14.71</v>
          </cell>
          <cell r="I1108"/>
        </row>
        <row r="1109">
          <cell r="A1109" t="str">
            <v>ED-50486</v>
          </cell>
          <cell r="B1109"/>
          <cell r="C1109" t="str">
            <v>EMASSAMENTO EM FORRO DE GESSO COM MASSA CORRIDA (PVA), UMA (1) DEMÃO, INCLUSIVE LIXAMENTO PARA PINTURA</v>
          </cell>
          <cell r="D1109"/>
          <cell r="E1109"/>
          <cell r="F1109"/>
          <cell r="G1109" t="str">
            <v>m2</v>
          </cell>
          <cell r="H1109">
            <v>13.02</v>
          </cell>
          <cell r="I1109"/>
        </row>
        <row r="1110">
          <cell r="A1110" t="str">
            <v>ED-50474</v>
          </cell>
          <cell r="B1110"/>
          <cell r="C1110" t="str">
            <v>EMASSAMENTO EM PAREDE COM MASSA ACRÍLICA, DUAS (2) DEMÃOS, INCLUSIVE LIXAMENTO PARA PINTURA</v>
          </cell>
          <cell r="D1110"/>
          <cell r="E1110"/>
          <cell r="F1110"/>
          <cell r="G1110" t="str">
            <v>m2</v>
          </cell>
          <cell r="H1110">
            <v>17.68</v>
          </cell>
          <cell r="I1110"/>
        </row>
        <row r="1111">
          <cell r="A1111" t="str">
            <v>ED-50473</v>
          </cell>
          <cell r="B1111"/>
          <cell r="C1111" t="str">
            <v>EMASSAMENTO EM PAREDE COM MASSA ACRÍLICA, UMA (1) DEMÃO, INCLUSIVE LIXAMENTO PARA PINTURA</v>
          </cell>
          <cell r="D1111"/>
          <cell r="E1111"/>
          <cell r="F1111"/>
          <cell r="G1111" t="str">
            <v>m2</v>
          </cell>
          <cell r="H1111">
            <v>11.71</v>
          </cell>
          <cell r="I1111"/>
        </row>
        <row r="1112">
          <cell r="A1112" t="str">
            <v>ED-50478</v>
          </cell>
          <cell r="B1112"/>
          <cell r="C1112" t="str">
            <v>EMASSAMENTO EM PAREDE COM MASSA CORRIDA (PVA), DUAS (2) DEMÃOS, INCLUSIVE LIXAMENTO PARA PINTURA</v>
          </cell>
          <cell r="D1112"/>
          <cell r="E1112"/>
          <cell r="F1112"/>
          <cell r="G1112" t="str">
            <v>m2</v>
          </cell>
          <cell r="H1112">
            <v>14.52</v>
          </cell>
          <cell r="I1112"/>
        </row>
        <row r="1113">
          <cell r="A1113" t="str">
            <v>ED-50477</v>
          </cell>
          <cell r="B1113"/>
          <cell r="C1113" t="str">
            <v>EMASSAMENTO EM PAREDE COM MASSA CORRIDA (PVA), UMA (1) DEMÃO, INCLUSIVE LIXAMENTO PARA PINTURA</v>
          </cell>
          <cell r="D1113"/>
          <cell r="E1113"/>
          <cell r="F1113"/>
          <cell r="G1113" t="str">
            <v>m2</v>
          </cell>
          <cell r="H1113">
            <v>10.130000000000001</v>
          </cell>
          <cell r="I1113"/>
        </row>
        <row r="1114">
          <cell r="A1114" t="str">
            <v>ED-50483</v>
          </cell>
          <cell r="B1114"/>
          <cell r="C1114" t="str">
            <v>EMASSAMENTO EM PAREDE DE GESSO ACARTONADO (DRY-WALL) COM MASSA ACRÍLICA, UMA (1) DEMÃO, INCLUSIVE LIXAMENTO PARA PINTURA</v>
          </cell>
          <cell r="D1114"/>
          <cell r="E1114"/>
          <cell r="F1114"/>
          <cell r="G1114" t="str">
            <v>m2</v>
          </cell>
          <cell r="H1114">
            <v>11.71</v>
          </cell>
          <cell r="I1114"/>
        </row>
        <row r="1115">
          <cell r="A1115" t="str">
            <v>ED-50484</v>
          </cell>
          <cell r="B1115"/>
          <cell r="C1115" t="str">
            <v>EMASSAMENTO EM PAREDE DE GESSO ACARTONADO (DRY-WALL) COM MASSA CORRIDA (PVA), UMA (1) DEMÃO, INCLUSIVE LIXAMENTO PARA PINTURA</v>
          </cell>
          <cell r="D1115"/>
          <cell r="E1115"/>
          <cell r="F1115"/>
          <cell r="G1115" t="str">
            <v>m2</v>
          </cell>
          <cell r="H1115">
            <v>10.130000000000001</v>
          </cell>
          <cell r="I1115"/>
        </row>
        <row r="1116">
          <cell r="A1116" t="str">
            <v>ED-50476</v>
          </cell>
          <cell r="B1116"/>
          <cell r="C1116" t="str">
            <v>EMASSAMENTO EM TETO COM MASSA ACRÍLICA, DUAS (2) DEMÃOS, INCLUSIVE LIXAMENTO PARA PINTURA</v>
          </cell>
          <cell r="D1116"/>
          <cell r="E1116"/>
          <cell r="F1116"/>
          <cell r="G1116" t="str">
            <v>m2</v>
          </cell>
          <cell r="H1116">
            <v>27.66</v>
          </cell>
          <cell r="I1116"/>
        </row>
        <row r="1117">
          <cell r="A1117" t="str">
            <v>ED-50475</v>
          </cell>
          <cell r="B1117"/>
          <cell r="C1117" t="str">
            <v>EMASSAMENTO EM TETO COM MASSA ACRÍLICA, UMA (1) DEMÃO, INCLUSIVE LIXAMENTO PARA PINTURA</v>
          </cell>
          <cell r="D1117"/>
          <cell r="E1117"/>
          <cell r="F1117"/>
          <cell r="G1117" t="str">
            <v>m2</v>
          </cell>
          <cell r="H1117">
            <v>19.2</v>
          </cell>
          <cell r="I1117"/>
        </row>
        <row r="1118">
          <cell r="A1118" t="str">
            <v>ED-50480</v>
          </cell>
          <cell r="B1118"/>
          <cell r="C1118" t="str">
            <v>EMASSAMENTO EM TETO COM MASSA CORRIDA (PVA), DUAS (2) DEMÃOS, INCLUSIVE LIXAMENTO PARA PINTURA</v>
          </cell>
          <cell r="D1118"/>
          <cell r="E1118"/>
          <cell r="F1118"/>
          <cell r="G1118" t="str">
            <v>m2</v>
          </cell>
          <cell r="H1118">
            <v>24.5</v>
          </cell>
          <cell r="I1118"/>
        </row>
        <row r="1119">
          <cell r="A1119" t="str">
            <v>ED-50479</v>
          </cell>
          <cell r="B1119"/>
          <cell r="C1119" t="str">
            <v>EMASSAMENTO EM TETO COM MASSA CORRIDA (PVA), UMA (1) DEMÃO, INCLUSIVE LIXAMENTO PARA PINTURA</v>
          </cell>
          <cell r="D1119"/>
          <cell r="E1119"/>
          <cell r="F1119"/>
          <cell r="G1119" t="str">
            <v>m2</v>
          </cell>
          <cell r="H1119">
            <v>17.62</v>
          </cell>
          <cell r="I1119"/>
        </row>
        <row r="1120">
          <cell r="A1120">
            <v>8869</v>
          </cell>
          <cell r="B1120"/>
          <cell r="C1120" t="str">
            <v>PINTURA LÁTEX (PVA)</v>
          </cell>
          <cell r="D1120"/>
          <cell r="E1120"/>
          <cell r="F1120"/>
          <cell r="G1120"/>
          <cell r="H1120"/>
          <cell r="I1120"/>
        </row>
        <row r="1121">
          <cell r="A1121" t="str">
            <v>ED-50492</v>
          </cell>
          <cell r="B1121"/>
          <cell r="C1121" t="str">
            <v>PINTURA ESMALTE EM ESTRUTURA DE AÇO CARBONO, DUAS (2) DEMÃOS, EXCLUSIVE FUNDO ANTICORROSIVO</v>
          </cell>
          <cell r="D1121"/>
          <cell r="E1121"/>
          <cell r="F1121"/>
          <cell r="G1121" t="str">
            <v>m2</v>
          </cell>
          <cell r="H1121">
            <v>21.27</v>
          </cell>
          <cell r="I1121"/>
        </row>
        <row r="1122">
          <cell r="A1122" t="str">
            <v>ED-50498</v>
          </cell>
          <cell r="B1122"/>
          <cell r="C1122" t="str">
            <v>PINTURA LÁTEX (PVA) EM PAREDE, DUAS (2) DEMÃOS, EXCLUSIVE SELADOR ACRÍLICO E MASSA ACRÍLICA/CORRIDA (PVA)</v>
          </cell>
          <cell r="D1122"/>
          <cell r="E1122"/>
          <cell r="F1122"/>
          <cell r="G1122" t="str">
            <v>m2</v>
          </cell>
          <cell r="H1122">
            <v>11.16</v>
          </cell>
          <cell r="I1122"/>
        </row>
        <row r="1123">
          <cell r="A1123" t="str">
            <v>ED-50502</v>
          </cell>
          <cell r="B1123"/>
          <cell r="C1123" t="str">
            <v>PINTURA LÁTEX (PVA) EM PAREDE, DUAS (2) DEMÃOS, INCLUSIVE UMA (1) DEMÃO DE MASSA CORRIDA (PVA), EXCLUSIVE SELADOR ACRÍLICO</v>
          </cell>
          <cell r="D1123"/>
          <cell r="E1123"/>
          <cell r="F1123"/>
          <cell r="G1123" t="str">
            <v>m2</v>
          </cell>
          <cell r="H1123">
            <v>21.29</v>
          </cell>
          <cell r="I1123"/>
        </row>
        <row r="1124">
          <cell r="A1124" t="str">
            <v>ED-50500</v>
          </cell>
          <cell r="B1124"/>
          <cell r="C1124" t="str">
            <v>PINTURA LÁTEX (PVA) EM PAREDE, TRÊS (3) DEMÃOS, EXCLUSIVE SELADOR ACRÍLICO E MASSA ACRÍLICA/CORRIDA (PVA)</v>
          </cell>
          <cell r="D1124"/>
          <cell r="E1124"/>
          <cell r="F1124"/>
          <cell r="G1124" t="str">
            <v>m2</v>
          </cell>
          <cell r="H1124">
            <v>14.32</v>
          </cell>
          <cell r="I1124"/>
        </row>
        <row r="1125">
          <cell r="A1125" t="str">
            <v>ED-50504</v>
          </cell>
          <cell r="B1125"/>
          <cell r="C1125" t="str">
            <v>PINTURA LÁTEX (PVA) EM RODAPÉ OU MOLDURAS (ALTURA DE 5 CM A 7C M), EXCLUSIVE SELADOR ACRÍLICO</v>
          </cell>
          <cell r="D1125"/>
          <cell r="E1125"/>
          <cell r="F1125"/>
          <cell r="G1125" t="str">
            <v>m</v>
          </cell>
          <cell r="H1125">
            <v>4.95</v>
          </cell>
          <cell r="I1125"/>
        </row>
        <row r="1126">
          <cell r="A1126" t="str">
            <v>ED-50499</v>
          </cell>
          <cell r="B1126"/>
          <cell r="C1126" t="str">
            <v>PINTURA LÁTEX (PVA) EM TETO, DUAS (2) DEMÃOS, EXCLUSIVE SELADOR ACRÍLICO E MASSA ACRÍLICA/CORRIDA (PVA)</v>
          </cell>
          <cell r="D1126"/>
          <cell r="E1126"/>
          <cell r="F1126"/>
          <cell r="G1126" t="str">
            <v>m2</v>
          </cell>
          <cell r="H1126">
            <v>12.5</v>
          </cell>
          <cell r="I1126"/>
        </row>
        <row r="1127">
          <cell r="A1127" t="str">
            <v>ED-50503</v>
          </cell>
          <cell r="B1127"/>
          <cell r="C1127" t="str">
            <v>PINTURA LÁTEX (PVA) EM TETO, DUAS (2) DEMÃOS, INCLUSIVE UMA (1) DEMÃO DE MASSA CORRIDA (PVA), EXCLUSIVE SELADOR ACRÍLICO</v>
          </cell>
          <cell r="D1127"/>
          <cell r="E1127"/>
          <cell r="F1127"/>
          <cell r="G1127" t="str">
            <v>m2</v>
          </cell>
          <cell r="H1127">
            <v>30.12</v>
          </cell>
          <cell r="I1127"/>
        </row>
        <row r="1128">
          <cell r="A1128" t="str">
            <v>ED-50501</v>
          </cell>
          <cell r="B1128"/>
          <cell r="C1128" t="str">
            <v>PINTURA LÁTEX (PVA) EM TETO, TRÊS (3) DEMÃOS, EXCLUSIVE SELADOR ACRÍLICO E MASSA ACRÍLICA/CORRIDA (PVA)</v>
          </cell>
          <cell r="D1128"/>
          <cell r="E1128"/>
          <cell r="F1128"/>
          <cell r="G1128" t="str">
            <v>m2</v>
          </cell>
          <cell r="H1128">
            <v>16.34</v>
          </cell>
          <cell r="I1128"/>
        </row>
        <row r="1129">
          <cell r="A1129">
            <v>8870</v>
          </cell>
          <cell r="B1129"/>
          <cell r="C1129" t="str">
            <v>PINTURA ACRÍLICA</v>
          </cell>
          <cell r="D1129"/>
          <cell r="E1129"/>
          <cell r="F1129"/>
          <cell r="G1129"/>
          <cell r="H1129"/>
          <cell r="I1129"/>
        </row>
        <row r="1130">
          <cell r="A1130" t="str">
            <v>ED-50451</v>
          </cell>
          <cell r="B1130"/>
          <cell r="C1130" t="str">
            <v>PINTURA ACRÍLICA EM PAREDE, DUAS (2) DEMÃOS, EXCLUSIVE SELADOR ACRÍLICO E MASSA ACRÍLICA/CORRIDA (PVA)</v>
          </cell>
          <cell r="D1130"/>
          <cell r="E1130"/>
          <cell r="F1130"/>
          <cell r="G1130" t="str">
            <v>m2</v>
          </cell>
          <cell r="H1130">
            <v>13.02</v>
          </cell>
          <cell r="I1130"/>
        </row>
        <row r="1131">
          <cell r="A1131" t="str">
            <v>ED-50455</v>
          </cell>
          <cell r="B1131"/>
          <cell r="C1131" t="str">
            <v>PINTURA ACRÍLICA EM PAREDE, DUAS (2) DEMÃOS, INCLUSIVE UMA (1) DEMÃO DE MASSA CORRIDA (PVA), EXCLUSIVE SELADOR ACRÍLICO</v>
          </cell>
          <cell r="D1131"/>
          <cell r="E1131"/>
          <cell r="F1131"/>
          <cell r="G1131" t="str">
            <v>m2</v>
          </cell>
          <cell r="H1131">
            <v>23.15</v>
          </cell>
          <cell r="I1131"/>
        </row>
        <row r="1132">
          <cell r="A1132" t="str">
            <v>ED-50453</v>
          </cell>
          <cell r="B1132"/>
          <cell r="C1132" t="str">
            <v>PINTURA ACRÍLICA EM PAREDE, TRÊS (3) DEMÃOS, EXCLUSIVE SELADOR ACRÍLICO E MASSA ACRÍLICA/CORRIDA (PVA)</v>
          </cell>
          <cell r="D1132"/>
          <cell r="E1132"/>
          <cell r="F1132"/>
          <cell r="G1132" t="str">
            <v>m2</v>
          </cell>
          <cell r="H1132">
            <v>17.11</v>
          </cell>
          <cell r="I1132"/>
        </row>
        <row r="1133">
          <cell r="A1133" t="str">
            <v>ED-50452</v>
          </cell>
          <cell r="B1133"/>
          <cell r="C1133" t="str">
            <v>PINTURA ACRÍLICA EM TETO, DUAS (2) DEMÃOS, EXCLUSIVE SELADOR ACRÍLICO E MASSA ACRÍLICA/CORRIDA (PVA)</v>
          </cell>
          <cell r="D1133"/>
          <cell r="E1133"/>
          <cell r="F1133"/>
          <cell r="G1133" t="str">
            <v>m2</v>
          </cell>
          <cell r="H1133">
            <v>14.36</v>
          </cell>
          <cell r="I1133"/>
        </row>
        <row r="1134">
          <cell r="A1134" t="str">
            <v>ED-50456</v>
          </cell>
          <cell r="B1134"/>
          <cell r="C1134" t="str">
            <v>PINTURA ACRÍLICA EM TETO, DUAS (2) DEMÃOS, INCLUSIVE UMA (1) DEMÃO DE MASSA CORRIDA (PVA), EXCLUSIVE SELADOR ACRÍLICO</v>
          </cell>
          <cell r="D1134"/>
          <cell r="E1134"/>
          <cell r="F1134"/>
          <cell r="G1134" t="str">
            <v>m2</v>
          </cell>
          <cell r="H1134">
            <v>31.98</v>
          </cell>
          <cell r="I1134"/>
        </row>
        <row r="1135">
          <cell r="A1135" t="str">
            <v>ED-50454</v>
          </cell>
          <cell r="B1135"/>
          <cell r="C1135" t="str">
            <v>PINTURA ACRÍLICA EM TETO, TRÊS (3) DEMÃOS, EXCLUSIVE SELADOR ACRÍLICO E MASSA ACRÍLICA/CORRIDA (PVA)</v>
          </cell>
          <cell r="D1135"/>
          <cell r="E1135"/>
          <cell r="F1135"/>
          <cell r="G1135" t="str">
            <v>m2</v>
          </cell>
          <cell r="H1135">
            <v>19.13</v>
          </cell>
          <cell r="I1135"/>
        </row>
        <row r="1136">
          <cell r="A1136">
            <v>8871</v>
          </cell>
          <cell r="B1136"/>
          <cell r="C1136" t="str">
            <v>PINTURA A CAL</v>
          </cell>
          <cell r="D1136"/>
          <cell r="E1136"/>
          <cell r="F1136"/>
          <cell r="G1136"/>
          <cell r="H1136"/>
          <cell r="I1136"/>
        </row>
        <row r="1137">
          <cell r="A1137" t="str">
            <v>ED-50470</v>
          </cell>
          <cell r="B1137"/>
          <cell r="C1137" t="str">
            <v>PINTURA EM CAIAÇÃO PARA AMBIENTE EXTERNO,TRÊS (3) DEMÃOS, INCLUSIVE PIGMENTO E FIXADOR DE CAL</v>
          </cell>
          <cell r="D1137"/>
          <cell r="E1137"/>
          <cell r="F1137"/>
          <cell r="G1137" t="str">
            <v>m2</v>
          </cell>
          <cell r="H1137">
            <v>13.54</v>
          </cell>
          <cell r="I1137"/>
        </row>
        <row r="1138">
          <cell r="A1138" t="str">
            <v>ED-50469</v>
          </cell>
          <cell r="B1138"/>
          <cell r="C1138" t="str">
            <v>PINTURA EM CAIAÇÃO PARA AMBIENTE INTERNO,TRÊS (3) DEMÃOS, INCLUSIVE PIGMENTO E FIXADOR DE CAL</v>
          </cell>
          <cell r="D1138"/>
          <cell r="E1138"/>
          <cell r="F1138"/>
          <cell r="G1138" t="str">
            <v>m2</v>
          </cell>
          <cell r="H1138">
            <v>15.72</v>
          </cell>
          <cell r="I1138"/>
        </row>
        <row r="1139">
          <cell r="A1139">
            <v>8872</v>
          </cell>
          <cell r="B1139"/>
          <cell r="C1139" t="str">
            <v>MASSA CORRIDA SOBRE MADEIRA</v>
          </cell>
          <cell r="D1139"/>
          <cell r="E1139"/>
          <cell r="F1139"/>
          <cell r="G1139"/>
          <cell r="H1139"/>
          <cell r="I1139"/>
        </row>
        <row r="1140">
          <cell r="A1140" t="str">
            <v>ED-50481</v>
          </cell>
          <cell r="B1140"/>
          <cell r="C1140" t="str">
            <v>EMASSAMENTO A ÓLEO SOBRE MADEIRA, UMA (1) DEMÃO, INCLUSIVE LIXAMENTO PARA PINTURA</v>
          </cell>
          <cell r="D1140"/>
          <cell r="E1140"/>
          <cell r="F1140"/>
          <cell r="G1140" t="str">
            <v>m2</v>
          </cell>
          <cell r="H1140">
            <v>19.09</v>
          </cell>
          <cell r="I1140"/>
        </row>
        <row r="1141">
          <cell r="A1141" t="str">
            <v>ED-50482</v>
          </cell>
          <cell r="B1141"/>
          <cell r="C1141" t="str">
            <v>EMASSAMENTO EM ESQUADRIA DE MADEIRA COM MASSA A ÓLEO, DUAS (2) DEMÃOS, INCLUSIVE LIXAMENTO PARA PINTURA  A ÓLEO OU ESMALTE</v>
          </cell>
          <cell r="D1141"/>
          <cell r="E1141"/>
          <cell r="F1141"/>
          <cell r="G1141" t="str">
            <v>m2</v>
          </cell>
          <cell r="H1141">
            <v>27.81</v>
          </cell>
          <cell r="I1141"/>
        </row>
        <row r="1142">
          <cell r="A1142">
            <v>8873</v>
          </cell>
          <cell r="B1142"/>
          <cell r="C1142" t="str">
            <v>PINTURA PRESERVATIVA PARA MADEIRA</v>
          </cell>
          <cell r="D1142"/>
          <cell r="E1142"/>
          <cell r="F1142"/>
          <cell r="G1142"/>
          <cell r="H1142"/>
          <cell r="I1142"/>
        </row>
        <row r="1143">
          <cell r="A1143" t="str">
            <v>ED-50512</v>
          </cell>
          <cell r="B1143"/>
          <cell r="C1143" t="str">
            <v>PINTURA PRESERVATIVA COM CUPINICIDA EM MADEIRA SECA, DUAS (2) DEMÃOS</v>
          </cell>
          <cell r="D1143"/>
          <cell r="E1143"/>
          <cell r="F1143"/>
          <cell r="G1143" t="str">
            <v>m2</v>
          </cell>
          <cell r="H1143">
            <v>16.47</v>
          </cell>
          <cell r="I1143"/>
        </row>
        <row r="1144">
          <cell r="A1144" t="str">
            <v>ED-50511</v>
          </cell>
          <cell r="B1144"/>
          <cell r="C1144" t="str">
            <v>PINTURA PRESERVATIVA COM CUPINICIDA EM MADEIRA SECA, DUAS (2) DEMÃOS, INCLUSIVE DUAS (2) DEMÃOS DE VERNIZ SINTÉTICO MARÍTIMO, ACABAMENTO TIPO FOSCO</v>
          </cell>
          <cell r="D1144"/>
          <cell r="E1144"/>
          <cell r="F1144"/>
          <cell r="G1144" t="str">
            <v>m2</v>
          </cell>
          <cell r="H1144">
            <v>26.56</v>
          </cell>
          <cell r="I1144"/>
        </row>
        <row r="1145">
          <cell r="A1145">
            <v>8874</v>
          </cell>
          <cell r="B1145"/>
          <cell r="C1145" t="str">
            <v>PINTURA VERNIZ SOBRE MADEIRA</v>
          </cell>
          <cell r="D1145"/>
          <cell r="E1145"/>
          <cell r="F1145"/>
          <cell r="G1145"/>
          <cell r="H1145"/>
          <cell r="I1145"/>
        </row>
        <row r="1146">
          <cell r="A1146" t="str">
            <v>ED-50530</v>
          </cell>
          <cell r="B1146"/>
          <cell r="C1146" t="str">
            <v>PINTURA COM VERNIZ POLIURETANO COM FILTRO SOLAR EM MADEIRA, DUAS (2) DEMÃOS, ACABAMENTO TIPO FOSCO</v>
          </cell>
          <cell r="D1146"/>
          <cell r="E1146"/>
          <cell r="F1146"/>
          <cell r="G1146" t="str">
            <v>m2</v>
          </cell>
          <cell r="H1146">
            <v>25.65</v>
          </cell>
          <cell r="I1146"/>
        </row>
        <row r="1147">
          <cell r="A1147" t="str">
            <v>ED-9026</v>
          </cell>
          <cell r="B1147"/>
          <cell r="C1147" t="str">
            <v>PINTURA COM VERNIZ SINTÉTICO MARÍTIMO EM BATE MACA DE MADEIRA SEM CORRIMÃO, COM LARGURA DE 15CM E ESP. 2CM, DUAS (2) DEMÃOS, ACABAMENTO TIPO FOSCO</v>
          </cell>
          <cell r="D1147"/>
          <cell r="E1147"/>
          <cell r="F1147"/>
          <cell r="G1147" t="str">
            <v>m</v>
          </cell>
          <cell r="H1147">
            <v>7.38</v>
          </cell>
          <cell r="I1147"/>
        </row>
        <row r="1148">
          <cell r="A1148" t="str">
            <v>ED-50527</v>
          </cell>
          <cell r="B1148"/>
          <cell r="C1148" t="str">
            <v>PINTURA COM VERNIZ SINTÉTICO MARÍTIMO EM ESQUADRIAS DE MADEIRA, DUAS (2) DEMÃOS, ACABAMENTO TIPO ACETINADO (BRILHO SÚTIL)</v>
          </cell>
          <cell r="D1148"/>
          <cell r="E1148"/>
          <cell r="F1148"/>
          <cell r="G1148" t="str">
            <v>m2</v>
          </cell>
          <cell r="H1148">
            <v>20.12</v>
          </cell>
          <cell r="I1148"/>
        </row>
        <row r="1149">
          <cell r="A1149" t="str">
            <v>ED-50526</v>
          </cell>
          <cell r="B1149"/>
          <cell r="C1149" t="str">
            <v>PINTURA COM VERNIZ SINTÉTICO MARÍTIMO EM ESQUADRIAS DE MADEIRA, DUAS (2) DEMÃOS, ACABAMENTO TIPO BRILHANTE</v>
          </cell>
          <cell r="D1149"/>
          <cell r="E1149"/>
          <cell r="F1149"/>
          <cell r="G1149" t="str">
            <v>m2</v>
          </cell>
          <cell r="H1149">
            <v>19.27</v>
          </cell>
          <cell r="I1149"/>
        </row>
        <row r="1150">
          <cell r="A1150" t="str">
            <v>ED-50528</v>
          </cell>
          <cell r="B1150"/>
          <cell r="C1150" t="str">
            <v>PINTURA COM VERNIZ SINTÉTICO MARÍTIMO EM ESQUADRIAS DE MADEIRA, DUAS (2) DEMÃOS, ACABAMENTO TIPO FOSCO</v>
          </cell>
          <cell r="D1150"/>
          <cell r="E1150"/>
          <cell r="F1150"/>
          <cell r="G1150" t="str">
            <v>m2</v>
          </cell>
          <cell r="H1150">
            <v>20.36</v>
          </cell>
          <cell r="I1150"/>
        </row>
        <row r="1151">
          <cell r="A1151" t="str">
            <v>ED-50531</v>
          </cell>
          <cell r="B1151"/>
          <cell r="C1151" t="str">
            <v>PINTURA COM VERNIZ SINTÉTICO MARÍTIMO EM RÉGUAS PARA FIXAÇÃO CARTAZES E PROTEÇÃO DE CARTEIRAS, COM LARGURA DE 10CM E ESP. 2CM, DUAS (2) DEMÃOS, ACABAMENTO TIPO FOSCO</v>
          </cell>
          <cell r="D1151"/>
          <cell r="E1151"/>
          <cell r="F1151"/>
          <cell r="G1151" t="str">
            <v>m</v>
          </cell>
          <cell r="H1151">
            <v>6.66</v>
          </cell>
          <cell r="I1151"/>
        </row>
        <row r="1152">
          <cell r="A1152">
            <v>8875</v>
          </cell>
          <cell r="B1152"/>
          <cell r="C1152" t="str">
            <v>PINTURA ESMALTE SOBRE MADEIRA</v>
          </cell>
          <cell r="D1152"/>
          <cell r="E1152"/>
          <cell r="F1152"/>
          <cell r="G1152"/>
          <cell r="H1152"/>
          <cell r="I1152"/>
        </row>
        <row r="1153">
          <cell r="A1153" t="str">
            <v>ED-50493</v>
          </cell>
          <cell r="B1153"/>
          <cell r="C1153" t="str">
            <v>PINTURA ESMALTE EM ESQUADRIA DE MADEIRA, DUAS (2) DEMÃOS, INCLUSIVE UMA (1) DEMÃO DE FUNDO NIVELADOR, EXCLUSIVE MASSA A ÓLEO</v>
          </cell>
          <cell r="D1153"/>
          <cell r="E1153"/>
          <cell r="F1153"/>
          <cell r="G1153" t="str">
            <v>m2</v>
          </cell>
          <cell r="H1153">
            <v>20.56</v>
          </cell>
          <cell r="I1153"/>
        </row>
        <row r="1154">
          <cell r="A1154">
            <v>8876</v>
          </cell>
          <cell r="B1154"/>
          <cell r="C1154" t="str">
            <v>CERA EM ESQUADRIA DE MADEIRA</v>
          </cell>
          <cell r="D1154"/>
          <cell r="E1154"/>
          <cell r="F1154"/>
          <cell r="G1154"/>
          <cell r="H1154"/>
          <cell r="I1154"/>
        </row>
        <row r="1155">
          <cell r="A1155" t="str">
            <v>ED-50471</v>
          </cell>
          <cell r="B1155"/>
          <cell r="C1155" t="str">
            <v>APLICAÇÃO DE CERA EM  ESQUADRIAS DE MADEIRA, TRÊS (3) DEMÃOS, INCLUSIVE APLICAÇÃO DE SELADOR PARA MADEIRA</v>
          </cell>
          <cell r="D1155"/>
          <cell r="E1155"/>
          <cell r="F1155"/>
          <cell r="G1155" t="str">
            <v>m2</v>
          </cell>
          <cell r="H1155">
            <v>20.58</v>
          </cell>
          <cell r="I1155"/>
        </row>
        <row r="1156">
          <cell r="A1156" t="str">
            <v>ED-50472</v>
          </cell>
          <cell r="B1156"/>
          <cell r="C1156" t="str">
            <v>APLICAÇÃO DE CERA EM  RODAPÉS COM ALTURA DE 10 CM, TRÊS (3) DEMÃOS, INCLUSIVE APLICAÇÃO DE SELADOR PARA MADEIRA</v>
          </cell>
          <cell r="D1156"/>
          <cell r="E1156"/>
          <cell r="F1156"/>
          <cell r="G1156" t="str">
            <v>m</v>
          </cell>
          <cell r="H1156">
            <v>6.08</v>
          </cell>
          <cell r="I1156"/>
        </row>
        <row r="1157">
          <cell r="A1157">
            <v>8877</v>
          </cell>
          <cell r="B1157"/>
          <cell r="C1157" t="str">
            <v>PINTURA ESMALTE</v>
          </cell>
          <cell r="D1157"/>
          <cell r="E1157"/>
          <cell r="F1157"/>
          <cell r="G1157"/>
          <cell r="H1157"/>
          <cell r="I1157"/>
        </row>
        <row r="1158">
          <cell r="A1158" t="str">
            <v>ED-50509</v>
          </cell>
          <cell r="B1158"/>
          <cell r="C1158" t="str">
            <v>PINTURA ESMALTE EM SUPERFÍCIE DE CONCRETO/ALVENARIA, DUAS (2) DEMÃOS, EXCLUSIVE SELADOR ACRÍLICO E MASSA ACRÍLICA/CORRIDA (PVA)</v>
          </cell>
          <cell r="D1158"/>
          <cell r="E1158"/>
          <cell r="F1158"/>
          <cell r="G1158" t="str">
            <v>m2</v>
          </cell>
          <cell r="H1158">
            <v>19.96</v>
          </cell>
          <cell r="I1158"/>
        </row>
        <row r="1159">
          <cell r="A1159" t="str">
            <v>ED-50510</v>
          </cell>
          <cell r="B1159"/>
          <cell r="C1159" t="str">
            <v>PINTURA ESMALTE EM SUPERFÍCIE DE CONCRETO/ALVENARIA, TRÊS (3) DEMÃOS, EXCLUSIVE SELADOR ACRÍLICO E MASSA ACRÍLICA/CORRIDA (PVA)</v>
          </cell>
          <cell r="D1159"/>
          <cell r="E1159"/>
          <cell r="F1159"/>
          <cell r="G1159" t="str">
            <v>m2</v>
          </cell>
          <cell r="H1159">
            <v>25.92</v>
          </cell>
          <cell r="I1159"/>
        </row>
        <row r="1160">
          <cell r="A1160">
            <v>8878</v>
          </cell>
          <cell r="B1160"/>
          <cell r="C1160" t="str">
            <v>PINTURA ESMALTE SOBRE FERRO</v>
          </cell>
          <cell r="D1160"/>
          <cell r="E1160"/>
          <cell r="F1160"/>
          <cell r="G1160"/>
          <cell r="H1160"/>
          <cell r="I1160"/>
        </row>
        <row r="1161">
          <cell r="A1161" t="str">
            <v>ED-50491</v>
          </cell>
          <cell r="B1161"/>
          <cell r="C1161" t="str">
            <v>PINTURA ESMALTE EM ESQUADRIAS DE FERRO, DUAS (2) DEMÃOS, INCLUSIVE UMA (1) DEMÃO DE FUNDO ANTICORROSIVO</v>
          </cell>
          <cell r="D1161"/>
          <cell r="E1161"/>
          <cell r="F1161"/>
          <cell r="G1161" t="str">
            <v>m2</v>
          </cell>
          <cell r="H1161">
            <v>29.43</v>
          </cell>
          <cell r="I1161"/>
        </row>
        <row r="1162">
          <cell r="A1162" t="str">
            <v>ED-50496</v>
          </cell>
          <cell r="B1162"/>
          <cell r="C1162" t="str">
            <v>PINTURA ESMALTE EM TUBO GALVANIZADO, DUAS (2) DEMÃOS, INCLUSIVE UMA (1) DEMÃO DE FUNDO ANTICORROSIVO</v>
          </cell>
          <cell r="D1162"/>
          <cell r="E1162"/>
          <cell r="F1162"/>
          <cell r="G1162" t="str">
            <v>m</v>
          </cell>
          <cell r="H1162">
            <v>19.13</v>
          </cell>
          <cell r="I1162"/>
        </row>
        <row r="1163">
          <cell r="A1163" t="str">
            <v>ED-50495</v>
          </cell>
          <cell r="B1163"/>
          <cell r="C1163" t="str">
            <v>PINTURA ESMALTE SINTÉTICO EM SUPERFÍCIES GALVANIZADAS, DUAS (2) DEMÃOS, INCLUSIVE UMA (1) DEMÃO DE FUNDO ANTICORROSIVO</v>
          </cell>
          <cell r="D1163"/>
          <cell r="E1163"/>
          <cell r="F1163"/>
          <cell r="G1163" t="str">
            <v>m2</v>
          </cell>
          <cell r="H1163">
            <v>29.43</v>
          </cell>
          <cell r="I1163"/>
        </row>
        <row r="1164">
          <cell r="A1164">
            <v>8879</v>
          </cell>
          <cell r="B1164"/>
          <cell r="C1164" t="str">
            <v>PINTURA EPÓXI EM PAREDE</v>
          </cell>
          <cell r="D1164"/>
          <cell r="E1164"/>
          <cell r="F1164"/>
          <cell r="G1164"/>
          <cell r="H1164"/>
          <cell r="I1164"/>
        </row>
        <row r="1165">
          <cell r="A1165" t="str">
            <v>ED-9917</v>
          </cell>
          <cell r="B1165"/>
          <cell r="C1165" t="str">
            <v>PINTURA EPÓXI EM PAREDE, DUAS (2) DEMÃOS, EXCLUSIVE SELADOR ACRÍLICO E MASSA ACRÍLICA/CORRIDA (PVA)</v>
          </cell>
          <cell r="D1165"/>
          <cell r="E1165"/>
          <cell r="F1165"/>
          <cell r="G1165" t="str">
            <v>m2</v>
          </cell>
          <cell r="H1165">
            <v>25.53</v>
          </cell>
          <cell r="I1165"/>
        </row>
        <row r="1166">
          <cell r="A1166" t="str">
            <v>ED-9919</v>
          </cell>
          <cell r="B1166"/>
          <cell r="C1166" t="str">
            <v>PINTURA EPÓXI EM PAREDE, DUAS (2) DEMÃOS, INCLUSIVE UMA (1) DEMÃO DE MASSA ACRÍLICA, EXCLUSIVE SELADOR ACRÍLICO</v>
          </cell>
          <cell r="D1166"/>
          <cell r="E1166"/>
          <cell r="F1166"/>
          <cell r="G1166" t="str">
            <v>m2</v>
          </cell>
          <cell r="H1166">
            <v>37.24</v>
          </cell>
          <cell r="I1166"/>
        </row>
        <row r="1167">
          <cell r="A1167" t="str">
            <v>ED-9918</v>
          </cell>
          <cell r="B1167"/>
          <cell r="C1167" t="str">
            <v>PINTURA EPÓXI EM PAREDE, TRÊS (3) DEMÃOS, EXCLUSIVE SELADOR ACRÍLICO E MASSA ACRÍLICA/CORRIDA (PVA)</v>
          </cell>
          <cell r="D1167"/>
          <cell r="E1167"/>
          <cell r="F1167"/>
          <cell r="G1167" t="str">
            <v>m2</v>
          </cell>
          <cell r="H1167">
            <v>35.869999999999997</v>
          </cell>
          <cell r="I1167"/>
        </row>
        <row r="1168">
          <cell r="A1168">
            <v>8880</v>
          </cell>
          <cell r="B1168"/>
          <cell r="C1168" t="str">
            <v>PINTURA EPÓXI EM PISO</v>
          </cell>
          <cell r="D1168"/>
          <cell r="E1168"/>
          <cell r="F1168"/>
          <cell r="G1168"/>
          <cell r="H1168"/>
          <cell r="I1168"/>
        </row>
        <row r="1169">
          <cell r="A1169" t="str">
            <v>ED-9937</v>
          </cell>
          <cell r="B1169"/>
          <cell r="C1169" t="str">
            <v>PINTURA EPÓXI EM PISO, DUAS (2) DEMÃOS, EXCLUSIVE PRIMER EPÓXI, INCLUSIVE LIMPEZA DA SUPERFÍCIE A SER APLICADO MATERIAL</v>
          </cell>
          <cell r="D1169"/>
          <cell r="E1169"/>
          <cell r="F1169"/>
          <cell r="G1169" t="str">
            <v>m2</v>
          </cell>
          <cell r="H1169">
            <v>24.46</v>
          </cell>
          <cell r="I1169"/>
        </row>
        <row r="1170">
          <cell r="A1170" t="str">
            <v>ED-9934</v>
          </cell>
          <cell r="B1170"/>
          <cell r="C1170" t="str">
            <v>PINTURA EPÓXI EM PISO, DUAS (2) DEMÃOS, INCLUSIVE UMA (1) DEMÃO DE PRIMER EPÓXI</v>
          </cell>
          <cell r="D1170"/>
          <cell r="E1170"/>
          <cell r="F1170"/>
          <cell r="G1170" t="str">
            <v>m2</v>
          </cell>
          <cell r="H1170">
            <v>42.76</v>
          </cell>
          <cell r="I1170"/>
        </row>
        <row r="1171">
          <cell r="A1171" t="str">
            <v>ED-9933</v>
          </cell>
          <cell r="B1171"/>
          <cell r="C1171" t="str">
            <v>PINTURA EPÓXI EM PISO, DUAS (2) DEMÃOS, INCLUSIVE UMA (1) DEMÃO DE PRIMER EPÓXI E PREPARAÇÃO DA SUPERFÍCIE COM ARGAMASSA AUTONIVELANTE, ESP.4MM</v>
          </cell>
          <cell r="D1171"/>
          <cell r="E1171"/>
          <cell r="F1171"/>
          <cell r="G1171" t="str">
            <v>m2</v>
          </cell>
          <cell r="H1171">
            <v>82.88</v>
          </cell>
          <cell r="I1171"/>
        </row>
        <row r="1172">
          <cell r="A1172" t="str">
            <v>ED-16659</v>
          </cell>
          <cell r="B1172"/>
          <cell r="C1172" t="str">
            <v>PINTURA LÁTEX (PVA) EM SUPERFÍCIE DE MADEIRA, DUAS (2) DEMÃOS, EXCLUSIVE SELADOR ACRÍLICO E MASSA ACRÍLICA/CORRIDA (PVA)</v>
          </cell>
          <cell r="D1172"/>
          <cell r="E1172"/>
          <cell r="F1172"/>
          <cell r="G1172" t="str">
            <v>m2</v>
          </cell>
          <cell r="H1172">
            <v>11.16</v>
          </cell>
          <cell r="I1172"/>
        </row>
        <row r="1173">
          <cell r="A1173" t="str">
            <v>ED-9935</v>
          </cell>
          <cell r="B1173"/>
          <cell r="C1173" t="str">
            <v>PREPARAÇÃO PARA PINTURA (EPÓXI) EM PISO, INCLUSIVE UMA (1) DEMÃO DE PRIMER EPÓXI</v>
          </cell>
          <cell r="D1173"/>
          <cell r="E1173"/>
          <cell r="F1173"/>
          <cell r="G1173" t="str">
            <v>m2</v>
          </cell>
          <cell r="H1173">
            <v>18.3</v>
          </cell>
          <cell r="I1173"/>
        </row>
        <row r="1174">
          <cell r="A1174">
            <v>8881</v>
          </cell>
          <cell r="B1174"/>
          <cell r="C1174" t="str">
            <v>PINTURA E VERNIZ EM CONCRETO</v>
          </cell>
          <cell r="D1174"/>
          <cell r="E1174"/>
          <cell r="F1174"/>
          <cell r="G1174"/>
          <cell r="H1174"/>
          <cell r="I1174"/>
        </row>
        <row r="1175">
          <cell r="A1175" t="str">
            <v>ED-50517</v>
          </cell>
          <cell r="B1175"/>
          <cell r="C1175" t="str">
            <v>PINTURA A BASE DE RESINA DE SILICONE EM CONCRETO OU ALVENARIA APARENTE, DUAS (2) DEMÃOS</v>
          </cell>
          <cell r="D1175"/>
          <cell r="E1175"/>
          <cell r="F1175"/>
          <cell r="G1175" t="str">
            <v>m2</v>
          </cell>
          <cell r="H1175">
            <v>17.53</v>
          </cell>
          <cell r="I1175"/>
        </row>
        <row r="1176">
          <cell r="A1176" t="str">
            <v>ED-50513</v>
          </cell>
          <cell r="B1176"/>
          <cell r="C1176" t="str">
            <v>PINTURA COM RESINA ACRÍLICA EM CONCRETO, DUAS (2) DEMÃOS, INCLUSIVE UMA (1) DEMÃO DE SELADOR ACRÍLICO</v>
          </cell>
          <cell r="D1176"/>
          <cell r="E1176"/>
          <cell r="F1176"/>
          <cell r="G1176" t="str">
            <v>m2</v>
          </cell>
          <cell r="H1176">
            <v>28.74</v>
          </cell>
          <cell r="I1176"/>
        </row>
        <row r="1177">
          <cell r="A1177" t="str">
            <v>ED-50525</v>
          </cell>
          <cell r="B1177"/>
          <cell r="C1177" t="str">
            <v>PINTURA COM VERNIZ ACRÍLICO EM ALVENARIA OU CONCRETO, DUAS (2) DEMÃOS, INCLUSIVE PREPARAÇÃO DA SUPERFÍCIE COM LIXAMENTO</v>
          </cell>
          <cell r="D1177"/>
          <cell r="E1177"/>
          <cell r="F1177"/>
          <cell r="G1177" t="str">
            <v>m2</v>
          </cell>
          <cell r="H1177">
            <v>16.84</v>
          </cell>
          <cell r="I1177"/>
        </row>
        <row r="1178">
          <cell r="A1178" t="str">
            <v>ED-50523</v>
          </cell>
          <cell r="B1178"/>
          <cell r="C1178" t="str">
            <v>TRATAMENTO EM SUPERFÍCIE DE CONCRETO APARENTE, INCLUSIVE RASPAGEM, ESTUCAGEM E POLIMENTO COM DUAS (2) DEMÃOS DE RESINA ACRÍLICA</v>
          </cell>
          <cell r="D1178"/>
          <cell r="E1178"/>
          <cell r="F1178"/>
          <cell r="G1178" t="str">
            <v>m2</v>
          </cell>
          <cell r="H1178">
            <v>34.520000000000003</v>
          </cell>
          <cell r="I1178"/>
        </row>
        <row r="1179">
          <cell r="A1179" t="str">
            <v>ED-50524</v>
          </cell>
          <cell r="B1179"/>
          <cell r="C1179" t="str">
            <v>TRATAMENTO EM SUPERFÍCIE DE CONCRETO APARENTE, INCLUSIVE RASPAGEM, ESTUCAGEM E POLIMENTO COM DUAS (2) DEMÃOS DE VERNIZ ACRÍLICO</v>
          </cell>
          <cell r="D1179"/>
          <cell r="E1179"/>
          <cell r="F1179"/>
          <cell r="G1179" t="str">
            <v>m2</v>
          </cell>
          <cell r="H1179">
            <v>36.61</v>
          </cell>
          <cell r="I1179"/>
        </row>
        <row r="1180">
          <cell r="A1180">
            <v>8882</v>
          </cell>
          <cell r="B1180"/>
          <cell r="C1180" t="str">
            <v>REVESTIMENTO TEXTURIZADO</v>
          </cell>
          <cell r="D1180"/>
          <cell r="E1180"/>
          <cell r="F1180"/>
          <cell r="G1180"/>
          <cell r="H1180"/>
          <cell r="I1180"/>
        </row>
        <row r="1181">
          <cell r="A1181" t="str">
            <v>ED-9013</v>
          </cell>
          <cell r="B1181"/>
          <cell r="C1181" t="str">
            <v>PINTURA COM TEXTURA ACRÍLICA COM DESEMPENADEIRA DE AÇO, EXCLUSIVE SELADOR ACRÍLICO/FUNDO PREPARADOR</v>
          </cell>
          <cell r="D1181"/>
          <cell r="E1181"/>
          <cell r="F1181"/>
          <cell r="G1181" t="str">
            <v>m2</v>
          </cell>
          <cell r="H1181">
            <v>21.63</v>
          </cell>
          <cell r="I1181"/>
        </row>
        <row r="1182">
          <cell r="A1182" t="str">
            <v>ED-50519</v>
          </cell>
          <cell r="B1182"/>
          <cell r="C1182" t="str">
            <v>PINTURA COM TEXTURA ACRÍLICA COM DESEMPENADEIRA DE AÇO, INCLUSIVE UMA (1) DEMÃO DE SELADOR ACRÍLICO</v>
          </cell>
          <cell r="D1182"/>
          <cell r="E1182"/>
          <cell r="F1182"/>
          <cell r="G1182" t="str">
            <v>m2</v>
          </cell>
          <cell r="H1182">
            <v>24.28</v>
          </cell>
          <cell r="I1182"/>
        </row>
        <row r="1183">
          <cell r="A1183" t="str">
            <v>ED-50520</v>
          </cell>
          <cell r="B1183"/>
          <cell r="C1183" t="str">
            <v>PINTURA COM TEXTURA ACRÍLICA COM ROLO, EXCLUSIVE SELADOR ACRÍLICO/FUNDO PREPARADOR</v>
          </cell>
          <cell r="D1183"/>
          <cell r="E1183"/>
          <cell r="F1183"/>
          <cell r="G1183" t="str">
            <v>m2</v>
          </cell>
          <cell r="H1183">
            <v>16.149999999999999</v>
          </cell>
          <cell r="I1183"/>
        </row>
        <row r="1184">
          <cell r="A1184" t="str">
            <v>ED-50521</v>
          </cell>
          <cell r="B1184"/>
          <cell r="C1184" t="str">
            <v>PINTURA COM TEXTURA ACRÍLICA COM ROLO, INCLUSIVE UMA (1) DEMÃO DE SELADOR ACRÍLICO</v>
          </cell>
          <cell r="D1184"/>
          <cell r="E1184"/>
          <cell r="F1184"/>
          <cell r="G1184" t="str">
            <v>m2</v>
          </cell>
          <cell r="H1184">
            <v>19.3</v>
          </cell>
          <cell r="I1184"/>
        </row>
        <row r="1185">
          <cell r="A1185">
            <v>8883</v>
          </cell>
          <cell r="B1185"/>
          <cell r="C1185" t="str">
            <v>PINTURA EM ESTRUTURA METÁLICA</v>
          </cell>
          <cell r="D1185"/>
          <cell r="E1185"/>
          <cell r="F1185"/>
          <cell r="G1185"/>
          <cell r="H1185"/>
          <cell r="I1185"/>
        </row>
        <row r="1186">
          <cell r="A1186" t="str">
            <v>ED-50532</v>
          </cell>
          <cell r="B1186"/>
          <cell r="C1186" t="str">
            <v>PINTURA ANTICORROSIVA A BASE DE ÓXIDO DE FERRO (ZARCÃO) EM ESQUADRIA E SUPERFÍCIE METÁLICA, UMA (1) DEMÃO</v>
          </cell>
          <cell r="D1186"/>
          <cell r="E1186"/>
          <cell r="F1186"/>
          <cell r="G1186" t="str">
            <v>m2</v>
          </cell>
          <cell r="H1186">
            <v>10.35</v>
          </cell>
          <cell r="I1186"/>
        </row>
        <row r="1187">
          <cell r="A1187" t="str">
            <v>ED-50487</v>
          </cell>
          <cell r="B1187"/>
          <cell r="C1187" t="str">
            <v>PINTURA EPÓXI EM SUPERFÍCIES DE AÇO CARBONO, DUAS (2) DEMÃOS</v>
          </cell>
          <cell r="D1187"/>
          <cell r="E1187"/>
          <cell r="F1187"/>
          <cell r="G1187" t="str">
            <v>m2</v>
          </cell>
          <cell r="H1187">
            <v>26.99</v>
          </cell>
          <cell r="I1187"/>
        </row>
        <row r="1188">
          <cell r="A1188" t="str">
            <v>ED-50488</v>
          </cell>
          <cell r="B1188"/>
          <cell r="C1188" t="str">
            <v>PINTURA EPÓXI EM SUPERFÍCIES DE AÇO CARBONO, DUAS (2) DEMÃOS, APLICAÇÃO MECÂNICA</v>
          </cell>
          <cell r="D1188"/>
          <cell r="E1188"/>
          <cell r="F1188"/>
          <cell r="G1188" t="str">
            <v>m2</v>
          </cell>
          <cell r="H1188">
            <v>18.079999999999998</v>
          </cell>
          <cell r="I1188"/>
        </row>
        <row r="1189">
          <cell r="A1189" t="str">
            <v>ED-50497</v>
          </cell>
          <cell r="B1189"/>
          <cell r="C1189" t="str">
            <v>PINTURA ESMALTE EM ESTRUTURA METÁLICA, DUAS (2) DEMÃOS, INCLUSIVE UMA (1) DEMÃO FUNDO ANTICORROSIVO</v>
          </cell>
          <cell r="D1189"/>
          <cell r="E1189"/>
          <cell r="F1189"/>
          <cell r="G1189" t="str">
            <v>m2</v>
          </cell>
          <cell r="H1189">
            <v>30.35</v>
          </cell>
          <cell r="I1189"/>
        </row>
        <row r="1190">
          <cell r="A1190">
            <v>8884</v>
          </cell>
          <cell r="B1190"/>
          <cell r="C1190" t="str">
            <v>PINTURA ESPECIAL</v>
          </cell>
          <cell r="D1190"/>
          <cell r="E1190"/>
          <cell r="F1190"/>
          <cell r="G1190"/>
          <cell r="H1190"/>
          <cell r="I1190"/>
        </row>
        <row r="1191">
          <cell r="A1191" t="str">
            <v>ED-50465</v>
          </cell>
          <cell r="B1191"/>
          <cell r="C1191" t="str">
            <v>PINTURA COM  TINTA A BASE DE BORRACHA CLORADA EM FAIXAS DE DEMARCAÇÃO DE PISO, DUAS (2) DEMÃOS, FAIXA COM LARGURA DE 5 CM, APLICAÇÃO MECÂNICA</v>
          </cell>
          <cell r="D1191"/>
          <cell r="E1191"/>
          <cell r="F1191"/>
          <cell r="G1191" t="str">
            <v>m</v>
          </cell>
          <cell r="H1191">
            <v>9.52</v>
          </cell>
          <cell r="I1191"/>
        </row>
        <row r="1192">
          <cell r="A1192" t="str">
            <v>ED-50467</v>
          </cell>
          <cell r="B1192"/>
          <cell r="C1192" t="str">
            <v>PINTURA COM  TINTA A BASE DE BORRACHA CLORADA EM REVESTIMENTO CIMENTÍCIO OU CONCRETO, DUAS (2) DEMÃOS</v>
          </cell>
          <cell r="D1192"/>
          <cell r="E1192"/>
          <cell r="F1192"/>
          <cell r="G1192" t="str">
            <v>m2</v>
          </cell>
          <cell r="H1192">
            <v>39.200000000000003</v>
          </cell>
          <cell r="I1192"/>
        </row>
        <row r="1193">
          <cell r="A1193" t="str">
            <v>ED-50466</v>
          </cell>
          <cell r="B1193"/>
          <cell r="C1193" t="str">
            <v>PINTURA COM  TINTA A BASE DE BORRACHA CLORADA EM TELHAS DE FIBROCIMENTO, DUAS (2) DEMÃOS</v>
          </cell>
          <cell r="D1193"/>
          <cell r="E1193"/>
          <cell r="F1193"/>
          <cell r="G1193" t="str">
            <v>m2</v>
          </cell>
          <cell r="H1193">
            <v>58.42</v>
          </cell>
          <cell r="I1193"/>
        </row>
        <row r="1194">
          <cell r="A1194">
            <v>8885</v>
          </cell>
          <cell r="B1194"/>
          <cell r="C1194" t="str">
            <v>PINTURA PARA VAGA DE GARAGEM</v>
          </cell>
          <cell r="D1194"/>
          <cell r="E1194"/>
          <cell r="F1194"/>
          <cell r="G1194"/>
          <cell r="H1194"/>
          <cell r="I1194"/>
        </row>
        <row r="1195">
          <cell r="A1195" t="str">
            <v>ED-50460</v>
          </cell>
          <cell r="B1195"/>
          <cell r="C1195" t="str">
            <v>PINTURA ACRÍLICA PARA PISO EM FAIXA DE DEMARCAÇÃO DE QUADRA, DUAS (2) DEMÃOS, FAIXA COM LARGURA DE 5 CM</v>
          </cell>
          <cell r="D1195"/>
          <cell r="E1195"/>
          <cell r="F1195"/>
          <cell r="G1195" t="str">
            <v>m</v>
          </cell>
          <cell r="H1195">
            <v>3.04</v>
          </cell>
          <cell r="I1195"/>
        </row>
        <row r="1196">
          <cell r="A1196" t="str">
            <v>ED-50462</v>
          </cell>
          <cell r="B1196"/>
          <cell r="C1196" t="str">
            <v>PINTURA ACRÍLICA PARA PISO EM FAIXA DE DEMARCAÇÃO DE QUADRA, QUATRO (4) DEMÃOS, FAIXA COM LARGURA DE 5 CM</v>
          </cell>
          <cell r="D1196"/>
          <cell r="E1196"/>
          <cell r="F1196"/>
          <cell r="G1196" t="str">
            <v>m</v>
          </cell>
          <cell r="H1196">
            <v>4.1100000000000003</v>
          </cell>
          <cell r="I1196"/>
        </row>
        <row r="1197">
          <cell r="A1197" t="str">
            <v>ED-50459</v>
          </cell>
          <cell r="B1197"/>
          <cell r="C1197" t="str">
            <v>PINTURA ACRÍLICA PARA PISO EM PASSEIO/SUPERFÍCIE CIMENTADA, DUAS (2) DEMÃOS</v>
          </cell>
          <cell r="D1197"/>
          <cell r="E1197"/>
          <cell r="F1197"/>
          <cell r="G1197" t="str">
            <v>m2</v>
          </cell>
          <cell r="H1197">
            <v>9.84</v>
          </cell>
          <cell r="I1197"/>
        </row>
        <row r="1198">
          <cell r="A1198" t="str">
            <v>ED-50461</v>
          </cell>
          <cell r="B1198"/>
          <cell r="C1198" t="str">
            <v>PINTURA ACRÍLICA PARA PISO EM QUADRAS ESPORTIVA, DUAS (2) DEMÃOS</v>
          </cell>
          <cell r="D1198"/>
          <cell r="E1198"/>
          <cell r="F1198"/>
          <cell r="G1198" t="str">
            <v>m2</v>
          </cell>
          <cell r="H1198">
            <v>9.84</v>
          </cell>
          <cell r="I1198"/>
        </row>
        <row r="1199">
          <cell r="A1199" t="str">
            <v>ED-50463</v>
          </cell>
          <cell r="B1199"/>
          <cell r="C1199" t="str">
            <v>PINTURA ACRÍLICA PARA PISO EM QUADRAS ESPORTIVA, QUATRO (4) DEMÃOS</v>
          </cell>
          <cell r="D1199"/>
          <cell r="E1199"/>
          <cell r="F1199"/>
          <cell r="G1199" t="str">
            <v>m2</v>
          </cell>
          <cell r="H1199">
            <v>20.02</v>
          </cell>
          <cell r="I1199"/>
        </row>
        <row r="1200">
          <cell r="A1200" t="str">
            <v>ED-50468</v>
          </cell>
          <cell r="B1200"/>
          <cell r="C1200" t="str">
            <v>PINTURA COM  TINTA A BASE DE BORRACHA CLORADA EM FAIXAS DE DEMARCAÇÃO DE QUADRA, DUAS (2) DEMÃOS, FAIXA COM LARGURA DE 5 CM, APLICAÇÃO MECÂNICA</v>
          </cell>
          <cell r="D1200"/>
          <cell r="E1200"/>
          <cell r="F1200"/>
          <cell r="G1200" t="str">
            <v>m</v>
          </cell>
          <cell r="H1200">
            <v>9.52</v>
          </cell>
          <cell r="I1200"/>
        </row>
        <row r="1201">
          <cell r="A1201" t="str">
            <v>ED-50464</v>
          </cell>
          <cell r="B1201"/>
          <cell r="C1201" t="str">
            <v>PINTURA COM RESINA ACRÍLICA EM PISOS CIMENTADOS, DUAS (2) DEMÃOS, INCLUSIVE LIMPEZA DA SUPERFÍCIE A SER APLICADO MATERIAL</v>
          </cell>
          <cell r="D1201"/>
          <cell r="E1201"/>
          <cell r="F1201"/>
          <cell r="G1201" t="str">
            <v>m2</v>
          </cell>
          <cell r="H1201">
            <v>9.16</v>
          </cell>
          <cell r="I1201"/>
        </row>
        <row r="1202">
          <cell r="A1202" t="str">
            <v>ED-50490</v>
          </cell>
          <cell r="B1202"/>
          <cell r="C1202" t="str">
            <v>PINTURA EPÓXI EM FAIXAS DE DEMARCAÇÃO DE PISO, DUAS (2) DEMÃOS, FAIXA COM LARGURA DE 5 CM</v>
          </cell>
          <cell r="D1202"/>
          <cell r="E1202"/>
          <cell r="F1202"/>
          <cell r="G1202" t="str">
            <v>m</v>
          </cell>
          <cell r="H1202">
            <v>17.170000000000002</v>
          </cell>
          <cell r="I1202"/>
        </row>
        <row r="1203">
          <cell r="A1203" t="str">
            <v>ED-50518</v>
          </cell>
          <cell r="B1203"/>
          <cell r="C1203" t="str">
            <v>PINTURA PARA SINALIZAÇÃO DE VAGA DE ESTACIONAMENTO PARA PORTADORES DE NECESSIDADES ESPECIAIS SOBRE PAVIMENTAÇÃO URBANA</v>
          </cell>
          <cell r="D1203"/>
          <cell r="E1203"/>
          <cell r="F1203"/>
          <cell r="G1203" t="str">
            <v>U</v>
          </cell>
          <cell r="H1203">
            <v>224.91</v>
          </cell>
          <cell r="I1203"/>
        </row>
        <row r="1204">
          <cell r="A1204">
            <v>8679</v>
          </cell>
          <cell r="B1204"/>
          <cell r="C1204" t="str">
            <v>LOUÇAS E METAIS</v>
          </cell>
          <cell r="D1204"/>
          <cell r="E1204"/>
          <cell r="F1204"/>
          <cell r="G1204"/>
          <cell r="H1204"/>
          <cell r="I1204"/>
        </row>
        <row r="1205">
          <cell r="A1205">
            <v>8886</v>
          </cell>
          <cell r="B1205"/>
          <cell r="C1205" t="str">
            <v xml:space="preserve">BOJO EM AÇO INOX </v>
          </cell>
          <cell r="D1205"/>
          <cell r="E1205"/>
          <cell r="F1205"/>
          <cell r="G1205"/>
          <cell r="H1205"/>
          <cell r="I1205"/>
        </row>
        <row r="1206">
          <cell r="A1206" t="str">
            <v>ED-50277</v>
          </cell>
          <cell r="B1206"/>
          <cell r="C1206" t="str">
            <v>CUBA EM AÇO INOXIDÁVEL DE EMBUTIR, AISI 304, APLICAÇÃO PARA PIA (465X330X115MM), NÚMERO 1, ASSENTAMENTO EM BANCADA, INCLUSIVE VÁLVULA DE ESCOAMENTO DE METAL COM ACABAMENTO CROMADO, SIFÃO DE METAL TIPO COPO COM ACABAMENTO CROMADO, FORNECIMENTO E INSTALAÇÃO</v>
          </cell>
          <cell r="D1206"/>
          <cell r="E1206"/>
          <cell r="F1206"/>
          <cell r="G1206" t="str">
            <v>un</v>
          </cell>
          <cell r="H1206">
            <v>360.24</v>
          </cell>
          <cell r="I1206"/>
        </row>
        <row r="1207">
          <cell r="A1207" t="str">
            <v>ED-50278</v>
          </cell>
          <cell r="B1207"/>
          <cell r="C1207" t="str">
            <v>CUBA EM AÇO INOXIDÁVEL DE EMBUTIR, AISI 304, APLICAÇÃO PARA PIA (560X330X115MM), NÚMERO 2, ASSENTAMENTO EM BANCADA, INCLUSIVE VÁLVULA DE ESCOAMENTO DE METAL COM ACABAMENTO CROMADO, SIFÃO DE METAL TIPO COPO COM ACABAMENTO CROMADO, FORNECIMENTO E INSTALAÇÃO</v>
          </cell>
          <cell r="D1207"/>
          <cell r="E1207"/>
          <cell r="F1207"/>
          <cell r="G1207" t="str">
            <v>un</v>
          </cell>
          <cell r="H1207">
            <v>376.21</v>
          </cell>
          <cell r="I1207"/>
        </row>
        <row r="1208">
          <cell r="A1208" t="str">
            <v>ED-50287</v>
          </cell>
          <cell r="B1208"/>
          <cell r="C1208" t="str">
            <v>CUBA EM AÇO INOXIDÁVEL DE EMBUTIR, AISI 304, APLICAÇÃO PARA TANQUE (600X600X400MM), ASSENTAMENTO EM BANCADA, INCLUSIVE VÁLVULA DE ESCOAMENTO DE METAL COM ACABAMENTO CROMADO, SIFÃO DE METAL TIPO COPO COM ACABAMENTO CROMADO, FORNECIMENTO E INSTALAÇÃO</v>
          </cell>
          <cell r="D1208"/>
          <cell r="E1208"/>
          <cell r="F1208"/>
          <cell r="G1208" t="str">
            <v>un</v>
          </cell>
          <cell r="H1208">
            <v>669.26</v>
          </cell>
          <cell r="I1208"/>
        </row>
        <row r="1209">
          <cell r="A1209">
            <v>8887</v>
          </cell>
          <cell r="B1209"/>
          <cell r="C1209" t="str">
            <v>CUBA</v>
          </cell>
          <cell r="D1209"/>
          <cell r="E1209"/>
          <cell r="F1209"/>
          <cell r="G1209"/>
          <cell r="H1209"/>
          <cell r="I1209"/>
        </row>
        <row r="1210">
          <cell r="A1210" t="str">
            <v>ED-50279</v>
          </cell>
          <cell r="B1210"/>
          <cell r="C1210" t="str">
            <v>CUBA DE LOUÇA BRANCA DE EMBUTIR, FORMATO OVAL, INCLUSIVE VÁLVULA DE ESCOAMENTO DE METAL COM ACABAMENTO CROMADO, SIFÃO DE METAL TIPO COPO COM ACABAMENTO CROMADO, FORNECIMENTO E INSTALAÇÃO</v>
          </cell>
          <cell r="D1210"/>
          <cell r="E1210"/>
          <cell r="F1210"/>
          <cell r="G1210" t="str">
            <v>un</v>
          </cell>
          <cell r="H1210">
            <v>293.12</v>
          </cell>
          <cell r="I1210"/>
        </row>
        <row r="1211">
          <cell r="A1211" t="str">
            <v>ED-50280</v>
          </cell>
          <cell r="B1211"/>
          <cell r="C1211" t="str">
            <v>CUBA DE LOUÇA BRANCA DE SOBREPOR, FORMATO OVAL, INCLUSIVE VÁLVULA DE ESCOAMENTO DE METAL COM ACABAMENTO CROMADO, SIFÃO DE METAL TIPO COPO COM ACABAMENTO CROMADO, FORNECIMENTO E INSTALAÇÃO</v>
          </cell>
          <cell r="D1211"/>
          <cell r="E1211"/>
          <cell r="F1211"/>
          <cell r="G1211" t="str">
            <v>un</v>
          </cell>
          <cell r="H1211">
            <v>366.14</v>
          </cell>
          <cell r="I1211"/>
        </row>
        <row r="1212">
          <cell r="A1212" t="str">
            <v>ED-2552</v>
          </cell>
          <cell r="B1212"/>
          <cell r="C1212"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D1212"/>
          <cell r="E1212"/>
          <cell r="F1212"/>
          <cell r="G1212" t="str">
            <v>un</v>
          </cell>
          <cell r="H1212">
            <v>390.82</v>
          </cell>
          <cell r="I1212"/>
        </row>
        <row r="1213">
          <cell r="A1213" t="str">
            <v>ED-50282</v>
          </cell>
          <cell r="B1213"/>
          <cell r="C1213"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D1213"/>
          <cell r="E1213"/>
          <cell r="F1213"/>
          <cell r="G1213" t="str">
            <v>U</v>
          </cell>
          <cell r="H1213">
            <v>434.47</v>
          </cell>
          <cell r="I1213"/>
        </row>
        <row r="1214">
          <cell r="A1214" t="str">
            <v>ED-50283</v>
          </cell>
          <cell r="B1214"/>
          <cell r="C1214"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D1214"/>
          <cell r="E1214"/>
          <cell r="F1214"/>
          <cell r="G1214" t="str">
            <v>U</v>
          </cell>
          <cell r="H1214">
            <v>335.75</v>
          </cell>
          <cell r="I1214"/>
        </row>
        <row r="1215">
          <cell r="A1215" t="str">
            <v>ED-50281</v>
          </cell>
          <cell r="B1215"/>
          <cell r="C1215"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D1215"/>
          <cell r="E1215"/>
          <cell r="F1215"/>
          <cell r="G1215" t="str">
            <v>U</v>
          </cell>
          <cell r="H1215">
            <v>334.45</v>
          </cell>
          <cell r="I1215"/>
        </row>
        <row r="1216">
          <cell r="A1216">
            <v>8888</v>
          </cell>
          <cell r="B1216"/>
          <cell r="C1216" t="str">
            <v>TANQUE</v>
          </cell>
          <cell r="D1216"/>
          <cell r="E1216"/>
          <cell r="F1216"/>
          <cell r="G1216"/>
          <cell r="H1216"/>
          <cell r="I1216"/>
        </row>
        <row r="1217">
          <cell r="A1217" t="str">
            <v>ED-50288</v>
          </cell>
          <cell r="B1217"/>
          <cell r="C1217" t="str">
            <v>CUBA EM AÇO INOXIDÁVEL DE SOBREPOR, AISI 304, APLICAÇÃO PARA TANQUE (630X515X260MM), ASSENTAMENTO EM BANCADA, INCLUSIVE VÁLVULA DE ESCOAMENTO DE METAL COM ACABAMENTO CROMADO, SIFÃO DE METAL TIPO COPO COM ACABAMENTO CROMADO, FORNECIMENTO E INSTALAÇÃO</v>
          </cell>
          <cell r="D1217"/>
          <cell r="E1217"/>
          <cell r="F1217"/>
          <cell r="G1217" t="str">
            <v>un</v>
          </cell>
          <cell r="H1217">
            <v>612.97</v>
          </cell>
          <cell r="I1217"/>
        </row>
        <row r="1218">
          <cell r="A1218" t="str">
            <v>ED-50289</v>
          </cell>
          <cell r="B1218"/>
          <cell r="C1218" t="str">
            <v>TANQUE DE LOUÇA BRANCA COM COLUNA, CAPACIDADE 22 LITROS, INCLUSIVE ACESSÓRIOS DE FIXAÇÃO, FORNECIMENTO, INSTALAÇÃO E REJUNTAMENTO, EXCLUSIVE TORNEIRA, VÁLVULA DE ESCOAMENTO E SIFÃO</v>
          </cell>
          <cell r="D1218"/>
          <cell r="E1218"/>
          <cell r="F1218"/>
          <cell r="G1218" t="str">
            <v>U</v>
          </cell>
          <cell r="H1218">
            <v>383.25</v>
          </cell>
          <cell r="I1218"/>
        </row>
        <row r="1219">
          <cell r="A1219" t="str">
            <v>ED-50290</v>
          </cell>
          <cell r="B1219"/>
          <cell r="C1219" t="str">
            <v>TANQUE DE LOUÇA BRANCA COM COLUNA, CAPACIDADE 22 LITROS, INCLUSIVE ACESSÓRIOS DE FIXAÇÃO, VÁLVULA DE ESCOAMENTO DE METAL COM ACABAMENTO CROMADO, SIFÃO DE METAL TIPO COPO COM ACABAMENTO CROMADO, FORNECIMENTO, INSTALAÇÃO E REJUNTAMENTO, EXCLUSIVE TORNEIRA</v>
          </cell>
          <cell r="D1219"/>
          <cell r="E1219"/>
          <cell r="F1219"/>
          <cell r="G1219" t="str">
            <v>U</v>
          </cell>
          <cell r="H1219">
            <v>590.12</v>
          </cell>
          <cell r="I1219"/>
        </row>
        <row r="1220">
          <cell r="A1220" t="str">
            <v>ED-9156</v>
          </cell>
          <cell r="B1220"/>
          <cell r="C1220" t="str">
            <v>TANQUE DE MÁRMORE SINTÉTICO DUPLO, CAPACIDADE 37 LITROS, INCLUSIVE ACESSÓRIOS DE FIXAÇÃO, VÁLVULA DE ESCOAMENTO DE METAL COM ACABAMENTO CROMADO, SIFÃO DE METAL TIPO COPO COM ACABAMENTO CROMADO, FORNECIMENTO E INSTALAÇÃO, EXCLUSIVE TORNEIRA</v>
          </cell>
          <cell r="D1220"/>
          <cell r="E1220"/>
          <cell r="F1220"/>
          <cell r="G1220" t="str">
            <v>U</v>
          </cell>
          <cell r="H1220">
            <v>541.84</v>
          </cell>
          <cell r="I1220"/>
        </row>
        <row r="1221">
          <cell r="A1221" t="str">
            <v>ED-9155</v>
          </cell>
          <cell r="B1221"/>
          <cell r="C1221" t="str">
            <v>TANQUE DE MÁRMORE SINTÉTICO SIMPLES, CAPACIDADE 20 LITROS, INCLUSIVE ACESSÓRIOS DE FIXAÇÃO, VÁLVULA DE ESCOAMENTO DE METAL COM ACABAMENTO CROMADO, SIFÃO DE METAL TIPO COPO COM ACABAMENTO CROMADO, FORNECIMENTO E INSTALAÇÃO, EXCLUSIVE TORNEIRA</v>
          </cell>
          <cell r="D1221"/>
          <cell r="E1221"/>
          <cell r="F1221"/>
          <cell r="G1221" t="str">
            <v>U</v>
          </cell>
          <cell r="H1221">
            <v>424.05</v>
          </cell>
          <cell r="I1221"/>
        </row>
        <row r="1222">
          <cell r="A1222" t="str">
            <v>ED-50293</v>
          </cell>
          <cell r="B1222"/>
          <cell r="C1222" t="str">
            <v>TANQUE DE POLIPROPILENO, CAPACIDADE 15 LITROS, INCLUSIVE ACESSÓRIOS DE FIXAÇÃO, VÁLVULA DE ESCOAMENTO DE PLÁSTICO (PVC) NA COR BRANCA, SIFÃO DE PLÁSTICO (PVC) TIPO COPO NA COR BRANCA, FORNECIMENTO E INSTALAÇÃO, EXCLUSIVE TORNEIRA</v>
          </cell>
          <cell r="D1222"/>
          <cell r="E1222"/>
          <cell r="F1222"/>
          <cell r="G1222" t="str">
            <v>U</v>
          </cell>
          <cell r="H1222">
            <v>125.92</v>
          </cell>
          <cell r="I1222"/>
        </row>
        <row r="1223">
          <cell r="A1223" t="str">
            <v>ED-50294</v>
          </cell>
          <cell r="B1223"/>
          <cell r="C1223" t="str">
            <v>TANQUE DE POLIPROPILENO, CAPACIDADE 24 LITROS, INCLUSIVE ACESSÓRIOS DE FIXAÇÃO, VÁLVULA DE ESCOAMENTO DE PLÁSTICO (PVC) NA COR BRANCA, SIFÃO DE PLÁSTICO (PVC) TIPO COPO NA COR BRANCA, FORNECIMENTO E INSTALAÇÃO, EXCLUSIVE TORNEIRA</v>
          </cell>
          <cell r="D1223"/>
          <cell r="E1223"/>
          <cell r="F1223"/>
          <cell r="G1223" t="str">
            <v>U</v>
          </cell>
          <cell r="H1223">
            <v>153.19</v>
          </cell>
          <cell r="I1223"/>
        </row>
        <row r="1224">
          <cell r="A1224">
            <v>8889</v>
          </cell>
          <cell r="B1224"/>
          <cell r="C1224" t="str">
            <v>TORNEIRA</v>
          </cell>
          <cell r="D1224"/>
          <cell r="E1224"/>
          <cell r="F1224"/>
          <cell r="G1224"/>
          <cell r="H1224"/>
          <cell r="I1224"/>
        </row>
        <row r="1225">
          <cell r="A1225" t="str">
            <v>ED-22766</v>
          </cell>
          <cell r="B1225"/>
          <cell r="C1225" t="str">
            <v>TORNEIRA METÁLICA HOSPITALAR, ABERTURA ALAVANCA 1/4 DE VOLTA, ACABAMENTO CROMADO, COM AREJADOR, APLICAÇÃO DE MESA, INCLUSIVE ENGATE FLEXÍVEL METÁLICO, FORNECIMENTO E INSTALAÇÃO</v>
          </cell>
          <cell r="D1225"/>
          <cell r="E1225"/>
          <cell r="F1225"/>
          <cell r="G1225" t="str">
            <v>un</v>
          </cell>
          <cell r="H1225">
            <v>277.27</v>
          </cell>
          <cell r="I1225"/>
        </row>
        <row r="1226">
          <cell r="A1226" t="str">
            <v>ED-22765</v>
          </cell>
          <cell r="B1226"/>
          <cell r="C1226" t="str">
            <v>TORNEIRA METÁLICA HOSPITALAR, ABERTURA ALAVANCA 1/4 DE VOLTA, ACABAMENTO CROMADO, COM AREJADOR, APLICAÇÃO DE PAREDE, FORNECIMENTO E INSTALAÇÃO</v>
          </cell>
          <cell r="D1226"/>
          <cell r="E1226"/>
          <cell r="F1226"/>
          <cell r="G1226" t="str">
            <v>un</v>
          </cell>
          <cell r="H1226">
            <v>203.37</v>
          </cell>
          <cell r="I1226"/>
        </row>
        <row r="1227">
          <cell r="A1227" t="str">
            <v>ED-50328</v>
          </cell>
          <cell r="B1227"/>
          <cell r="C1227" t="str">
            <v>TORNEIRA METÁLICA PARA BEBEDOURO, ACABAMENTO CROMADO, APLICAÇÃO DE PAREDE, INCLUSIVE FORNECIMENTO E INSTALAÇÃO</v>
          </cell>
          <cell r="D1227"/>
          <cell r="E1227"/>
          <cell r="F1227"/>
          <cell r="G1227" t="str">
            <v>un</v>
          </cell>
          <cell r="H1227">
            <v>95.3</v>
          </cell>
          <cell r="I1227"/>
        </row>
        <row r="1228">
          <cell r="A1228" t="str">
            <v>ED-50323</v>
          </cell>
          <cell r="B1228"/>
          <cell r="C1228" t="str">
            <v>TORNEIRA METÁLICA PARA IRRIGAÇÃO/JARDIM, ACABAMENTO CROMADO, APLICAÇÃO DE PAREDE, INCLUSIVE FORNECIMENTO E INSTALAÇÃO</v>
          </cell>
          <cell r="D1228"/>
          <cell r="E1228"/>
          <cell r="F1228"/>
          <cell r="G1228" t="str">
            <v>un</v>
          </cell>
          <cell r="H1228">
            <v>40.99</v>
          </cell>
          <cell r="I1228"/>
        </row>
        <row r="1229">
          <cell r="A1229" t="str">
            <v>ED-50330</v>
          </cell>
          <cell r="B1229"/>
          <cell r="C1229" t="str">
            <v>TORNEIRA METÁLICA PARA LAVATÓRIO, ABERTURA 1/4 DE VOLTA, ACABAMENTO CROMADO, COM AREJADOR, APLICAÇÃO DE MESA, INCLUSIVE ENGATE FLEXÍVEL METÁLICO, FORNECIMENTO E INSTALAÇÃO</v>
          </cell>
          <cell r="D1229"/>
          <cell r="E1229"/>
          <cell r="F1229"/>
          <cell r="G1229" t="str">
            <v>un</v>
          </cell>
          <cell r="H1229">
            <v>118.11</v>
          </cell>
          <cell r="I1229"/>
        </row>
        <row r="1230">
          <cell r="A1230" t="str">
            <v>ED-50329</v>
          </cell>
          <cell r="B1230"/>
          <cell r="C1230" t="str">
            <v>TORNEIRA METÁLICA PARA LAVATÓRIO, FECHAMENTO AUTOMÁTICO, ACABAMENTO CROMADO, COM AREJADOR, APLICAÇÃO DE MESA, INCLUSIVE ENGATE FLEXÍVEL METÁLICO, FORNECIMENTO E INSTALAÇÃO</v>
          </cell>
          <cell r="D1230"/>
          <cell r="E1230"/>
          <cell r="F1230"/>
          <cell r="G1230" t="str">
            <v>un</v>
          </cell>
          <cell r="H1230">
            <v>325.31</v>
          </cell>
          <cell r="I1230"/>
        </row>
        <row r="1231">
          <cell r="A1231" t="str">
            <v>ED-50326</v>
          </cell>
          <cell r="B1231"/>
          <cell r="C1231" t="str">
            <v>TORNEIRA METÁLICA PARA PIA, ABERTURA 1/4 DE VOLTA, ACABAMENTO CROMADO, COM AREJADOR, APLICAÇÃO DE PAREDE, INCLUSIVE FORNECIMENTO E INSTALAÇÃO</v>
          </cell>
          <cell r="D1231"/>
          <cell r="E1231"/>
          <cell r="F1231"/>
          <cell r="G1231" t="str">
            <v>un</v>
          </cell>
          <cell r="H1231">
            <v>73.319999999999993</v>
          </cell>
          <cell r="I1231"/>
        </row>
        <row r="1232">
          <cell r="A1232" t="str">
            <v>ED-50327</v>
          </cell>
          <cell r="B1232"/>
          <cell r="C1232" t="str">
            <v>TORNEIRA METÁLICA PARA PIA, ABERTURA 1/4 DE VOLTA, ACABAMENTO CROMADO, SEM AREJADOR, APLICAÇÃO DE PAREDE, INCLUSIVE FORNECIMENTO E INSTALAÇÃO</v>
          </cell>
          <cell r="D1232"/>
          <cell r="E1232"/>
          <cell r="F1232"/>
          <cell r="G1232" t="str">
            <v>un</v>
          </cell>
          <cell r="H1232">
            <v>74.98</v>
          </cell>
          <cell r="I1232"/>
        </row>
        <row r="1233">
          <cell r="A1233" t="str">
            <v>ED-50324</v>
          </cell>
          <cell r="B1233"/>
          <cell r="C1233" t="str">
            <v>TORNEIRA METÁLICA PARA PIA, BICA MÓVEL, ABERTURA 1/4 DE VOLTA, ACABAMENTO CROMADO, COM AREJADOR, APLICAÇÃO DE MESA, INCLUSIVE ENGATE FLEXÍVEL METÁLICO, FORNECIMENTO E INSTALAÇÃO</v>
          </cell>
          <cell r="D1233"/>
          <cell r="E1233"/>
          <cell r="F1233"/>
          <cell r="G1233" t="str">
            <v>un</v>
          </cell>
          <cell r="H1233">
            <v>146.85</v>
          </cell>
          <cell r="I1233"/>
        </row>
        <row r="1234">
          <cell r="A1234" t="str">
            <v>ED-50325</v>
          </cell>
          <cell r="B1234"/>
          <cell r="C1234" t="str">
            <v>TORNEIRA METÁLICA PARA PIA, BICA MÓVEL, ABERTURA 1/4 DE VOLTA, ACABAMENTO CROMADO, COM AREJADOR, APLICAÇÃO DE PAREDE, INCLUSIVE FORNECIMENTO E INSTALAÇÃO</v>
          </cell>
          <cell r="D1234"/>
          <cell r="E1234"/>
          <cell r="F1234"/>
          <cell r="G1234" t="str">
            <v>un</v>
          </cell>
          <cell r="H1234">
            <v>87.41</v>
          </cell>
          <cell r="I1234"/>
        </row>
        <row r="1235">
          <cell r="A1235" t="str">
            <v>ED-50331</v>
          </cell>
          <cell r="B1235"/>
          <cell r="C1235" t="str">
            <v>TORNEIRA METÁLICA PARA TANQUE, ACABAMENTO CROMADO, BICO COM ROSCA, FORNECIMENTO E INSTALAÇÃO</v>
          </cell>
          <cell r="D1235"/>
          <cell r="E1235"/>
          <cell r="F1235"/>
          <cell r="G1235" t="str">
            <v>un</v>
          </cell>
          <cell r="H1235">
            <v>71.239999999999995</v>
          </cell>
          <cell r="I1235"/>
        </row>
        <row r="1236">
          <cell r="A1236" t="str">
            <v>ED-22902</v>
          </cell>
          <cell r="B1236"/>
          <cell r="C1236" t="str">
            <v>TORNEIRA METÁLICA PARA TANQUE, ACABAMENTO CROMADO, COM AREJADOR, FORNECIMENTO E INSTALAÇÃO</v>
          </cell>
          <cell r="D1236"/>
          <cell r="E1236"/>
          <cell r="F1236"/>
          <cell r="G1236" t="str">
            <v>un</v>
          </cell>
          <cell r="H1236">
            <v>66.25</v>
          </cell>
          <cell r="I1236"/>
        </row>
        <row r="1237">
          <cell r="A1237">
            <v>8890</v>
          </cell>
          <cell r="B1237"/>
          <cell r="C1237" t="str">
            <v>LIGAÇÃO FLEXÍVEL</v>
          </cell>
          <cell r="D1237"/>
          <cell r="E1237"/>
          <cell r="F1237"/>
          <cell r="G1237"/>
          <cell r="H1237"/>
          <cell r="I1237"/>
        </row>
        <row r="1238">
          <cell r="A1238" t="str">
            <v>ED-50317</v>
          </cell>
          <cell r="B1238"/>
          <cell r="C1238" t="str">
            <v>LIGAÇÃO FLEXÍVEL METÁLICA, DIÂMETRO 1/2" (20MM), INCLUSIVE FORNECIMENTO E INSTALAÇÃO</v>
          </cell>
          <cell r="D1238"/>
          <cell r="E1238"/>
          <cell r="F1238"/>
          <cell r="G1238" t="str">
            <v>un</v>
          </cell>
          <cell r="H1238">
            <v>52.74</v>
          </cell>
          <cell r="I1238"/>
        </row>
        <row r="1239">
          <cell r="A1239">
            <v>8891</v>
          </cell>
          <cell r="B1239"/>
          <cell r="C1239" t="str">
            <v>VÁLVULA</v>
          </cell>
          <cell r="D1239"/>
          <cell r="E1239"/>
          <cell r="F1239"/>
          <cell r="G1239"/>
          <cell r="H1239"/>
          <cell r="I1239"/>
        </row>
        <row r="1240">
          <cell r="A1240" t="str">
            <v>ED-50349</v>
          </cell>
          <cell r="B1240"/>
          <cell r="C1240" t="str">
            <v>INSTALAÇÃO DE VÁLVULA DE ESCOAMENTO DE METAL PARA TANQUE,  DN (1.1/4"), ACABAMENTO CROMADO, INCLUSIVE FORNECIMENTO</v>
          </cell>
          <cell r="D1240"/>
          <cell r="E1240"/>
          <cell r="F1240"/>
          <cell r="G1240" t="str">
            <v>U</v>
          </cell>
          <cell r="H1240">
            <v>47.51</v>
          </cell>
          <cell r="I1240"/>
        </row>
        <row r="1241">
          <cell r="A1241" t="str">
            <v>ED-50335</v>
          </cell>
          <cell r="B1241"/>
          <cell r="C1241" t="str">
            <v>VÁLVULA AMERICANA PIA INOX 1 1/2" X 3/4"</v>
          </cell>
          <cell r="D1241"/>
          <cell r="E1241"/>
          <cell r="F1241"/>
          <cell r="G1241" t="str">
            <v>U</v>
          </cell>
          <cell r="H1241">
            <v>68.12</v>
          </cell>
          <cell r="I1241"/>
        </row>
        <row r="1242">
          <cell r="A1242" t="str">
            <v>ED-50336</v>
          </cell>
          <cell r="B1242"/>
          <cell r="C1242" t="str">
            <v>VÁLVULA AMERICANA PIA INOX 4" X 1 1/2"</v>
          </cell>
          <cell r="D1242"/>
          <cell r="E1242"/>
          <cell r="F1242"/>
          <cell r="G1242" t="str">
            <v>U</v>
          </cell>
          <cell r="H1242">
            <v>95.36</v>
          </cell>
          <cell r="I1242"/>
        </row>
        <row r="1243">
          <cell r="A1243" t="str">
            <v>ED-50337</v>
          </cell>
          <cell r="B1243"/>
          <cell r="C1243" t="str">
            <v>VÁLVULA DE DESCARGA COM REGISTRO INTERNO, ACIONAMENTO SIMPLES, DN 1.1/2" (50MM), INCLUSIVE ACABAMENTO DA VÁLVULA</v>
          </cell>
          <cell r="D1243"/>
          <cell r="E1243"/>
          <cell r="F1243"/>
          <cell r="G1243" t="str">
            <v>un</v>
          </cell>
          <cell r="H1243">
            <v>206.93</v>
          </cell>
          <cell r="I1243"/>
        </row>
        <row r="1244">
          <cell r="A1244" t="str">
            <v>ED-50347</v>
          </cell>
          <cell r="B1244"/>
          <cell r="C1244" t="str">
            <v>VÁLVULA PARA LAVATÓRIO COM LADRÃO D = 2 1/4" X 1"</v>
          </cell>
          <cell r="D1244"/>
          <cell r="E1244"/>
          <cell r="F1244"/>
          <cell r="G1244" t="str">
            <v>U</v>
          </cell>
          <cell r="H1244">
            <v>89.12</v>
          </cell>
          <cell r="I1244"/>
        </row>
        <row r="1245">
          <cell r="A1245" t="str">
            <v>ED-50348</v>
          </cell>
          <cell r="B1245"/>
          <cell r="C1245" t="str">
            <v>VÁLVULA PARA MICTÓRIO COM FECHAMENTO AUTOMÁTICO D = 1/2"</v>
          </cell>
          <cell r="D1245"/>
          <cell r="E1245"/>
          <cell r="F1245"/>
          <cell r="G1245" t="str">
            <v>U</v>
          </cell>
          <cell r="H1245">
            <v>81.38</v>
          </cell>
          <cell r="I1245"/>
        </row>
        <row r="1246">
          <cell r="A1246">
            <v>8892</v>
          </cell>
          <cell r="B1246"/>
          <cell r="C1246" t="str">
            <v>SIFÃO</v>
          </cell>
          <cell r="D1246"/>
          <cell r="E1246"/>
          <cell r="F1246"/>
          <cell r="G1246"/>
          <cell r="H1246"/>
          <cell r="I1246"/>
        </row>
        <row r="1247">
          <cell r="A1247" t="str">
            <v>ED-50320</v>
          </cell>
          <cell r="B1247"/>
          <cell r="C1247" t="str">
            <v>INSTALAÇÃO DE SIFÃO DE METAL PARA LAVATÓRIO, TIPO COPO COM ACABAMENTO CROMADO, DIÂMETRO (1"X1.1/2"), INCLUSIVE FORNECIMENTO</v>
          </cell>
          <cell r="D1247"/>
          <cell r="E1247"/>
          <cell r="F1247"/>
          <cell r="G1247" t="str">
            <v>U</v>
          </cell>
          <cell r="H1247">
            <v>162.91999999999999</v>
          </cell>
          <cell r="I1247"/>
        </row>
        <row r="1248">
          <cell r="A1248" t="str">
            <v>ED-50321</v>
          </cell>
          <cell r="B1248"/>
          <cell r="C1248" t="str">
            <v>INSTALAÇÃO DE SIFÃO DE METAL PARA PIA, TIPO COPO COM ACABAMENTO CROMADO, DIÂMETRO (1.1/2"X1.1/2" OU 2"), INCLUSIVE FORNECIMENTO</v>
          </cell>
          <cell r="D1248"/>
          <cell r="E1248"/>
          <cell r="F1248"/>
          <cell r="G1248" t="str">
            <v>U</v>
          </cell>
          <cell r="H1248">
            <v>203.83</v>
          </cell>
          <cell r="I1248"/>
        </row>
        <row r="1249">
          <cell r="A1249">
            <v>8893</v>
          </cell>
          <cell r="B1249"/>
          <cell r="C1249" t="str">
            <v>BACIA SANITÁRIA</v>
          </cell>
          <cell r="D1249"/>
          <cell r="E1249"/>
          <cell r="F1249"/>
          <cell r="G1249"/>
          <cell r="H1249"/>
          <cell r="I1249"/>
        </row>
        <row r="1250">
          <cell r="A1250" t="str">
            <v>ED-50300</v>
          </cell>
          <cell r="B1250"/>
          <cell r="C1250" t="str">
            <v>BACIA DE LOUÇA TURCA CONVENCIONAL, COR BRANCA, INCLUSIVE ACESSÓRIOS, FORNECIMENTO, INSTALAÇÃO E REJUNTAMENTO</v>
          </cell>
          <cell r="D1250"/>
          <cell r="E1250"/>
          <cell r="F1250"/>
          <cell r="G1250" t="str">
            <v>un</v>
          </cell>
          <cell r="H1250">
            <v>698.14</v>
          </cell>
          <cell r="I1250"/>
        </row>
        <row r="1251">
          <cell r="A1251" t="str">
            <v>ED-50297</v>
          </cell>
          <cell r="B1251"/>
          <cell r="C1251" t="str">
            <v>BACIA SANITÁRIA (VASO) DE LOUÇA COM CAIXA ACOPLADA, COR BRANCA, INCLUSIVE ACESSÓRIOS DE FIXAÇÃO/VEDAÇÃO, ENGATE FLEXÍVEL METÁLICO, FORNECIMENTO, INSTALAÇÃO E REJUNTAMENTO</v>
          </cell>
          <cell r="D1251"/>
          <cell r="E1251"/>
          <cell r="F1251"/>
          <cell r="G1251" t="str">
            <v>un</v>
          </cell>
          <cell r="H1251">
            <v>505.91</v>
          </cell>
          <cell r="I1251"/>
        </row>
        <row r="1252">
          <cell r="A1252" t="str">
            <v>ED-50301</v>
          </cell>
          <cell r="B1252"/>
          <cell r="C1252"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D1252"/>
          <cell r="E1252"/>
          <cell r="F1252"/>
          <cell r="G1252" t="str">
            <v>un</v>
          </cell>
          <cell r="H1252">
            <v>559</v>
          </cell>
          <cell r="I1252"/>
        </row>
        <row r="1253">
          <cell r="A1253" t="str">
            <v>ED-50296</v>
          </cell>
          <cell r="B1253"/>
          <cell r="C1253" t="str">
            <v>BACIA SANITÁRIA (VASO) DE LOUÇA CONVENCIONAL, COR BRANCA, INCLUSIVE ACESSÓRIOS DE FIXAÇÃO/VEDAÇÃO, FORNECIMENTO, INSTALAÇÃO E REJUNTAMENTO, EXCLUSIVE VÁLVULA DE DESCARGA E TUBO DE LIGAÇÃO</v>
          </cell>
          <cell r="D1253"/>
          <cell r="E1253"/>
          <cell r="F1253"/>
          <cell r="G1253" t="str">
            <v>un</v>
          </cell>
          <cell r="H1253">
            <v>212.87</v>
          </cell>
          <cell r="I1253"/>
        </row>
        <row r="1254">
          <cell r="A1254" t="str">
            <v>ED-50298</v>
          </cell>
          <cell r="B1254"/>
          <cell r="C1254" t="str">
            <v>BACIA SANITÁRIA (VASO) DE LOUÇA CONVENCIONAL, COR BRANCA, INCLUSIVE ACESSÓRIOS DE FIXAÇÃO/VEDAÇÃO, VÁLVULA DE DESCARGA METÁLICA COM ACIONAMENTO DUPLO, TUBO DE LIGAÇÃO DE LATÃO COM CANOPLA, FORNECIMENTO, INSTALAÇÃO E REJUNTAMENTO</v>
          </cell>
          <cell r="D1254"/>
          <cell r="E1254"/>
          <cell r="F1254"/>
          <cell r="G1254" t="str">
            <v>un</v>
          </cell>
          <cell r="H1254">
            <v>543.63</v>
          </cell>
          <cell r="I1254"/>
        </row>
        <row r="1255">
          <cell r="A1255" t="str">
            <v>ED-50299</v>
          </cell>
          <cell r="B1255"/>
          <cell r="C1255" t="str">
            <v>BACIA SANITÁRIA (VASO) DE LOUÇA CONVENCIONAL INFANTIL, COR BRANCA, INCLUSIVE ACESSÓRIOS DE FIXAÇÃO/VEDAÇÃO, VÁLVULA DE DESCARGA METÁLICA COM ACIONAMENTO DUPLO, TUBO DE LIGAÇÃO DE LATÃO COM CANOPLA, FORNECIMENTO, INSTALAÇÃO E REJUNTAMENTO</v>
          </cell>
          <cell r="D1255"/>
          <cell r="E1255"/>
          <cell r="F1255"/>
          <cell r="G1255" t="str">
            <v>un</v>
          </cell>
          <cell r="H1255">
            <v>685.76</v>
          </cell>
          <cell r="I1255"/>
        </row>
        <row r="1256">
          <cell r="A1256" t="str">
            <v>ED-50295</v>
          </cell>
          <cell r="B1256"/>
          <cell r="C1256" t="str">
            <v>VASO SANITÁRIO ENVELOPADO</v>
          </cell>
          <cell r="D1256"/>
          <cell r="E1256"/>
          <cell r="F1256"/>
          <cell r="G1256" t="str">
            <v>U</v>
          </cell>
          <cell r="H1256">
            <v>676.13</v>
          </cell>
          <cell r="I1256"/>
        </row>
        <row r="1257">
          <cell r="A1257">
            <v>8894</v>
          </cell>
          <cell r="B1257"/>
          <cell r="C1257" t="str">
            <v>MICTÓRIO</v>
          </cell>
          <cell r="D1257"/>
          <cell r="E1257"/>
          <cell r="F1257"/>
          <cell r="G1257"/>
          <cell r="H1257"/>
          <cell r="I1257"/>
        </row>
        <row r="1258">
          <cell r="A1258" t="str">
            <v>ED-50285</v>
          </cell>
          <cell r="B1258"/>
          <cell r="C1258" t="str">
            <v>MICTÓRIO COLETIVO, EM AÇO INOXIDÁVEL, TIPO AISI 304, CHAPA 22, COM DESENVOLVIMENTO DE 1 METRO, INCLUSIVE VÁLVULA DE ESCOAMENTO DE METAL NA COR CROMADA, SIFÃO DE METAL TIPO COPO NA COR CROMADA, FORNECIMENTO E INSTALAÇÃO</v>
          </cell>
          <cell r="D1258"/>
          <cell r="E1258"/>
          <cell r="F1258"/>
          <cell r="G1258" t="str">
            <v>un</v>
          </cell>
          <cell r="H1258">
            <v>911.78</v>
          </cell>
          <cell r="I1258"/>
        </row>
        <row r="1259">
          <cell r="A1259" t="str">
            <v>ED-50284</v>
          </cell>
          <cell r="B1259"/>
          <cell r="C1259" t="str">
            <v>MICTÓRIO COLETIVO, EM AÇO INOXIDÁVEL, TIPO AISI 304, CHAPA 22, COM DESENVOLVIMENTO DE 1,4 METRO, INCLUSIVE VÁLVULA DE ESCOAMENTO DE METAL NA COR CROMADA, SIFÃO DE METAL TIPO COPO NA COR CROMADA, FORNECIMENTO E INSTALAÇÃO</v>
          </cell>
          <cell r="D1259"/>
          <cell r="E1259"/>
          <cell r="F1259"/>
          <cell r="G1259" t="str">
            <v>un</v>
          </cell>
          <cell r="H1259">
            <v>1168.8599999999999</v>
          </cell>
          <cell r="I1259"/>
        </row>
        <row r="1260">
          <cell r="A1260" t="str">
            <v>ED-50286</v>
          </cell>
          <cell r="B1260"/>
          <cell r="C1260" t="str">
            <v>MICTÓRIO SIFONADO DE LOUÇA BRANCA, INCLUSIVE ENGATE FLEXÍVEL, EXCLUSIVE VÁLVULA DE DESCARGA</v>
          </cell>
          <cell r="D1260"/>
          <cell r="E1260"/>
          <cell r="F1260"/>
          <cell r="G1260" t="str">
            <v>U</v>
          </cell>
          <cell r="H1260">
            <v>440.78</v>
          </cell>
          <cell r="I1260"/>
        </row>
        <row r="1261">
          <cell r="A1261">
            <v>8895</v>
          </cell>
          <cell r="B1261"/>
          <cell r="C1261" t="str">
            <v>VÁLVULA E CAIXA DE DESCARGA</v>
          </cell>
          <cell r="D1261"/>
          <cell r="E1261"/>
          <cell r="F1261"/>
          <cell r="G1261"/>
          <cell r="H1261"/>
          <cell r="I1261"/>
        </row>
        <row r="1262">
          <cell r="A1262" t="str">
            <v>ED-9134</v>
          </cell>
          <cell r="B1262"/>
          <cell r="C1262" t="str">
            <v>BACIA SANITÁRIA (VASO) DE LOUÇA CONVENCIONAL INFANTIL, COR BRANCA, INCLUSIVE ACESSÓRIOS DE FIXAÇÃO/VEDAÇÃO, FORNECIMENTO, INSTALAÇÃO E REJUNTAMENTO, EXCLUSIVE VÁLVULA DE DESCARGA E TUBO DE LIGAÇÃO</v>
          </cell>
          <cell r="D1262"/>
          <cell r="E1262"/>
          <cell r="F1262"/>
          <cell r="G1262" t="str">
            <v>un</v>
          </cell>
          <cell r="H1262">
            <v>354.96</v>
          </cell>
          <cell r="I1262"/>
        </row>
        <row r="1263">
          <cell r="A1263" t="str">
            <v>ED-49938</v>
          </cell>
          <cell r="B1263"/>
          <cell r="C1263" t="str">
            <v>CAIXA DE DESCARGA PLÁSTICA EXTERNA 12 LTS INSTALADA COM ACESSÓRIOS</v>
          </cell>
          <cell r="D1263"/>
          <cell r="E1263"/>
          <cell r="F1263"/>
          <cell r="G1263" t="str">
            <v>U</v>
          </cell>
          <cell r="H1263">
            <v>141.34</v>
          </cell>
          <cell r="I1263"/>
        </row>
        <row r="1264">
          <cell r="A1264" t="str">
            <v>ED-9133</v>
          </cell>
          <cell r="B1264"/>
          <cell r="C1264" t="str">
            <v>VÁLVULA DE DESCARGA COM REGISTRO INTERNO, ACIONAMENTO DUPLO, DN 1.1/2" (50MM), INCLUSIVE ACABAMENTO DA VÁLVULA</v>
          </cell>
          <cell r="D1264"/>
          <cell r="E1264"/>
          <cell r="F1264"/>
          <cell r="G1264" t="str">
            <v>un</v>
          </cell>
          <cell r="H1264">
            <v>235.42</v>
          </cell>
          <cell r="I1264"/>
        </row>
        <row r="1265">
          <cell r="A1265">
            <v>8896</v>
          </cell>
          <cell r="B1265"/>
          <cell r="C1265" t="str">
            <v>BEBEDOURO ELÉTRICO</v>
          </cell>
          <cell r="D1265"/>
          <cell r="E1265"/>
          <cell r="F1265"/>
          <cell r="G1265"/>
          <cell r="H1265"/>
          <cell r="I1265"/>
        </row>
        <row r="1266">
          <cell r="A1266" t="str">
            <v>ED-48169</v>
          </cell>
          <cell r="B1266"/>
          <cell r="C1266" t="str">
            <v>BEBEDOURO GEMINADO MG-F 80 INOX</v>
          </cell>
          <cell r="D1266"/>
          <cell r="E1266"/>
          <cell r="F1266"/>
          <cell r="G1266" t="str">
            <v>U</v>
          </cell>
          <cell r="H1266">
            <v>718.9</v>
          </cell>
          <cell r="I1266"/>
        </row>
        <row r="1267">
          <cell r="A1267" t="str">
            <v>ED-48170</v>
          </cell>
          <cell r="B1267"/>
          <cell r="C1267" t="str">
            <v>BEBEDOURO MF-F PINTADO</v>
          </cell>
          <cell r="D1267"/>
          <cell r="E1267"/>
          <cell r="F1267"/>
          <cell r="G1267" t="str">
            <v>U</v>
          </cell>
          <cell r="H1267">
            <v>833.53</v>
          </cell>
          <cell r="I1267"/>
        </row>
        <row r="1268">
          <cell r="A1268" t="str">
            <v>ED-48171</v>
          </cell>
          <cell r="B1268"/>
          <cell r="C1268" t="str">
            <v>BEBEDOURO MG-F INFANTIL INOX</v>
          </cell>
          <cell r="D1268"/>
          <cell r="E1268"/>
          <cell r="F1268"/>
          <cell r="G1268" t="str">
            <v>U</v>
          </cell>
          <cell r="H1268">
            <v>791.3</v>
          </cell>
          <cell r="I1268"/>
        </row>
        <row r="1269">
          <cell r="A1269" t="str">
            <v>ED-48172</v>
          </cell>
          <cell r="B1269"/>
          <cell r="C1269" t="str">
            <v>BEBEDOURO MG-F INFANTIL PINTADO</v>
          </cell>
          <cell r="D1269"/>
          <cell r="E1269"/>
          <cell r="F1269"/>
          <cell r="G1269" t="str">
            <v>U</v>
          </cell>
          <cell r="H1269">
            <v>709.9</v>
          </cell>
          <cell r="I1269"/>
        </row>
        <row r="1270">
          <cell r="A1270" t="str">
            <v>ED-48177</v>
          </cell>
          <cell r="B1270"/>
          <cell r="C1270" t="str">
            <v>FILTRO AP-200 CURTO</v>
          </cell>
          <cell r="D1270"/>
          <cell r="E1270"/>
          <cell r="F1270"/>
          <cell r="G1270" t="str">
            <v>U</v>
          </cell>
          <cell r="H1270">
            <v>158.47</v>
          </cell>
          <cell r="I1270"/>
        </row>
        <row r="1271">
          <cell r="A1271">
            <v>8897</v>
          </cell>
          <cell r="B1271"/>
          <cell r="C1271" t="str">
            <v>DUCHA HIGIÊNICA</v>
          </cell>
          <cell r="D1271"/>
          <cell r="E1271"/>
          <cell r="F1271"/>
          <cell r="G1271"/>
          <cell r="H1271"/>
          <cell r="I1271"/>
        </row>
        <row r="1272">
          <cell r="A1272" t="str">
            <v>ED-50316</v>
          </cell>
          <cell r="B1272"/>
          <cell r="C1272" t="str">
            <v>DUCHA HIGIÊNICA COM REGISTRO PARA CONTROLE DE FLUXO DE ÁGUA, DIÂMETRO 1/2" (20MM), INCLUSIVE FORNECIMENTO E INSTALAÇÃO</v>
          </cell>
          <cell r="D1272"/>
          <cell r="E1272"/>
          <cell r="F1272"/>
          <cell r="G1272" t="str">
            <v>un</v>
          </cell>
          <cell r="H1272">
            <v>146.94999999999999</v>
          </cell>
          <cell r="I1272"/>
        </row>
        <row r="1273">
          <cell r="A1273">
            <v>8898</v>
          </cell>
          <cell r="B1273"/>
          <cell r="C1273" t="str">
            <v>CHUVEIRO</v>
          </cell>
          <cell r="D1273"/>
          <cell r="E1273"/>
          <cell r="F1273"/>
          <cell r="G1273"/>
          <cell r="H1273"/>
          <cell r="I1273"/>
        </row>
        <row r="1274">
          <cell r="A1274" t="str">
            <v>ED-50310</v>
          </cell>
          <cell r="B1274"/>
          <cell r="C1274" t="str">
            <v>BRAÇO PARA CHUVEIRO, COMPRIMENTO 40 CM, DIÂMETRO NOMINAL DE 1/2" (20MM), INCLUSIVE ACABAMENTO</v>
          </cell>
          <cell r="D1274"/>
          <cell r="E1274"/>
          <cell r="F1274"/>
          <cell r="G1274" t="str">
            <v>un</v>
          </cell>
          <cell r="H1274">
            <v>19.440000000000001</v>
          </cell>
          <cell r="I1274"/>
        </row>
        <row r="1275">
          <cell r="A1275" t="str">
            <v>ED-50311</v>
          </cell>
          <cell r="B1275"/>
          <cell r="C1275" t="str">
            <v>CHUVEIRO COM ARTICULAÇÃO 517-C D = 1/2"</v>
          </cell>
          <cell r="D1275"/>
          <cell r="E1275"/>
          <cell r="F1275"/>
          <cell r="G1275" t="str">
            <v>U</v>
          </cell>
          <cell r="H1275">
            <v>130.85</v>
          </cell>
          <cell r="I1275"/>
        </row>
        <row r="1276">
          <cell r="A1276" t="str">
            <v>ED-50314</v>
          </cell>
          <cell r="B1276"/>
          <cell r="C1276" t="str">
            <v>CHUVEIRO ELÉTRICO COM RESISTÊNCIA BLINDADA</v>
          </cell>
          <cell r="D1276"/>
          <cell r="E1276"/>
          <cell r="F1276"/>
          <cell r="G1276" t="str">
            <v>U</v>
          </cell>
          <cell r="H1276">
            <v>226.85</v>
          </cell>
          <cell r="I1276"/>
        </row>
        <row r="1277">
          <cell r="A1277" t="str">
            <v>ED-50313</v>
          </cell>
          <cell r="B1277"/>
          <cell r="C1277" t="str">
            <v>CHUVEIRO-ELÉTRICO CROMADO 1/2"</v>
          </cell>
          <cell r="D1277"/>
          <cell r="E1277"/>
          <cell r="F1277"/>
          <cell r="G1277" t="str">
            <v>U</v>
          </cell>
          <cell r="H1277">
            <v>229.64</v>
          </cell>
          <cell r="I1277"/>
        </row>
        <row r="1278">
          <cell r="A1278">
            <v>8899</v>
          </cell>
          <cell r="B1278"/>
          <cell r="C1278" t="str">
            <v>COMPLEMENTO DE LOUÇA</v>
          </cell>
          <cell r="D1278"/>
          <cell r="E1278"/>
          <cell r="F1278"/>
          <cell r="G1278"/>
          <cell r="H1278"/>
          <cell r="I1278"/>
        </row>
        <row r="1279">
          <cell r="A1279" t="str">
            <v>ED-48156</v>
          </cell>
          <cell r="B1279"/>
          <cell r="C1279" t="str">
            <v>ASSENTO BRANCO PARA VASO</v>
          </cell>
          <cell r="D1279"/>
          <cell r="E1279"/>
          <cell r="F1279"/>
          <cell r="G1279" t="str">
            <v>U</v>
          </cell>
          <cell r="H1279">
            <v>42.22</v>
          </cell>
          <cell r="I1279"/>
        </row>
        <row r="1280">
          <cell r="A1280" t="str">
            <v>ED-48157</v>
          </cell>
          <cell r="B1280"/>
          <cell r="C1280" t="str">
            <v>ASSENTO PARA VASO PNE (NBR 9050)</v>
          </cell>
          <cell r="D1280"/>
          <cell r="E1280"/>
          <cell r="F1280"/>
          <cell r="G1280" t="str">
            <v>U</v>
          </cell>
          <cell r="H1280">
            <v>124.01</v>
          </cell>
          <cell r="I1280"/>
        </row>
        <row r="1281">
          <cell r="A1281" t="str">
            <v>ED-48159</v>
          </cell>
          <cell r="B1281"/>
          <cell r="C1281" t="str">
            <v>BANCO ARTICULADO EM FÓRMICA COM CANTOS ARREDONDADOS E SUPERFÍCIE ANTIDERRAPANTE IMPERMEÁVEL, PROFUNDIDADE MÍNIMA DE 0,45 M E COMPRIMENTO MÍNIMO DE 0,70 M, PARA ESFORÇO DE 1,5 KN CONFORME NBR 9050</v>
          </cell>
          <cell r="D1281"/>
          <cell r="E1281"/>
          <cell r="F1281"/>
          <cell r="G1281" t="str">
            <v>U</v>
          </cell>
          <cell r="H1281">
            <v>1102.56</v>
          </cell>
          <cell r="I1281"/>
        </row>
        <row r="1282">
          <cell r="A1282" t="str">
            <v>ED-50309</v>
          </cell>
          <cell r="B1282"/>
          <cell r="C1282" t="str">
            <v>BOLSA DE BORRACHA D = 1 1/2"</v>
          </cell>
          <cell r="D1282"/>
          <cell r="E1282"/>
          <cell r="F1282"/>
          <cell r="G1282" t="str">
            <v>U</v>
          </cell>
          <cell r="H1282">
            <v>14.13</v>
          </cell>
          <cell r="I1282"/>
        </row>
        <row r="1283">
          <cell r="A1283" t="str">
            <v>ED-48174</v>
          </cell>
          <cell r="B1283"/>
          <cell r="C1283" t="str">
            <v>CABIDE DE LOUÇA COM DOIS (2) GANCHOS, NA COR BRANCA, ASSENTAMENTO EM ARGAMASSA INDUSTRIALIZADA, INCLUSIVE REJUNTAMENTO E FORNECIMENTO</v>
          </cell>
          <cell r="D1283"/>
          <cell r="E1283"/>
          <cell r="F1283"/>
          <cell r="G1283" t="str">
            <v>un</v>
          </cell>
          <cell r="H1283">
            <v>27.03</v>
          </cell>
          <cell r="I1283"/>
        </row>
        <row r="1284">
          <cell r="A1284" t="str">
            <v>ED-48175</v>
          </cell>
          <cell r="B1284"/>
          <cell r="C1284" t="str">
            <v>CABIDE EM TUBO DE AÇO GALVANIZADO D = 1/2"</v>
          </cell>
          <cell r="D1284"/>
          <cell r="E1284"/>
          <cell r="F1284"/>
          <cell r="G1284" t="str">
            <v>U</v>
          </cell>
          <cell r="H1284">
            <v>42.61</v>
          </cell>
          <cell r="I1284"/>
        </row>
        <row r="1285">
          <cell r="A1285" t="str">
            <v>ED-48176</v>
          </cell>
          <cell r="B1285"/>
          <cell r="C1285" t="str">
            <v>CABIDE METÁLICO SIMPLES CROMADO, INCLUSIVE FIXAÇÃO</v>
          </cell>
          <cell r="D1285"/>
          <cell r="E1285"/>
          <cell r="F1285"/>
          <cell r="G1285" t="str">
            <v>U</v>
          </cell>
          <cell r="H1285">
            <v>34.76</v>
          </cell>
          <cell r="I1285"/>
        </row>
        <row r="1286">
          <cell r="A1286" t="str">
            <v>ED-48180</v>
          </cell>
          <cell r="B1286"/>
          <cell r="C1286" t="str">
            <v>DISPENSER EM AÇO INOX PARA PAPEL TOALHA 2 OU 3 FOLHAS</v>
          </cell>
          <cell r="D1286"/>
          <cell r="E1286"/>
          <cell r="F1286"/>
          <cell r="G1286" t="str">
            <v>U</v>
          </cell>
          <cell r="H1286">
            <v>165.47</v>
          </cell>
          <cell r="I1286"/>
        </row>
        <row r="1287">
          <cell r="A1287" t="str">
            <v>ED-48182</v>
          </cell>
          <cell r="B1287"/>
          <cell r="C1287" t="str">
            <v>DISPENSER EM PLÁSTICO PARA PAPEL TOALHA 2 OU 3 FOLHAS</v>
          </cell>
          <cell r="D1287"/>
          <cell r="E1287"/>
          <cell r="F1287"/>
          <cell r="G1287" t="str">
            <v>U</v>
          </cell>
          <cell r="H1287">
            <v>57.68</v>
          </cell>
          <cell r="I1287"/>
        </row>
        <row r="1288">
          <cell r="A1288" t="str">
            <v>ED-50318</v>
          </cell>
          <cell r="B1288"/>
          <cell r="C1288" t="str">
            <v>LIGAÇÃO PARA SAÍDA DE VASO SANITÁRIO PVC CROMADO</v>
          </cell>
          <cell r="D1288"/>
          <cell r="E1288"/>
          <cell r="F1288"/>
          <cell r="G1288" t="str">
            <v>U</v>
          </cell>
          <cell r="H1288">
            <v>49.91</v>
          </cell>
          <cell r="I1288"/>
        </row>
        <row r="1289">
          <cell r="A1289" t="str">
            <v>ED-48185</v>
          </cell>
          <cell r="B1289"/>
          <cell r="C1289" t="str">
            <v>MEIA SABONETEIRA DE LOUÇA, NA COR BRANCA, ASSENTAMENTO COM ARGAMASSA INDUSTRIALIZADA, INCLUSIVE REJUNTAMENTO E FORNECIMENTO</v>
          </cell>
          <cell r="D1289"/>
          <cell r="E1289"/>
          <cell r="F1289"/>
          <cell r="G1289" t="str">
            <v>un</v>
          </cell>
          <cell r="H1289">
            <v>38.53</v>
          </cell>
          <cell r="I1289"/>
        </row>
        <row r="1290">
          <cell r="A1290" t="str">
            <v>ED-48179</v>
          </cell>
          <cell r="B1290"/>
          <cell r="C1290" t="str">
            <v>PAPELEIRA DE LOUÇA COM ROLETE, NA COR BRANCA, ASSENTAMENTO COM ARGAMASSA INDUSTRIALIZADA, INCLUSIVE REJUNTAMENTO E FORNECIMENTO</v>
          </cell>
          <cell r="D1290"/>
          <cell r="E1290"/>
          <cell r="F1290"/>
          <cell r="G1290" t="str">
            <v>un</v>
          </cell>
          <cell r="H1290">
            <v>80.680000000000007</v>
          </cell>
          <cell r="I1290"/>
        </row>
        <row r="1291">
          <cell r="A1291" t="str">
            <v>ED-48181</v>
          </cell>
          <cell r="B1291"/>
          <cell r="C1291" t="str">
            <v>PAPELEIRA METÁLICA CROMADA, INCLUSIVE FIXAÇÃO</v>
          </cell>
          <cell r="D1291"/>
          <cell r="E1291"/>
          <cell r="F1291"/>
          <cell r="G1291" t="str">
            <v>U</v>
          </cell>
          <cell r="H1291">
            <v>50.83</v>
          </cell>
          <cell r="I1291"/>
        </row>
        <row r="1292">
          <cell r="A1292" t="str">
            <v>ED-50319</v>
          </cell>
          <cell r="B1292"/>
          <cell r="C1292" t="str">
            <v>PARAFUSO CASTELO, NÚMERO 8, INCLUSIVE FORNECIMENTO COM ARRUELA E BUCHA DE NYLON</v>
          </cell>
          <cell r="D1292"/>
          <cell r="E1292"/>
          <cell r="F1292"/>
          <cell r="G1292" t="str">
            <v>un</v>
          </cell>
          <cell r="H1292">
            <v>3.84</v>
          </cell>
          <cell r="I1292"/>
        </row>
        <row r="1293">
          <cell r="A1293" t="str">
            <v>ED-48186</v>
          </cell>
          <cell r="B1293"/>
          <cell r="C1293" t="str">
            <v>SABONETEIRA DE LOUÇA, NA COR BRANCA, ASSENTAMENTO COM ARGAMASSA INDUSTRIALIZADA, INCLUSIVE REJUNTAMENTO E FORNECIMENTO</v>
          </cell>
          <cell r="D1293"/>
          <cell r="E1293"/>
          <cell r="F1293"/>
          <cell r="G1293" t="str">
            <v>un</v>
          </cell>
          <cell r="H1293">
            <v>44.76</v>
          </cell>
          <cell r="I1293"/>
        </row>
        <row r="1294">
          <cell r="A1294" t="str">
            <v>ED-48187</v>
          </cell>
          <cell r="B1294"/>
          <cell r="C1294" t="str">
            <v>SABONETEIRA METÁLICA CROMADA, TIPO CONCHA, DE SOBREPOR</v>
          </cell>
          <cell r="D1294"/>
          <cell r="E1294"/>
          <cell r="F1294"/>
          <cell r="G1294" t="str">
            <v>U</v>
          </cell>
          <cell r="H1294">
            <v>48.5</v>
          </cell>
          <cell r="I1294"/>
        </row>
        <row r="1295">
          <cell r="A1295" t="str">
            <v>ED-50332</v>
          </cell>
          <cell r="B1295"/>
          <cell r="C1295" t="str">
            <v>TUBO DE LIGAÇÃO DE ÁGUA PARA BACIA SANITÁRIA (VASO), DN 1.1/2", COMPRIMENTO 20CM, INCLUSIVE CANOPLA, SPUD, FORNECIMENTO E INSTALAÇÃO</v>
          </cell>
          <cell r="D1295"/>
          <cell r="E1295"/>
          <cell r="F1295"/>
          <cell r="G1295" t="str">
            <v>U</v>
          </cell>
          <cell r="H1295">
            <v>64.83</v>
          </cell>
          <cell r="I1295"/>
        </row>
        <row r="1296">
          <cell r="A1296" t="str">
            <v>ED-9135</v>
          </cell>
          <cell r="B1296"/>
          <cell r="C1296" t="str">
            <v>TUBO DE LIGAÇÃO DE ÁGUA PARA BACIA SANITÁRIA (VASO), DN 1.1/2", COMPRIMENTO 25CM, INCLUSIVE CANOPLA, SPUD, FORNECIMENTO E INSTALAÇÃO</v>
          </cell>
          <cell r="D1296"/>
          <cell r="E1296"/>
          <cell r="F1296"/>
          <cell r="G1296" t="str">
            <v>U</v>
          </cell>
          <cell r="H1296">
            <v>95.38</v>
          </cell>
          <cell r="I1296"/>
        </row>
        <row r="1297">
          <cell r="A1297" t="str">
            <v>ED-50333</v>
          </cell>
          <cell r="B1297"/>
          <cell r="C1297" t="str">
            <v>TUBO LONGO DN 40MM (1.1/2"), PARA CAIXA DE DESCARGA, INCLUSIVE FORNECIMENTO E INSTALAÇÃO</v>
          </cell>
          <cell r="D1297"/>
          <cell r="E1297"/>
          <cell r="F1297"/>
          <cell r="G1297" t="str">
            <v>U</v>
          </cell>
          <cell r="H1297">
            <v>21.07</v>
          </cell>
          <cell r="I1297"/>
        </row>
        <row r="1298">
          <cell r="A1298" t="str">
            <v>ED-50334</v>
          </cell>
          <cell r="B1298"/>
          <cell r="C1298" t="str">
            <v>TUBO PARA VÁLVULA DE DESCARGA Nº. 18 COM ADAPTADOR D = 1 1/2"</v>
          </cell>
          <cell r="D1298"/>
          <cell r="E1298"/>
          <cell r="F1298"/>
          <cell r="G1298" t="str">
            <v>U</v>
          </cell>
          <cell r="H1298">
            <v>44.11</v>
          </cell>
          <cell r="I1298"/>
        </row>
        <row r="1299">
          <cell r="A1299">
            <v>8900</v>
          </cell>
          <cell r="B1299"/>
          <cell r="C1299" t="str">
            <v>DISPENSADOR</v>
          </cell>
          <cell r="D1299"/>
          <cell r="E1299"/>
          <cell r="F1299"/>
          <cell r="G1299"/>
          <cell r="H1299"/>
          <cell r="I1299"/>
        </row>
        <row r="1300">
          <cell r="A1300" t="str">
            <v>ED-48155</v>
          </cell>
          <cell r="B1300"/>
          <cell r="C1300" t="str">
            <v>DISPENSER PARA GEL/ÁLCOOL COM RESERVATORIO 800 ML</v>
          </cell>
          <cell r="D1300"/>
          <cell r="E1300"/>
          <cell r="F1300"/>
          <cell r="G1300" t="str">
            <v>U</v>
          </cell>
          <cell r="H1300">
            <v>53.62</v>
          </cell>
          <cell r="I1300"/>
        </row>
        <row r="1301">
          <cell r="A1301" t="str">
            <v>ED-48183</v>
          </cell>
          <cell r="B1301"/>
          <cell r="C1301" t="str">
            <v>PAPELEIRA PLASTICA TIPO DISPENSER PARA PAPEL HIGIENICO ROLAO</v>
          </cell>
          <cell r="D1301"/>
          <cell r="E1301"/>
          <cell r="F1301"/>
          <cell r="G1301" t="str">
            <v>U</v>
          </cell>
          <cell r="H1301">
            <v>56.09</v>
          </cell>
          <cell r="I1301"/>
        </row>
        <row r="1302">
          <cell r="A1302" t="str">
            <v>ED-48184</v>
          </cell>
          <cell r="B1302"/>
          <cell r="C1302" t="str">
            <v>SABONETEIRA EM AÇO INOX TIPO DISPENSER PARA SABONETE LIQUIDO COM RESERVATORIO 800 ML</v>
          </cell>
          <cell r="D1302"/>
          <cell r="E1302"/>
          <cell r="F1302"/>
          <cell r="G1302" t="str">
            <v>U</v>
          </cell>
          <cell r="H1302">
            <v>168.11</v>
          </cell>
          <cell r="I1302"/>
        </row>
        <row r="1303">
          <cell r="A1303" t="str">
            <v>ED-48189</v>
          </cell>
          <cell r="B1303"/>
          <cell r="C1303" t="str">
            <v>SABONETEIRA PLASTICA TIPO DISPENSER PARA SABONETE LIQUIDO COM RESERVATORIO 1500 ML</v>
          </cell>
          <cell r="D1303"/>
          <cell r="E1303"/>
          <cell r="F1303"/>
          <cell r="G1303" t="str">
            <v>U</v>
          </cell>
          <cell r="H1303">
            <v>65.680000000000007</v>
          </cell>
          <cell r="I1303"/>
        </row>
        <row r="1304">
          <cell r="A1304" t="str">
            <v>ED-48188</v>
          </cell>
          <cell r="B1304"/>
          <cell r="C1304" t="str">
            <v>SABONETEIRA PLASTICA TIPO DISPENSER PARA SABONETE LIQUIDO COM RESERVATORIO 800 ML</v>
          </cell>
          <cell r="D1304"/>
          <cell r="E1304"/>
          <cell r="F1304"/>
          <cell r="G1304" t="str">
            <v>U</v>
          </cell>
          <cell r="H1304">
            <v>54.64</v>
          </cell>
          <cell r="I1304"/>
        </row>
        <row r="1305">
          <cell r="A1305">
            <v>8901</v>
          </cell>
          <cell r="B1305"/>
          <cell r="C1305" t="str">
            <v>EQUIPAMENTO PARA ACESSIBILIDADE (PMR/PCR)</v>
          </cell>
          <cell r="D1305"/>
          <cell r="E1305"/>
          <cell r="F1305"/>
          <cell r="G1305"/>
          <cell r="H1305"/>
          <cell r="I1305"/>
        </row>
        <row r="1306">
          <cell r="A1306" t="str">
            <v>ED-48158</v>
          </cell>
          <cell r="B1306"/>
          <cell r="C1306" t="str">
            <v>BANCO ARTICULADO EM AÇO INOX COM CANTOS ARREDONDADOS, PROFUNDIDADE MÍNIMA DE 0,45 M E COMPRIMENTO MÍNIMO DE 0,70 M, CONFORME NBR 9050</v>
          </cell>
          <cell r="D1306"/>
          <cell r="E1306"/>
          <cell r="F1306"/>
          <cell r="G1306" t="str">
            <v>U</v>
          </cell>
          <cell r="H1306">
            <v>757.11</v>
          </cell>
          <cell r="I1306"/>
        </row>
        <row r="1307">
          <cell r="A1307" t="str">
            <v>ED-48165</v>
          </cell>
          <cell r="B1307"/>
          <cell r="C1307" t="str">
            <v>BARRA DE APOIO EM AÇO INOX POLIDO EM "L", DN 1.1/4" (31,75MM), PARA ACESSIBILIDADE (PMR/PCR), COMPRIMENTO 140CM, INSTALADO EM PAREDE, INCLUSIVE FORNECIMENTO, INSTALAÇÃO E ACESSÓRIOS PARA FIXAÇÃO</v>
          </cell>
          <cell r="D1307"/>
          <cell r="E1307"/>
          <cell r="F1307"/>
          <cell r="G1307" t="str">
            <v>un</v>
          </cell>
          <cell r="H1307">
            <v>393.42</v>
          </cell>
          <cell r="I1307"/>
        </row>
        <row r="1308">
          <cell r="A1308" t="str">
            <v>ED-48167</v>
          </cell>
          <cell r="B1308"/>
          <cell r="C1308" t="str">
            <v>BARRA DE APOIO EM AÇO INOX POLIDO PARA LAVATÓRIO DE CANTO, DN 1.1/4" (31,75MM), PARA ACESSIBILIDADE (PMR/PCR), INSTALADO EM PAREDE, INCLUSIVE FORNECIMENTO, INSTALAÇÃO E ACESSÓRIOS PARA FIXAÇÃO</v>
          </cell>
          <cell r="D1308"/>
          <cell r="E1308"/>
          <cell r="F1308"/>
          <cell r="G1308" t="str">
            <v>un</v>
          </cell>
          <cell r="H1308">
            <v>227.97</v>
          </cell>
          <cell r="I1308"/>
        </row>
        <row r="1309">
          <cell r="A1309" t="str">
            <v>ED-48161</v>
          </cell>
          <cell r="B1309"/>
          <cell r="C1309" t="str">
            <v>BARRA DE APOIO EM AÇO INOX POLIDO RETA, DN 1.1/4" (31,75MM), PARA ACESSIBILIDADE (PMR/PCR), COMPRIMENTO 100CM, INSTALADO EM PAREDE, INCLUSIVE FORNECIMENTO, INSTALAÇÃO E ACESSÓRIOS PARA FIXAÇÃO</v>
          </cell>
          <cell r="D1309"/>
          <cell r="E1309"/>
          <cell r="F1309"/>
          <cell r="G1309" t="str">
            <v>un</v>
          </cell>
          <cell r="H1309">
            <v>213.23</v>
          </cell>
          <cell r="I1309"/>
        </row>
        <row r="1310">
          <cell r="A1310" t="str">
            <v>ED-48166</v>
          </cell>
          <cell r="B1310"/>
          <cell r="C1310" t="str">
            <v>BARRA DE APOIO EM AÇO INOX POLIDO RETA, DN 1.1/4" (31,75MM), PARA ACESSIBILIDADE (PMR/PCR), COMPRIMENTO 120CM, INSTALADO EM PAREDE, INCLUSIVE FORNECIMENTO, INSTALAÇÃO E ACESSÓRIOS PARA FIXAÇÃO</v>
          </cell>
          <cell r="D1310"/>
          <cell r="E1310"/>
          <cell r="F1310"/>
          <cell r="G1310" t="str">
            <v>un</v>
          </cell>
          <cell r="H1310">
            <v>248.67</v>
          </cell>
          <cell r="I1310"/>
        </row>
        <row r="1311">
          <cell r="A1311" t="str">
            <v>ED-48163</v>
          </cell>
          <cell r="B1311"/>
          <cell r="C1311" t="str">
            <v>BARRA DE APOIO EM AÇO INOX POLIDO RETA, DN 1.1/4" (31,75MM), PARA ACESSIBILIDADE (PMR/PCR), COMPRIMENTO 40CM, INSTALADO EM PORTA/PAREDE, INCLUSIVE FORNECIMENTO, INSTALAÇÃO E ACESSÓRIOS PARA FIXAÇÃO</v>
          </cell>
          <cell r="D1311"/>
          <cell r="E1311"/>
          <cell r="F1311"/>
          <cell r="G1311" t="str">
            <v>un</v>
          </cell>
          <cell r="H1311">
            <v>151.04</v>
          </cell>
          <cell r="I1311"/>
        </row>
        <row r="1312">
          <cell r="A1312" t="str">
            <v>ED-48164</v>
          </cell>
          <cell r="B1312"/>
          <cell r="C1312" t="str">
            <v>BARRA DE APOIO EM AÇO INOX POLIDO RETA, DN 1.1/4" (31,75MM), PARA ACESSIBILIDADE (PMR/PCR), COMPRIMENTO 70CM, INSTALADO EM PAREDE, INCLUSIVE FORNECIMENTO, INSTALAÇÃO E ACESSÓRIOS PARA FIXAÇÃO</v>
          </cell>
          <cell r="D1312"/>
          <cell r="E1312"/>
          <cell r="F1312"/>
          <cell r="G1312" t="str">
            <v>un</v>
          </cell>
          <cell r="H1312">
            <v>155.58000000000001</v>
          </cell>
          <cell r="I1312"/>
        </row>
        <row r="1313">
          <cell r="A1313" t="str">
            <v>ED-48160</v>
          </cell>
          <cell r="B1313"/>
          <cell r="C1313" t="str">
            <v>BARRA DE APOIO EM AÇO INOX POLIDO RETA, DN 1.1/4" (31,75MM), PARA ACESSIBILIDADE (PMR/PCR), COMPRIMENTO 80CM, INSTALADO EM PAREDE, INCLUSIVE FORNECIMENTO, INSTALAÇÃO E ACESSÓRIOS PARA FIXAÇÃO</v>
          </cell>
          <cell r="D1313"/>
          <cell r="E1313"/>
          <cell r="F1313"/>
          <cell r="G1313" t="str">
            <v>un</v>
          </cell>
          <cell r="H1313">
            <v>192.64</v>
          </cell>
          <cell r="I1313"/>
        </row>
        <row r="1314">
          <cell r="A1314" t="str">
            <v>ED-48162</v>
          </cell>
          <cell r="B1314"/>
          <cell r="C1314" t="str">
            <v>BARRA DE APOIO EM AÇO INOX POLIDO RETA, DN 1.1/4" (31,75MM), PARA ACESSIBILIDADE (PMR/PCR), COMPRIMENTO 90CM, INSTALADO EM PAREDE, INCLUSIVE FORNECIMENTO, INSTALAÇÃO E ACESSÓRIOS PARA FIXAÇÃO</v>
          </cell>
          <cell r="D1314"/>
          <cell r="E1314"/>
          <cell r="F1314"/>
          <cell r="G1314" t="str">
            <v>un</v>
          </cell>
          <cell r="H1314">
            <v>225.64</v>
          </cell>
          <cell r="I1314"/>
        </row>
        <row r="1315">
          <cell r="A1315">
            <v>8680</v>
          </cell>
          <cell r="B1315"/>
          <cell r="C1315" t="str">
            <v>BANCADAS E PRATELEIRAS</v>
          </cell>
          <cell r="D1315"/>
          <cell r="E1315"/>
          <cell r="F1315"/>
          <cell r="G1315"/>
          <cell r="H1315"/>
          <cell r="I1315"/>
        </row>
        <row r="1316">
          <cell r="A1316">
            <v>8902</v>
          </cell>
          <cell r="B1316"/>
          <cell r="C1316" t="str">
            <v>BANCADA EM AÇO INOX</v>
          </cell>
          <cell r="D1316"/>
          <cell r="E1316"/>
          <cell r="F1316"/>
          <cell r="G1316"/>
          <cell r="H1316"/>
          <cell r="I1316"/>
        </row>
        <row r="1317">
          <cell r="A1317" t="str">
            <v>ED-48337</v>
          </cell>
          <cell r="B1317"/>
          <cell r="C1317" t="str">
            <v>BANCADA EM AÇO INOXIDÁVEL</v>
          </cell>
          <cell r="D1317"/>
          <cell r="E1317"/>
          <cell r="F1317"/>
          <cell r="G1317" t="str">
            <v>m2</v>
          </cell>
          <cell r="H1317">
            <v>1172.6500000000001</v>
          </cell>
          <cell r="I1317"/>
        </row>
        <row r="1318">
          <cell r="A1318">
            <v>8903</v>
          </cell>
          <cell r="B1318"/>
          <cell r="C1318" t="str">
            <v>BANCADA EM ARDÓSIA</v>
          </cell>
          <cell r="D1318"/>
          <cell r="E1318"/>
          <cell r="F1318"/>
          <cell r="G1318"/>
          <cell r="H1318"/>
          <cell r="I1318"/>
        </row>
        <row r="1319">
          <cell r="A1319" t="str">
            <v>ED-48338</v>
          </cell>
          <cell r="B1319"/>
          <cell r="C1319" t="str">
            <v>BANCADA EM ARDÓSIA E = 3 CM, APOIADA EM ALVENARIA</v>
          </cell>
          <cell r="D1319"/>
          <cell r="E1319"/>
          <cell r="F1319"/>
          <cell r="G1319" t="str">
            <v>m2</v>
          </cell>
          <cell r="H1319">
            <v>213.42</v>
          </cell>
          <cell r="I1319"/>
        </row>
        <row r="1320">
          <cell r="A1320" t="str">
            <v>ED-48339</v>
          </cell>
          <cell r="B1320"/>
          <cell r="C1320" t="str">
            <v>BANCADA EM ARDÓSIA E = 3 CM, L = 55 CM, APOIADA EM CONSOLE DE METALON</v>
          </cell>
          <cell r="D1320"/>
          <cell r="E1320"/>
          <cell r="F1320"/>
          <cell r="G1320" t="str">
            <v>m2</v>
          </cell>
          <cell r="H1320">
            <v>235.99</v>
          </cell>
          <cell r="I1320"/>
        </row>
        <row r="1321">
          <cell r="A1321">
            <v>8904</v>
          </cell>
          <cell r="B1321"/>
          <cell r="C1321" t="str">
            <v>BANCADA EM GRANITO</v>
          </cell>
          <cell r="D1321"/>
          <cell r="E1321"/>
          <cell r="F1321"/>
          <cell r="G1321"/>
          <cell r="H1321"/>
          <cell r="I1321"/>
        </row>
        <row r="1322">
          <cell r="A1322" t="str">
            <v>ED-48344</v>
          </cell>
          <cell r="B1322"/>
          <cell r="C1322" t="str">
            <v>BANCADA EM GRANITO CINZA ANDORINHA E = 3 CM, APOIADA EM ALVENARIA</v>
          </cell>
          <cell r="D1322"/>
          <cell r="E1322"/>
          <cell r="F1322"/>
          <cell r="G1322" t="str">
            <v>m2</v>
          </cell>
          <cell r="H1322">
            <v>315.75</v>
          </cell>
          <cell r="I1322"/>
        </row>
        <row r="1323">
          <cell r="A1323" t="str">
            <v>ED-48343</v>
          </cell>
          <cell r="B1323"/>
          <cell r="C1323" t="str">
            <v>BANCADA EM GRANITO CINZA ANDORINHA E = 3 CM, APOIADA EM CONSOLE DE METALON 20 X 30 MM</v>
          </cell>
          <cell r="D1323"/>
          <cell r="E1323"/>
          <cell r="F1323"/>
          <cell r="G1323" t="str">
            <v>m2</v>
          </cell>
          <cell r="H1323">
            <v>337.37</v>
          </cell>
          <cell r="I1323"/>
        </row>
        <row r="1324">
          <cell r="A1324" t="str">
            <v>ED-21657</v>
          </cell>
          <cell r="B1324"/>
          <cell r="C1324" t="str">
            <v>BANCADA EM GRANITO, COR CINZA ANDORINHA, ESP. 2CM, ACABAMENTO POLIDO, APOIADA EM ALVENARIA, EXCLUSIVE ALVENARIA, RODABANCA/FRONTÃO, TESTEIRA/FAIXA, FURO EM BANCADA, CUBA METÁLICA, VÁLVULA, SIFÃO, TORNEIRA E ENGATE FLEXÍVEL</v>
          </cell>
          <cell r="D1324"/>
          <cell r="E1324"/>
          <cell r="F1324"/>
          <cell r="G1324" t="str">
            <v>m2</v>
          </cell>
          <cell r="H1324">
            <v>301.20999999999998</v>
          </cell>
          <cell r="I1324"/>
        </row>
        <row r="1325">
          <cell r="A1325" t="str">
            <v>ED-21631</v>
          </cell>
          <cell r="B1325"/>
          <cell r="C1325" t="str">
            <v>BANCADA EM GRANITO, COR CINZA ANDORINHA, ESP. 2CM, ACABAMENTO POLIDO, APOIADA EM CONSOLE DE METALON (50X30)MM, EXCLUSIVE RODABANCA/FRONTÃO, TESTEIRA/FAIXA, FURO EM BANCADA, CUBA METÁLICA, VÁLVULA, SIFÃO, TORNEIRA E ENGATE FLEXÍVEL</v>
          </cell>
          <cell r="D1325"/>
          <cell r="E1325"/>
          <cell r="F1325"/>
          <cell r="G1325" t="str">
            <v>m2</v>
          </cell>
          <cell r="H1325">
            <v>325.73</v>
          </cell>
          <cell r="I1325"/>
        </row>
        <row r="1326">
          <cell r="A1326">
            <v>8905</v>
          </cell>
          <cell r="B1326"/>
          <cell r="C1326" t="str">
            <v>BANCADA EM MÁRMORE</v>
          </cell>
          <cell r="D1326"/>
          <cell r="E1326"/>
          <cell r="F1326"/>
          <cell r="G1326"/>
          <cell r="H1326"/>
          <cell r="I1326"/>
        </row>
        <row r="1327">
          <cell r="A1327" t="str">
            <v>ED-48346</v>
          </cell>
          <cell r="B1327"/>
          <cell r="C1327" t="str">
            <v>BANCADA EM MÁRMORE BRANCO E = 3 CM, APOIADA EM ALVENARIA</v>
          </cell>
          <cell r="D1327"/>
          <cell r="E1327"/>
          <cell r="F1327"/>
          <cell r="G1327" t="str">
            <v>m2</v>
          </cell>
          <cell r="H1327">
            <v>433.83</v>
          </cell>
          <cell r="I1327"/>
        </row>
        <row r="1328">
          <cell r="A1328" t="str">
            <v>ED-48345</v>
          </cell>
          <cell r="B1328"/>
          <cell r="C1328" t="str">
            <v>BANCADA EM MÁRMORE BRANCO E = 3 CM, APOIADA EM CONSOLE DE METALON 20 X 30 MM</v>
          </cell>
          <cell r="D1328"/>
          <cell r="E1328"/>
          <cell r="F1328"/>
          <cell r="G1328" t="str">
            <v>m2</v>
          </cell>
          <cell r="H1328">
            <v>445.56</v>
          </cell>
          <cell r="I1328"/>
        </row>
        <row r="1329">
          <cell r="A1329">
            <v>8906</v>
          </cell>
          <cell r="B1329"/>
          <cell r="C1329" t="str">
            <v>ACABAMENTO, FURO E COLAGEM DE BOJO</v>
          </cell>
          <cell r="D1329"/>
          <cell r="E1329"/>
          <cell r="F1329"/>
          <cell r="G1329"/>
          <cell r="H1329"/>
          <cell r="I1329"/>
        </row>
        <row r="1330">
          <cell r="A1330" t="str">
            <v>ED-48342</v>
          </cell>
          <cell r="B1330"/>
          <cell r="C1330" t="str">
            <v>FURO DE BOJO EM BANCADA DE GRANITO/MÁRMORE, INCLUSIVE COLAGEM COM MASSA PLÁSTICA</v>
          </cell>
          <cell r="D1330"/>
          <cell r="E1330"/>
          <cell r="F1330"/>
          <cell r="G1330" t="str">
            <v>un</v>
          </cell>
          <cell r="H1330">
            <v>98.81</v>
          </cell>
          <cell r="I1330"/>
        </row>
        <row r="1331">
          <cell r="A1331">
            <v>8907</v>
          </cell>
          <cell r="B1331"/>
          <cell r="C1331" t="str">
            <v>TESTEIRA E RODABANCADA EM GRANITO</v>
          </cell>
          <cell r="D1331"/>
          <cell r="E1331"/>
          <cell r="F1331"/>
          <cell r="G1331"/>
          <cell r="H1331"/>
          <cell r="I1331"/>
        </row>
        <row r="1332">
          <cell r="A1332" t="str">
            <v>ED-48348</v>
          </cell>
          <cell r="B1332"/>
          <cell r="C1332" t="str">
            <v>RODABANCA/FRONTÃO PARA BANCADA EM GRANITO, COR CINZA ANDORINHA, ESP. 2CM, ALTURA DE 10CM, INCLUSIVE REJUNTAMENTO EM MASSA PLÁSTICA NA COR DA PEDRA</v>
          </cell>
          <cell r="D1332"/>
          <cell r="E1332"/>
          <cell r="F1332"/>
          <cell r="G1332" t="str">
            <v>m</v>
          </cell>
          <cell r="H1332">
            <v>43.68</v>
          </cell>
          <cell r="I1332"/>
        </row>
        <row r="1333">
          <cell r="A1333" t="str">
            <v>ED-48347</v>
          </cell>
          <cell r="B1333"/>
          <cell r="C1333" t="str">
            <v>RODABANCA/FRONTÃO PARA BANCADA EM GRANITO, COR CINZA ANDORINHA, ESP. 2CM, ALTURA DE 7CM, INCLUSIVE REJUNTAMENTO EM MASSA PLÁSTICA NA COR DA PEDRA</v>
          </cell>
          <cell r="D1333"/>
          <cell r="E1333"/>
          <cell r="F1333"/>
          <cell r="G1333" t="str">
            <v>m</v>
          </cell>
          <cell r="H1333">
            <v>36.909999999999997</v>
          </cell>
          <cell r="I1333"/>
        </row>
        <row r="1334">
          <cell r="A1334" t="str">
            <v>ED-48351</v>
          </cell>
          <cell r="B1334"/>
          <cell r="C1334" t="str">
            <v>TESTEIRA EM GRANITO CINZA ANDORINHA</v>
          </cell>
          <cell r="D1334"/>
          <cell r="E1334"/>
          <cell r="F1334"/>
          <cell r="G1334" t="str">
            <v>m</v>
          </cell>
          <cell r="H1334">
            <v>11.89</v>
          </cell>
          <cell r="I1334"/>
        </row>
        <row r="1335">
          <cell r="A1335" t="str">
            <v>ED-21636</v>
          </cell>
          <cell r="B1335"/>
          <cell r="C1335" t="str">
            <v>TESTEIRA PARA BANCADA EM GRANITO, COR CINZA ANDORINHA, ESP. 2CM, ALTURA DE 10CM, INCLUSIVE POLIMENTO, CORTE/COLAGEM EM MEIA ESQUADRIA E MASSA PLÁSTICA NA COR DA PEDRA</v>
          </cell>
          <cell r="D1335"/>
          <cell r="E1335"/>
          <cell r="F1335"/>
          <cell r="G1335" t="str">
            <v>m</v>
          </cell>
          <cell r="H1335">
            <v>169.58</v>
          </cell>
          <cell r="I1335"/>
        </row>
        <row r="1336">
          <cell r="A1336" t="str">
            <v>ED-21634</v>
          </cell>
          <cell r="B1336"/>
          <cell r="C1336" t="str">
            <v>TESTEIRA PARA BANCADA EM GRANITO, COR CINZA ANDORINHA, ESP. 2CM, ALTURA DE 3CM, INCLUSIVE POLIMENTO, CORTE/COLAGEM EM MEIA ESQUADARIA E MASSA PLÁSTICA NA COR DA PEDRA</v>
          </cell>
          <cell r="D1336"/>
          <cell r="E1336"/>
          <cell r="F1336"/>
          <cell r="G1336" t="str">
            <v>m</v>
          </cell>
          <cell r="H1336">
            <v>154.33000000000001</v>
          </cell>
          <cell r="I1336"/>
        </row>
        <row r="1337">
          <cell r="A1337" t="str">
            <v>ED-21635</v>
          </cell>
          <cell r="B1337"/>
          <cell r="C1337" t="str">
            <v>TESTEIRA PARA BANCADA EM GRANITO, COR CINZA ANDORINHA, ESP. 2CM, ALTURA DE 5CM, INCLUSIVE POLIMENTO, CORTE/COLAGEM EM MEIA ESQUADARIA E MASSA PLÁSTICA NA COR DA PEDRA</v>
          </cell>
          <cell r="D1337"/>
          <cell r="E1337"/>
          <cell r="F1337"/>
          <cell r="G1337" t="str">
            <v>m</v>
          </cell>
          <cell r="H1337">
            <v>158.69</v>
          </cell>
          <cell r="I1337"/>
        </row>
        <row r="1338">
          <cell r="A1338">
            <v>8908</v>
          </cell>
          <cell r="B1338"/>
          <cell r="C1338" t="str">
            <v>TESTEIRA E RODABANCADA EM MÁRMORE</v>
          </cell>
          <cell r="D1338"/>
          <cell r="E1338"/>
          <cell r="F1338"/>
          <cell r="G1338"/>
          <cell r="H1338"/>
          <cell r="I1338"/>
        </row>
        <row r="1339">
          <cell r="A1339" t="str">
            <v>ED-48350</v>
          </cell>
          <cell r="B1339"/>
          <cell r="C1339" t="str">
            <v>RODABANCADA EM MÁRMORE BRANCO H = 10 CM, E = 2 CM</v>
          </cell>
          <cell r="D1339"/>
          <cell r="E1339"/>
          <cell r="F1339"/>
          <cell r="G1339" t="str">
            <v>m</v>
          </cell>
          <cell r="H1339">
            <v>32.93</v>
          </cell>
          <cell r="I1339"/>
        </row>
        <row r="1340">
          <cell r="A1340" t="str">
            <v>ED-48349</v>
          </cell>
          <cell r="B1340"/>
          <cell r="C1340" t="str">
            <v>RODABANCADA EM MÁRMORE BRANCO H = 7 CM, E = 2 CM</v>
          </cell>
          <cell r="D1340"/>
          <cell r="E1340"/>
          <cell r="F1340"/>
          <cell r="G1340" t="str">
            <v>m</v>
          </cell>
          <cell r="H1340">
            <v>25.43</v>
          </cell>
          <cell r="I1340"/>
        </row>
        <row r="1341">
          <cell r="A1341" t="str">
            <v>ED-48352</v>
          </cell>
          <cell r="B1341"/>
          <cell r="C1341" t="str">
            <v>TESTEIRA EM MÁRMORE BRANCO</v>
          </cell>
          <cell r="D1341"/>
          <cell r="E1341"/>
          <cell r="F1341"/>
          <cell r="G1341" t="str">
            <v>m</v>
          </cell>
          <cell r="H1341">
            <v>12</v>
          </cell>
          <cell r="I1341"/>
        </row>
        <row r="1342">
          <cell r="A1342">
            <v>8909</v>
          </cell>
          <cell r="B1342"/>
          <cell r="C1342" t="str">
            <v>BANCADA EM CONCRETO</v>
          </cell>
          <cell r="D1342"/>
          <cell r="E1342"/>
          <cell r="F1342"/>
          <cell r="G1342"/>
          <cell r="H1342"/>
          <cell r="I1342"/>
        </row>
        <row r="1343">
          <cell r="A1343" t="str">
            <v>ED-48341</v>
          </cell>
          <cell r="B1343"/>
          <cell r="C1343" t="str">
            <v>BANCADA EM CONCRETO, APOIADA EM CONSOLE DE METALON 20 X 30 MM</v>
          </cell>
          <cell r="D1343"/>
          <cell r="E1343"/>
          <cell r="F1343"/>
          <cell r="G1343" t="str">
            <v>m2</v>
          </cell>
          <cell r="H1343">
            <v>283.83999999999997</v>
          </cell>
          <cell r="I1343"/>
        </row>
        <row r="1344">
          <cell r="A1344" t="str">
            <v>ED-48340</v>
          </cell>
          <cell r="B1344"/>
          <cell r="C1344" t="str">
            <v>BANCADA SIMPLES EM CONCRETO, APOIADA EM ALVENARIA</v>
          </cell>
          <cell r="D1344"/>
          <cell r="E1344"/>
          <cell r="F1344"/>
          <cell r="G1344" t="str">
            <v>m2</v>
          </cell>
          <cell r="H1344">
            <v>269.68</v>
          </cell>
          <cell r="I1344"/>
        </row>
        <row r="1345">
          <cell r="A1345">
            <v>8910</v>
          </cell>
          <cell r="B1345"/>
          <cell r="C1345" t="str">
            <v>PRATELEIRA DE ARDÓSIA</v>
          </cell>
          <cell r="D1345"/>
          <cell r="E1345"/>
          <cell r="F1345"/>
          <cell r="G1345"/>
          <cell r="H1345"/>
          <cell r="I1345"/>
        </row>
        <row r="1346">
          <cell r="A1346" t="str">
            <v>ED-50688</v>
          </cell>
          <cell r="B1346"/>
          <cell r="C1346" t="str">
            <v>PRATELEIRA DE ARDÓSIA E = 2 CM APOIADA EM CONSOLE DE METALON 20 X 30 MM</v>
          </cell>
          <cell r="D1346"/>
          <cell r="E1346"/>
          <cell r="F1346"/>
          <cell r="G1346" t="str">
            <v>m2</v>
          </cell>
          <cell r="H1346">
            <v>191.87</v>
          </cell>
          <cell r="I1346"/>
        </row>
        <row r="1347">
          <cell r="A1347" t="str">
            <v>ED-50687</v>
          </cell>
          <cell r="B1347"/>
          <cell r="C1347" t="str">
            <v>PRATELEIRA DE ARDÓSIA E = 2 CM EMBUTIDA EM PAREDE</v>
          </cell>
          <cell r="D1347"/>
          <cell r="E1347"/>
          <cell r="F1347"/>
          <cell r="G1347" t="str">
            <v>m2</v>
          </cell>
          <cell r="H1347">
            <v>184.29</v>
          </cell>
          <cell r="I1347"/>
        </row>
        <row r="1348">
          <cell r="A1348">
            <v>8911</v>
          </cell>
          <cell r="B1348"/>
          <cell r="C1348" t="str">
            <v>PRATELEIRA DE GRANITO</v>
          </cell>
          <cell r="D1348"/>
          <cell r="E1348"/>
          <cell r="F1348"/>
          <cell r="G1348"/>
          <cell r="H1348"/>
          <cell r="I1348"/>
        </row>
        <row r="1349">
          <cell r="A1349" t="str">
            <v>ED-50692</v>
          </cell>
          <cell r="B1349"/>
          <cell r="C1349" t="str">
            <v>PRATELEIRA DE GRANITO CINZA ANDORINHA, E = 2 CM, APOIADA EM CONSOLE DE METALON 20 X 30 MM</v>
          </cell>
          <cell r="D1349"/>
          <cell r="E1349"/>
          <cell r="F1349"/>
          <cell r="G1349" t="str">
            <v>m2</v>
          </cell>
          <cell r="H1349">
            <v>223.17</v>
          </cell>
          <cell r="I1349"/>
        </row>
        <row r="1350">
          <cell r="A1350" t="str">
            <v>ED-50691</v>
          </cell>
          <cell r="B1350"/>
          <cell r="C1350" t="str">
            <v>PRATELEIRA DE GRANITO CINZA ANDORINHA, E = 2 CM, APOIADA SOBRE ALVENARIA</v>
          </cell>
          <cell r="D1350"/>
          <cell r="E1350"/>
          <cell r="F1350"/>
          <cell r="G1350" t="str">
            <v>m2</v>
          </cell>
          <cell r="H1350">
            <v>217.72</v>
          </cell>
          <cell r="I1350"/>
        </row>
        <row r="1351">
          <cell r="A1351">
            <v>8912</v>
          </cell>
          <cell r="B1351"/>
          <cell r="C1351" t="str">
            <v>PRATELEIRA DE MÁRMORE</v>
          </cell>
          <cell r="D1351"/>
          <cell r="E1351"/>
          <cell r="F1351"/>
          <cell r="G1351"/>
          <cell r="H1351"/>
          <cell r="I1351"/>
        </row>
        <row r="1352">
          <cell r="A1352" t="str">
            <v>ED-50696</v>
          </cell>
          <cell r="B1352"/>
          <cell r="C1352" t="str">
            <v>PRATELEIRA DE MÁRMORE BRANCO E = 2 CM, APOIADA EM CONSOLE DE METALON 20 X 30 MM</v>
          </cell>
          <cell r="D1352"/>
          <cell r="E1352"/>
          <cell r="F1352"/>
          <cell r="G1352" t="str">
            <v>m2</v>
          </cell>
          <cell r="H1352">
            <v>270.22000000000003</v>
          </cell>
          <cell r="I1352"/>
        </row>
        <row r="1353">
          <cell r="A1353" t="str">
            <v>ED-50695</v>
          </cell>
          <cell r="B1353"/>
          <cell r="C1353" t="str">
            <v>PRATELEIRA DE MÁRMORE BRANCO E = 2 CM, APOIADA SOBRE ALVENARIA</v>
          </cell>
          <cell r="D1353"/>
          <cell r="E1353"/>
          <cell r="F1353"/>
          <cell r="G1353" t="str">
            <v>m2</v>
          </cell>
          <cell r="H1353">
            <v>264.77</v>
          </cell>
          <cell r="I1353"/>
        </row>
        <row r="1354">
          <cell r="A1354">
            <v>8913</v>
          </cell>
          <cell r="B1354"/>
          <cell r="C1354" t="str">
            <v>PRATELEIRAS DE MADEIRA</v>
          </cell>
          <cell r="D1354"/>
          <cell r="E1354"/>
          <cell r="F1354"/>
          <cell r="G1354"/>
          <cell r="H1354"/>
          <cell r="I1354"/>
        </row>
        <row r="1355">
          <cell r="A1355" t="str">
            <v>ED-50693</v>
          </cell>
          <cell r="B1355"/>
          <cell r="C1355" t="str">
            <v>PRATELEIRA DE MADEIRA ENVERNIZADA, EM CONSOLE DE METALON 20 X 30 MM</v>
          </cell>
          <cell r="D1355"/>
          <cell r="E1355"/>
          <cell r="F1355"/>
          <cell r="G1355" t="str">
            <v>m2</v>
          </cell>
          <cell r="H1355">
            <v>169.32</v>
          </cell>
          <cell r="I1355"/>
        </row>
        <row r="1356">
          <cell r="A1356" t="str">
            <v>ED-50694</v>
          </cell>
          <cell r="B1356"/>
          <cell r="C1356" t="str">
            <v>PRATELEIRA DE MADEIRA PINTADA DE ESMALTE, EM CONSOLE DE METALON 20 X 30 MM</v>
          </cell>
          <cell r="D1356"/>
          <cell r="E1356"/>
          <cell r="F1356"/>
          <cell r="G1356" t="str">
            <v>m2</v>
          </cell>
          <cell r="H1356">
            <v>171.9</v>
          </cell>
          <cell r="I1356"/>
        </row>
        <row r="1357">
          <cell r="A1357">
            <v>8914</v>
          </cell>
          <cell r="B1357"/>
          <cell r="C1357" t="str">
            <v>PRATELEIRA DE CONCRETO</v>
          </cell>
          <cell r="D1357"/>
          <cell r="E1357"/>
          <cell r="F1357"/>
          <cell r="G1357"/>
          <cell r="H1357"/>
          <cell r="I1357"/>
        </row>
        <row r="1358">
          <cell r="A1358" t="str">
            <v>ED-50690</v>
          </cell>
          <cell r="B1358"/>
          <cell r="C1358" t="str">
            <v>PRATELEIRA DE CONCRETO, APOIADA EM CONSOLE DE METALON 20 X 30 MM</v>
          </cell>
          <cell r="D1358"/>
          <cell r="E1358"/>
          <cell r="F1358"/>
          <cell r="G1358" t="str">
            <v>m2</v>
          </cell>
          <cell r="H1358">
            <v>245.25</v>
          </cell>
          <cell r="I1358"/>
        </row>
        <row r="1359">
          <cell r="A1359" t="str">
            <v>ED-50689</v>
          </cell>
          <cell r="B1359"/>
          <cell r="C1359" t="str">
            <v>PRATELEIRA DE CONCRETO PRÉ- MOLDADO E = 4 CM, APOIADA SOBRE ALVENARIA</v>
          </cell>
          <cell r="D1359"/>
          <cell r="E1359"/>
          <cell r="F1359"/>
          <cell r="G1359" t="str">
            <v>m2</v>
          </cell>
          <cell r="H1359">
            <v>236.34</v>
          </cell>
          <cell r="I1359"/>
        </row>
        <row r="1360">
          <cell r="A1360">
            <v>8681</v>
          </cell>
          <cell r="B1360"/>
          <cell r="C1360" t="str">
            <v>INSTALAÇÕES ELÉTRICAS</v>
          </cell>
          <cell r="D1360"/>
          <cell r="E1360"/>
          <cell r="F1360"/>
          <cell r="G1360"/>
          <cell r="H1360"/>
          <cell r="I1360"/>
        </row>
        <row r="1361">
          <cell r="A1361">
            <v>8915</v>
          </cell>
          <cell r="B1361"/>
          <cell r="C1361" t="str">
            <v>CABO DE COBRE FLEXÍVEL (450/750V)</v>
          </cell>
          <cell r="D1361"/>
          <cell r="E1361"/>
          <cell r="F1361"/>
          <cell r="G1361"/>
          <cell r="H1361"/>
          <cell r="I1361"/>
        </row>
        <row r="1362">
          <cell r="A1362" t="str">
            <v>ED-48966</v>
          </cell>
          <cell r="B1362"/>
          <cell r="C1362" t="str">
            <v>CABO DE COBRE FLEXÍVEL, CLASSE 5, ISOLAMENTO TIPO LSHF/ATOX, NÃO HALOGENADO, ANTICHAMA, TERMOPLÁSTICO, UNIPOLAR, SEÇÃO 10 MM2, 70°C, 450/750V</v>
          </cell>
          <cell r="D1362"/>
          <cell r="E1362"/>
          <cell r="F1362"/>
          <cell r="G1362" t="str">
            <v>m</v>
          </cell>
          <cell r="H1362">
            <v>13.45</v>
          </cell>
          <cell r="I1362"/>
        </row>
        <row r="1363">
          <cell r="A1363" t="str">
            <v>ED-48946</v>
          </cell>
          <cell r="B1363"/>
          <cell r="C1363" t="str">
            <v>CABO DE COBRE FLEXÍVEL, CLASSE 5, ISOLAMENTO TIPO LSHF/ATOX, NÃO HALOGENADO, ANTICHAMA, TERMOPLÁSTICO, UNIPOLAR, SEÇÃO 1,5 MM2, 70°C, 450/750V</v>
          </cell>
          <cell r="D1363"/>
          <cell r="E1363"/>
          <cell r="F1363"/>
          <cell r="G1363" t="str">
            <v>m</v>
          </cell>
          <cell r="H1363">
            <v>2.72</v>
          </cell>
          <cell r="I1363"/>
        </row>
        <row r="1364">
          <cell r="A1364" t="str">
            <v>ED-48971</v>
          </cell>
          <cell r="B1364"/>
          <cell r="C1364" t="str">
            <v>CABO DE COBRE FLEXÍVEL, CLASSE 5, ISOLAMENTO TIPO LSHF/ATOX, NÃO HALOGENADO, ANTICHAMA, TERMOPLÁSTICO, UNIPOLAR, SEÇÃO 16 MM2, 70°C, 450/750V</v>
          </cell>
          <cell r="D1364"/>
          <cell r="E1364"/>
          <cell r="F1364"/>
          <cell r="G1364" t="str">
            <v>m</v>
          </cell>
          <cell r="H1364">
            <v>19.239999999999998</v>
          </cell>
          <cell r="I1364"/>
        </row>
        <row r="1365">
          <cell r="A1365" t="str">
            <v>ED-48951</v>
          </cell>
          <cell r="B1365"/>
          <cell r="C1365" t="str">
            <v>CABO DE COBRE FLEXÍVEL, CLASSE 5, ISOLAMENTO TIPO LSHF/ATOX, NÃO HALOGENADO, ANTICHAMA, TERMOPLÁSTICO, UNIPOLAR, SEÇÃO 2,5 MM2, 70°C, 450/750V</v>
          </cell>
          <cell r="D1365"/>
          <cell r="E1365"/>
          <cell r="F1365"/>
          <cell r="G1365" t="str">
            <v>m</v>
          </cell>
          <cell r="H1365">
            <v>4.3899999999999997</v>
          </cell>
          <cell r="I1365"/>
        </row>
        <row r="1366">
          <cell r="A1366" t="str">
            <v>ED-48976</v>
          </cell>
          <cell r="B1366"/>
          <cell r="C1366" t="str">
            <v>CABO DE COBRE FLEXÍVEL, CLASSE 5, ISOLAMENTO TIPO LSHF/ATOX, NÃO HALOGENADO, ANTICHAMA, TERMOPLÁSTICO, UNIPOLAR, SEÇÃO 25 MM2, 70°C, 450/750V</v>
          </cell>
          <cell r="D1366"/>
          <cell r="E1366"/>
          <cell r="F1366"/>
          <cell r="G1366" t="str">
            <v>m</v>
          </cell>
          <cell r="H1366">
            <v>28.17</v>
          </cell>
          <cell r="I1366"/>
        </row>
        <row r="1367">
          <cell r="A1367" t="str">
            <v>ED-48981</v>
          </cell>
          <cell r="B1367"/>
          <cell r="C1367" t="str">
            <v>CABO DE COBRE FLEXÍVEL, CLASSE 5, ISOLAMENTO TIPO LSHF/ATOX, NÃO HALOGENADO, ANTICHAMA, TERMOPLÁSTICO, UNIPOLAR, SEÇÃO 35 MM2, 70°C, 450/750V</v>
          </cell>
          <cell r="D1367"/>
          <cell r="E1367"/>
          <cell r="F1367"/>
          <cell r="G1367" t="str">
            <v>m</v>
          </cell>
          <cell r="H1367">
            <v>39.479999999999997</v>
          </cell>
          <cell r="I1367"/>
        </row>
        <row r="1368">
          <cell r="A1368" t="str">
            <v>ED-48956</v>
          </cell>
          <cell r="B1368"/>
          <cell r="C1368" t="str">
            <v>CABO DE COBRE FLEXÍVEL, CLASSE 5, ISOLAMENTO TIPO LSHF/ATOX, NÃO HALOGENADO, ANTICHAMA, TERMOPLÁSTICO, UNIPOLAR, SEÇÃO 4 MM2, 70°C, 450/750V</v>
          </cell>
          <cell r="D1368"/>
          <cell r="E1368"/>
          <cell r="F1368"/>
          <cell r="G1368" t="str">
            <v>m</v>
          </cell>
          <cell r="H1368">
            <v>6.15</v>
          </cell>
          <cell r="I1368"/>
        </row>
        <row r="1369">
          <cell r="A1369" t="str">
            <v>ED-48961</v>
          </cell>
          <cell r="B1369"/>
          <cell r="C1369" t="str">
            <v>CABO DE COBRE FLEXÍVEL, CLASSE 5, ISOLAMENTO TIPO LSHF/ATOX, NÃO HALOGENADO, ANTICHAMA, TERMOPLÁSTICO, UNIPOLAR, SEÇÃO 6 MM2, 70°C, 450/750V</v>
          </cell>
          <cell r="D1369"/>
          <cell r="E1369"/>
          <cell r="F1369"/>
          <cell r="G1369" t="str">
            <v>m</v>
          </cell>
          <cell r="H1369">
            <v>8.77</v>
          </cell>
          <cell r="I1369"/>
        </row>
        <row r="1370">
          <cell r="A1370" t="str">
            <v>ED-49339</v>
          </cell>
          <cell r="B1370"/>
          <cell r="C1370" t="str">
            <v>FIO RÍGIDO ISOLAÇÃO EM PVC 450/750V # 10 MM2</v>
          </cell>
          <cell r="D1370"/>
          <cell r="E1370"/>
          <cell r="F1370"/>
          <cell r="G1370" t="str">
            <v>m</v>
          </cell>
          <cell r="H1370">
            <v>9.8699999999999992</v>
          </cell>
          <cell r="I1370"/>
        </row>
        <row r="1371">
          <cell r="A1371" t="str">
            <v>ED-49335</v>
          </cell>
          <cell r="B1371"/>
          <cell r="C1371" t="str">
            <v>FIO RÍGIDO ISOLAÇÃO EM PVC 450/750V # 1,5 MM2</v>
          </cell>
          <cell r="D1371"/>
          <cell r="E1371"/>
          <cell r="F1371"/>
          <cell r="G1371" t="str">
            <v>m</v>
          </cell>
          <cell r="H1371">
            <v>4.76</v>
          </cell>
          <cell r="I1371"/>
        </row>
        <row r="1372">
          <cell r="A1372" t="str">
            <v>ED-49336</v>
          </cell>
          <cell r="B1372"/>
          <cell r="C1372" t="str">
            <v>FIO RÍGIDO ISOLAÇÃO EM PVC 450/750V # 2,5 MM2</v>
          </cell>
          <cell r="D1372"/>
          <cell r="E1372"/>
          <cell r="F1372"/>
          <cell r="G1372" t="str">
            <v>m</v>
          </cell>
          <cell r="H1372">
            <v>5.5</v>
          </cell>
          <cell r="I1372"/>
        </row>
        <row r="1373">
          <cell r="A1373" t="str">
            <v>ED-49337</v>
          </cell>
          <cell r="B1373"/>
          <cell r="C1373" t="str">
            <v>FIO RÍGIDO ISOLAÇÃO EM PVC 450/750V # 4 MM2</v>
          </cell>
          <cell r="D1373"/>
          <cell r="E1373"/>
          <cell r="F1373"/>
          <cell r="G1373" t="str">
            <v>m</v>
          </cell>
          <cell r="H1373">
            <v>6.56</v>
          </cell>
          <cell r="I1373"/>
        </row>
        <row r="1374">
          <cell r="A1374" t="str">
            <v>ED-49338</v>
          </cell>
          <cell r="B1374"/>
          <cell r="C1374" t="str">
            <v>FIO RÍGIDO ISOLAÇÃO EM PVC 450/750V # 6 MM2</v>
          </cell>
          <cell r="D1374"/>
          <cell r="E1374"/>
          <cell r="F1374"/>
          <cell r="G1374" t="str">
            <v>m</v>
          </cell>
          <cell r="H1374">
            <v>7.7</v>
          </cell>
          <cell r="I1374"/>
        </row>
        <row r="1375">
          <cell r="A1375">
            <v>8916</v>
          </cell>
          <cell r="B1375"/>
          <cell r="C1375" t="str">
            <v>CABO DE COBRE FLEXÍVEL (0,6/1KV)</v>
          </cell>
          <cell r="D1375"/>
          <cell r="E1375"/>
          <cell r="F1375"/>
          <cell r="G1375"/>
          <cell r="H1375"/>
          <cell r="I1375"/>
        </row>
        <row r="1376">
          <cell r="A1376" t="str">
            <v>ED-48998</v>
          </cell>
          <cell r="B1376"/>
          <cell r="C1376" t="str">
            <v>CABO DE COBRE FLEXÍVEL, CLASSE 5, ISOLAMENTO TIPO EPR/HEPR, NÃO HALOGENADO, ANTICHAMA, TERMOFIXO, UNIPOLAR, SEÇÃO 10 MM2, 90°C, 0,6/1KV</v>
          </cell>
          <cell r="D1376"/>
          <cell r="E1376"/>
          <cell r="F1376"/>
          <cell r="G1376" t="str">
            <v>m</v>
          </cell>
          <cell r="H1376">
            <v>14.09</v>
          </cell>
          <cell r="I1376"/>
        </row>
        <row r="1377">
          <cell r="A1377" t="str">
            <v>ED-49019</v>
          </cell>
          <cell r="B1377"/>
          <cell r="C1377" t="str">
            <v>CABO DE COBRE FLEXÍVEL, CLASSE 5, ISOLAMENTO TIPO EPR/HEPR, NÃO HALOGENADO, ANTICHAMA, TERMOFIXO, UNIPOLAR, SEÇÃO 120 MM2, 90°C, 0,6/1KV</v>
          </cell>
          <cell r="D1377"/>
          <cell r="E1377"/>
          <cell r="F1377"/>
          <cell r="G1377" t="str">
            <v>m</v>
          </cell>
          <cell r="H1377">
            <v>119.99</v>
          </cell>
          <cell r="I1377"/>
        </row>
        <row r="1378">
          <cell r="A1378" t="str">
            <v>ED-48986</v>
          </cell>
          <cell r="B1378"/>
          <cell r="C1378" t="str">
            <v>CABO DE COBRE FLEXÍVEL, CLASSE 5, ISOLAMENTO TIPO EPR/HEPR, NÃO HALOGENADO, ANTICHAMA, TERMOFIXO, UNIPOLAR, SEÇÃO 1,5 MM2, 90°C, 0,6/1KV</v>
          </cell>
          <cell r="D1378"/>
          <cell r="E1378"/>
          <cell r="F1378"/>
          <cell r="G1378" t="str">
            <v>m</v>
          </cell>
          <cell r="H1378">
            <v>2.85</v>
          </cell>
          <cell r="I1378"/>
        </row>
        <row r="1379">
          <cell r="A1379" t="str">
            <v>ED-49022</v>
          </cell>
          <cell r="B1379"/>
          <cell r="C1379" t="str">
            <v>CABO DE COBRE FLEXÍVEL, CLASSE 5, ISOLAMENTO TIPO EPR/HEPR, NÃO HALOGENADO, ANTICHAMA, TERMOFIXO, UNIPOLAR, SEÇÃO 150 MM2, 90°C, 0,6/1KV</v>
          </cell>
          <cell r="D1379"/>
          <cell r="E1379"/>
          <cell r="F1379"/>
          <cell r="G1379" t="str">
            <v>m</v>
          </cell>
          <cell r="H1379">
            <v>148.19999999999999</v>
          </cell>
          <cell r="I1379"/>
        </row>
        <row r="1380">
          <cell r="A1380" t="str">
            <v>ED-49001</v>
          </cell>
          <cell r="B1380"/>
          <cell r="C1380" t="str">
            <v>CABO DE COBRE FLEXÍVEL, CLASSE 5, ISOLAMENTO TIPO EPR/HEPR, NÃO HALOGENADO, ANTICHAMA, TERMOFIXO, UNIPOLAR, SEÇÃO 16 MM2, 90°C, 0,6/1KV</v>
          </cell>
          <cell r="D1380"/>
          <cell r="E1380"/>
          <cell r="F1380"/>
          <cell r="G1380" t="str">
            <v>m</v>
          </cell>
          <cell r="H1380">
            <v>21.18</v>
          </cell>
          <cell r="I1380"/>
        </row>
        <row r="1381">
          <cell r="A1381" t="str">
            <v>ED-49025</v>
          </cell>
          <cell r="B1381"/>
          <cell r="C1381" t="str">
            <v>CABO DE COBRE FLEXÍVEL, CLASSE 5, ISOLAMENTO TIPO EPR/HEPR, NÃO HALOGENADO, ANTICHAMA, TERMOFIXO, UNIPOLAR, SEÇÃO 185 MM2, 90°C, 0,6/1KV</v>
          </cell>
          <cell r="D1381"/>
          <cell r="E1381"/>
          <cell r="F1381"/>
          <cell r="G1381" t="str">
            <v>m</v>
          </cell>
          <cell r="H1381">
            <v>184.61</v>
          </cell>
          <cell r="I1381"/>
        </row>
        <row r="1382">
          <cell r="A1382" t="str">
            <v>ED-49028</v>
          </cell>
          <cell r="B1382"/>
          <cell r="C1382" t="str">
            <v>CABO DE COBRE FLEXÍVEL, CLASSE 5, ISOLAMENTO TIPO EPR/HEPR, NÃO HALOGENADO, ANTICHAMA, TERMOFIXO, UNIPOLAR, SEÇÃO 240 MM2, 90°C, 0,6/1KV</v>
          </cell>
          <cell r="D1382"/>
          <cell r="E1382"/>
          <cell r="F1382"/>
          <cell r="G1382" t="str">
            <v>m</v>
          </cell>
          <cell r="H1382">
            <v>241.7</v>
          </cell>
          <cell r="I1382"/>
        </row>
        <row r="1383">
          <cell r="A1383" t="str">
            <v>ED-48989</v>
          </cell>
          <cell r="B1383"/>
          <cell r="C1383" t="str">
            <v>CABO DE COBRE FLEXÍVEL, CLASSE 5, ISOLAMENTO TIPO EPR/HEPR, NÃO HALOGENADO, ANTICHAMA, TERMOFIXO, UNIPOLAR, SEÇÃO 2,5 MM2, 90°C, 0,6/1KV</v>
          </cell>
          <cell r="D1383"/>
          <cell r="E1383"/>
          <cell r="F1383"/>
          <cell r="G1383" t="str">
            <v>m</v>
          </cell>
          <cell r="H1383">
            <v>4.53</v>
          </cell>
          <cell r="I1383"/>
        </row>
        <row r="1384">
          <cell r="A1384" t="str">
            <v>ED-49004</v>
          </cell>
          <cell r="B1384"/>
          <cell r="C1384" t="str">
            <v>CABO DE COBRE FLEXÍVEL, CLASSE 5, ISOLAMENTO TIPO EPR/HEPR, NÃO HALOGENADO, ANTICHAMA, TERMOFIXO, UNIPOLAR, SEÇÃO 25 MM2, 90°C, 0,6/1KV</v>
          </cell>
          <cell r="D1384"/>
          <cell r="E1384"/>
          <cell r="F1384"/>
          <cell r="G1384" t="str">
            <v>m</v>
          </cell>
          <cell r="H1384">
            <v>31.07</v>
          </cell>
          <cell r="I1384"/>
        </row>
        <row r="1385">
          <cell r="A1385" t="str">
            <v>ED-49031</v>
          </cell>
          <cell r="B1385"/>
          <cell r="C1385" t="str">
            <v>CABO DE COBRE FLEXÍVEL, CLASSE 5, ISOLAMENTO TIPO EPR/HEPR, NÃO HALOGENADO, ANTICHAMA, TERMOFIXO, UNIPOLAR, SEÇÃO 300 MM2, 90°C, 0,6/1KV</v>
          </cell>
          <cell r="D1385"/>
          <cell r="E1385"/>
          <cell r="F1385"/>
          <cell r="G1385" t="str">
            <v>m</v>
          </cell>
          <cell r="H1385">
            <v>293.22000000000003</v>
          </cell>
          <cell r="I1385"/>
        </row>
        <row r="1386">
          <cell r="A1386" t="str">
            <v>ED-49007</v>
          </cell>
          <cell r="B1386"/>
          <cell r="C1386" t="str">
            <v>CABO DE COBRE FLEXÍVEL, CLASSE 5, ISOLAMENTO TIPO EPR/HEPR, NÃO HALOGENADO, ANTICHAMA, TERMOFIXO, UNIPOLAR, SEÇÃO 35 MM2, 90°C, 0,6/1KV</v>
          </cell>
          <cell r="D1386"/>
          <cell r="E1386"/>
          <cell r="F1386"/>
          <cell r="G1386" t="str">
            <v>m</v>
          </cell>
          <cell r="H1386">
            <v>38.979999999999997</v>
          </cell>
          <cell r="I1386"/>
        </row>
        <row r="1387">
          <cell r="A1387" t="str">
            <v>ED-48992</v>
          </cell>
          <cell r="B1387"/>
          <cell r="C1387" t="str">
            <v>CABO DE COBRE FLEXÍVEL, CLASSE 5, ISOLAMENTO TIPO EPR/HEPR, NÃO HALOGENADO, ANTICHAMA, TERMOFIXO, UNIPOLAR, SEÇÃO 4 MM2, 90°C, 0,6/1KV</v>
          </cell>
          <cell r="D1387"/>
          <cell r="E1387"/>
          <cell r="F1387"/>
          <cell r="G1387" t="str">
            <v>m</v>
          </cell>
          <cell r="H1387">
            <v>6.24</v>
          </cell>
          <cell r="I1387"/>
        </row>
        <row r="1388">
          <cell r="A1388" t="str">
            <v>ED-49010</v>
          </cell>
          <cell r="B1388"/>
          <cell r="C1388" t="str">
            <v>CABO DE COBRE FLEXÍVEL, CLASSE 5, ISOLAMENTO TIPO EPR/HEPR, NÃO HALOGENADO, ANTICHAMA, TERMOFIXO, UNIPOLAR, SEÇÃO 50 MM2, 90°C, 0,6/1KV</v>
          </cell>
          <cell r="D1388"/>
          <cell r="E1388"/>
          <cell r="F1388"/>
          <cell r="G1388" t="str">
            <v>m</v>
          </cell>
          <cell r="H1388">
            <v>56.13</v>
          </cell>
          <cell r="I1388"/>
        </row>
        <row r="1389">
          <cell r="A1389" t="str">
            <v>ED-48995</v>
          </cell>
          <cell r="B1389"/>
          <cell r="C1389" t="str">
            <v>CABO DE COBRE FLEXÍVEL, CLASSE 5, ISOLAMENTO TIPO EPR/HEPR, NÃO HALOGENADO, ANTICHAMA, TERMOFIXO, UNIPOLAR, SEÇÃO 6 MM2, 90°C, 0,6/1KV</v>
          </cell>
          <cell r="D1389"/>
          <cell r="E1389"/>
          <cell r="F1389"/>
          <cell r="G1389" t="str">
            <v>m</v>
          </cell>
          <cell r="H1389">
            <v>9.41</v>
          </cell>
          <cell r="I1389"/>
        </row>
        <row r="1390">
          <cell r="A1390" t="str">
            <v>ED-49013</v>
          </cell>
          <cell r="B1390"/>
          <cell r="C1390" t="str">
            <v>CABO DE COBRE FLEXÍVEL, CLASSE 5, ISOLAMENTO TIPO EPR/HEPR, NÃO HALOGENADO, ANTICHAMA, TERMOFIXO, UNIPOLAR, SEÇÃO 70 MM2, 90°C, 0,6/1KV</v>
          </cell>
          <cell r="D1390"/>
          <cell r="E1390"/>
          <cell r="F1390"/>
          <cell r="G1390" t="str">
            <v>m</v>
          </cell>
          <cell r="H1390">
            <v>79.819999999999993</v>
          </cell>
          <cell r="I1390"/>
        </row>
        <row r="1391">
          <cell r="A1391" t="str">
            <v>ED-49016</v>
          </cell>
          <cell r="B1391"/>
          <cell r="C1391" t="str">
            <v>CABO DE COBRE FLEXÍVEL, CLASSE 5, ISOLAMENTO TIPO EPR/HEPR, NÃO HALOGENADO, ANTICHAMA, TERMOFIXO, UNIPOLAR, SEÇÃO 95 MM2, 90°C, 0,6/1KV</v>
          </cell>
          <cell r="D1391"/>
          <cell r="E1391"/>
          <cell r="F1391"/>
          <cell r="G1391" t="str">
            <v>m</v>
          </cell>
          <cell r="H1391">
            <v>105.18</v>
          </cell>
          <cell r="I1391"/>
        </row>
        <row r="1392">
          <cell r="A1392">
            <v>8917</v>
          </cell>
          <cell r="B1392"/>
          <cell r="C1392" t="str">
            <v>CORDOALHA</v>
          </cell>
          <cell r="D1392"/>
          <cell r="E1392"/>
          <cell r="F1392"/>
          <cell r="G1392"/>
          <cell r="H1392"/>
          <cell r="I1392"/>
        </row>
        <row r="1393">
          <cell r="A1393" t="str">
            <v>ED-49132</v>
          </cell>
          <cell r="B1393"/>
          <cell r="C1393" t="str">
            <v>CABO DE COBRE NÚ # 10 MM2, ENTERRADO, EXCLUSIVE ESCAVAÇÃO E REATERRO</v>
          </cell>
          <cell r="D1393"/>
          <cell r="E1393"/>
          <cell r="F1393"/>
          <cell r="G1393" t="str">
            <v>m</v>
          </cell>
          <cell r="H1393">
            <v>11.58</v>
          </cell>
          <cell r="I1393"/>
        </row>
        <row r="1394">
          <cell r="A1394" t="str">
            <v>ED-49133</v>
          </cell>
          <cell r="B1394"/>
          <cell r="C1394" t="str">
            <v>CABO DE COBRE NÚ # 16 MM2, ENTERRADO, EXCLUSIVE ESCAVAÇÃO E REATERRO</v>
          </cell>
          <cell r="D1394"/>
          <cell r="E1394"/>
          <cell r="F1394"/>
          <cell r="G1394" t="str">
            <v>m</v>
          </cell>
          <cell r="H1394">
            <v>17.399999999999999</v>
          </cell>
          <cell r="I1394"/>
        </row>
        <row r="1395">
          <cell r="A1395" t="str">
            <v>ED-49134</v>
          </cell>
          <cell r="B1395"/>
          <cell r="C1395" t="str">
            <v>CABO DE COBRE NÚ # 25 MM2, ENTERRADO, EXCLUSIVE ESCAVAÇÃO E REATERRO</v>
          </cell>
          <cell r="D1395"/>
          <cell r="E1395"/>
          <cell r="F1395"/>
          <cell r="G1395" t="str">
            <v>m</v>
          </cell>
          <cell r="H1395">
            <v>25.16</v>
          </cell>
          <cell r="I1395"/>
        </row>
        <row r="1396">
          <cell r="A1396" t="str">
            <v>ED-49135</v>
          </cell>
          <cell r="B1396"/>
          <cell r="C1396" t="str">
            <v>CABO DE COBRE NÚ # 35 MM2, ENTERRADO, EXCLUSIVE ESCAVAÇÃO E REATERRO</v>
          </cell>
          <cell r="D1396"/>
          <cell r="E1396"/>
          <cell r="F1396"/>
          <cell r="G1396" t="str">
            <v>m</v>
          </cell>
          <cell r="H1396">
            <v>34.369999999999997</v>
          </cell>
          <cell r="I1396"/>
        </row>
        <row r="1397">
          <cell r="A1397" t="str">
            <v>ED-49136</v>
          </cell>
          <cell r="B1397"/>
          <cell r="C1397" t="str">
            <v>CABO DE COBRE NÚ # 50 MM2, ENTERRADO, EXCLUSIVE ESCAVAÇÃO E REATERRO</v>
          </cell>
          <cell r="D1397"/>
          <cell r="E1397"/>
          <cell r="F1397"/>
          <cell r="G1397" t="str">
            <v>m</v>
          </cell>
          <cell r="H1397">
            <v>47.15</v>
          </cell>
          <cell r="I1397"/>
        </row>
        <row r="1398">
          <cell r="A1398" t="str">
            <v>ED-49137</v>
          </cell>
          <cell r="B1398"/>
          <cell r="C1398" t="str">
            <v>CABO DE COBRE NÚ # 70 MM2, ENTERRADO, EXCLUSIVE ESCAVAÇÃO E REATERRO</v>
          </cell>
          <cell r="D1398"/>
          <cell r="E1398"/>
          <cell r="F1398"/>
          <cell r="G1398" t="str">
            <v>m</v>
          </cell>
          <cell r="H1398">
            <v>68.73</v>
          </cell>
          <cell r="I1398"/>
        </row>
        <row r="1399">
          <cell r="A1399" t="str">
            <v>ED-49138</v>
          </cell>
          <cell r="B1399"/>
          <cell r="C1399" t="str">
            <v>CABO DE COBRE NÚ # 95 MM2, ENTERRADO, EXCLUSIVE ESCAVAÇÃO E REATERRO</v>
          </cell>
          <cell r="D1399"/>
          <cell r="E1399"/>
          <cell r="F1399"/>
          <cell r="G1399" t="str">
            <v>m</v>
          </cell>
          <cell r="H1399">
            <v>97.51</v>
          </cell>
          <cell r="I1399"/>
        </row>
        <row r="1400">
          <cell r="A1400">
            <v>8918</v>
          </cell>
          <cell r="B1400"/>
          <cell r="C1400" t="str">
            <v>CAIXA EM PVC LIGAÇÃO E PASSAGEM</v>
          </cell>
          <cell r="D1400"/>
          <cell r="E1400"/>
          <cell r="F1400"/>
          <cell r="G1400"/>
          <cell r="H1400"/>
          <cell r="I1400"/>
        </row>
        <row r="1401">
          <cell r="A1401" t="str">
            <v>ED-16634</v>
          </cell>
          <cell r="B1401"/>
          <cell r="C1401" t="str">
            <v>CAIXA DE LIGAÇÃO/PASSAGEM EM PVC RÍGIDO PARA ELETRODUTO COM SUPORTE PARA LAJOTA, OCTOGONAL COM FUNDO MÓVEL, DIMENSÕES 4"X4", EMBUTIDA EM LAJE PRÉ-MOLDADA - FORNECIMENTO E INSTALAÇÃO</v>
          </cell>
          <cell r="D1401"/>
          <cell r="E1401"/>
          <cell r="F1401"/>
          <cell r="G1401" t="str">
            <v>un</v>
          </cell>
          <cell r="H1401">
            <v>12.13</v>
          </cell>
          <cell r="I1401"/>
        </row>
        <row r="1402">
          <cell r="A1402" t="str">
            <v>ED-49187</v>
          </cell>
          <cell r="B1402"/>
          <cell r="C1402" t="str">
            <v>CAIXA DE LIGAÇÃO/PASSAGEM EM PVC RÍGIDO PARA ELETRODUTO, DIMENSÕES 4"X2", EMBUTIDA EM ALVENARIA - FORNECIMENTO E INSTALAÇÃO</v>
          </cell>
          <cell r="D1402"/>
          <cell r="E1402"/>
          <cell r="F1402"/>
          <cell r="G1402" t="str">
            <v>un</v>
          </cell>
          <cell r="H1402">
            <v>8.1199999999999992</v>
          </cell>
          <cell r="I1402"/>
        </row>
        <row r="1403">
          <cell r="A1403" t="str">
            <v>ED-49194</v>
          </cell>
          <cell r="B1403"/>
          <cell r="C1403" t="str">
            <v>CAIXA DE LIGAÇÃO/PASSAGEM EM PVC RÍGIDO PARA ELETRODUTO, DIMENSÕES 4"X2", EMBUTIDA EM PAREDE DE GESSO ACARTONADO (DRY-WALL) - FORNECIMENTO E INSTALAÇÃO</v>
          </cell>
          <cell r="D1403"/>
          <cell r="E1403"/>
          <cell r="F1403"/>
          <cell r="G1403" t="str">
            <v>un</v>
          </cell>
          <cell r="H1403">
            <v>12.65</v>
          </cell>
          <cell r="I1403"/>
        </row>
        <row r="1404">
          <cell r="A1404" t="str">
            <v>ED-49188</v>
          </cell>
          <cell r="B1404"/>
          <cell r="C1404" t="str">
            <v>CAIXA DE LIGAÇÃO/PASSAGEM EM PVC RÍGIDO PARA ELETRODUTO, DIMENSÕES 4"X4", EMBUTIDA EM ALVENARIA - FORNECIMENTO E INSTALAÇÃO</v>
          </cell>
          <cell r="D1404"/>
          <cell r="E1404"/>
          <cell r="F1404"/>
          <cell r="G1404" t="str">
            <v>un</v>
          </cell>
          <cell r="H1404">
            <v>10.77</v>
          </cell>
          <cell r="I1404"/>
        </row>
        <row r="1405">
          <cell r="A1405" t="str">
            <v>ED-49195</v>
          </cell>
          <cell r="B1405"/>
          <cell r="C1405" t="str">
            <v>CAIXA DE LIGAÇÃO/PASSAGEM EM PVC RÍGIDO PARA ELETRODUTO, DIMENSÕES 4"X4", EMBUTIDA EM PAREDE DE GESSO ACARTONADO (DRY-WALL) - FORNECIMENTO E INSTALAÇÃO</v>
          </cell>
          <cell r="D1405"/>
          <cell r="E1405"/>
          <cell r="F1405"/>
          <cell r="G1405" t="str">
            <v>un</v>
          </cell>
          <cell r="H1405">
            <v>14.57</v>
          </cell>
          <cell r="I1405"/>
        </row>
        <row r="1406">
          <cell r="A1406" t="str">
            <v>ED-49191</v>
          </cell>
          <cell r="B1406"/>
          <cell r="C1406" t="str">
            <v>CAIXA DE LIGAÇÃO/PASSAGEM EM PVC RÍGIDO PARA ELETRODUTO, OCTOGONAL COM ANEL DESLIZANTE, DIMENSÕES 3"X3", EMBUTIDA EM LAJE - FORNECIMENTO E INSTALAÇÃO</v>
          </cell>
          <cell r="D1406"/>
          <cell r="E1406"/>
          <cell r="F1406"/>
          <cell r="G1406" t="str">
            <v>un</v>
          </cell>
          <cell r="H1406">
            <v>9.01</v>
          </cell>
          <cell r="I1406"/>
        </row>
        <row r="1407">
          <cell r="A1407" t="str">
            <v>ED-49190</v>
          </cell>
          <cell r="B1407"/>
          <cell r="C1407" t="str">
            <v>CAIXA DE LIGAÇÃO/PASSAGEM EM PVC RÍGIDO PARA ELETRODUTO, OCTOGONAL COM FUNDO FIXO REFORÇADO, DIMENSÕES 4"X4", EMBUTIDA EM LAJE - FORNECIMENTO E INSTALAÇÃO</v>
          </cell>
          <cell r="D1407"/>
          <cell r="E1407"/>
          <cell r="F1407"/>
          <cell r="G1407" t="str">
            <v>un</v>
          </cell>
          <cell r="H1407">
            <v>10.11</v>
          </cell>
          <cell r="I1407"/>
        </row>
        <row r="1408">
          <cell r="A1408" t="str">
            <v>ED-49189</v>
          </cell>
          <cell r="B1408"/>
          <cell r="C1408" t="str">
            <v>CAIXA DE LIGAÇÃO/PASSAGEM EM PVC RÍGIDO PARA ELETRODUTO, OCTOGONAL COM FUNDO MÓVEL, DIMENSÕES 4"X4", EMBUTIDA EM LAJE - FORNECIMENTO E INSTALAÇÃO</v>
          </cell>
          <cell r="D1408"/>
          <cell r="E1408"/>
          <cell r="F1408"/>
          <cell r="G1408" t="str">
            <v>un</v>
          </cell>
          <cell r="H1408">
            <v>9.84</v>
          </cell>
          <cell r="I1408"/>
        </row>
        <row r="1409">
          <cell r="A1409" t="str">
            <v>ED-49192</v>
          </cell>
          <cell r="B1409"/>
          <cell r="C1409" t="str">
            <v>CAIXA DE LIGAÇÃO/PASSAGEM EM PVC RÍGIDO PARA ELETRODUTO ROSCÁVEL, DIMENSÕES 4"X2", EMBUTIDA EM ALVENARIA - FORNECIMENTO E INSTALAÇÃO</v>
          </cell>
          <cell r="D1409"/>
          <cell r="E1409"/>
          <cell r="F1409"/>
          <cell r="G1409" t="str">
            <v>un</v>
          </cell>
          <cell r="H1409">
            <v>8.6199999999999992</v>
          </cell>
          <cell r="I1409"/>
        </row>
        <row r="1410">
          <cell r="A1410" t="str">
            <v>ED-49193</v>
          </cell>
          <cell r="B1410"/>
          <cell r="C1410" t="str">
            <v>CAIXA DE LIGAÇÃO/PASSAGEM EM PVC RÍGIDO PARA ELETRODUTO ROSCÁVEL, DIMENSÕES 4"X4", EMBUTIDA EM ALVENARIA - FORNECIMENTO E INSTALAÇÃO</v>
          </cell>
          <cell r="D1410"/>
          <cell r="E1410"/>
          <cell r="F1410"/>
          <cell r="G1410" t="str">
            <v>un</v>
          </cell>
          <cell r="H1410">
            <v>11.74</v>
          </cell>
          <cell r="I1410"/>
        </row>
        <row r="1411">
          <cell r="A1411" t="str">
            <v>ED-49196</v>
          </cell>
          <cell r="B1411"/>
          <cell r="C1411" t="str">
            <v>CAIXA ESTANQUE AQUATIC 4x2"</v>
          </cell>
          <cell r="D1411"/>
          <cell r="E1411"/>
          <cell r="F1411"/>
          <cell r="G1411" t="str">
            <v>un</v>
          </cell>
          <cell r="H1411">
            <v>45.31</v>
          </cell>
          <cell r="I1411"/>
        </row>
        <row r="1412">
          <cell r="A1412">
            <v>8919</v>
          </cell>
          <cell r="B1412"/>
          <cell r="C1412" t="str">
            <v>CAIXA METÁLICA DE LIGAÇÃO E PASSAGEM</v>
          </cell>
          <cell r="D1412"/>
          <cell r="E1412"/>
          <cell r="F1412"/>
          <cell r="G1412"/>
          <cell r="H1412"/>
          <cell r="I1412"/>
        </row>
        <row r="1413">
          <cell r="A1413" t="str">
            <v>ED-49197</v>
          </cell>
          <cell r="B1413"/>
          <cell r="C1413" t="str">
            <v>CAIXA DE INSPEÇÃO EM CONCRETO, TIPO "ZA" PASSEIO, PADRÃO CEMIG, DIMENSÃO (28X28)CM, ALTURA 40CM, COM TAMPA E ARO ARTICULADO EM FERRO FUNDIDO, INCLUSIVE ESCAVAÇÃO, APILOAMENTO, LASTRO DE BRITA, REATERRO E TRANSPORTE E RETIRADA DO MATERIAL ESCAVADO (EM CAÇAMBA)</v>
          </cell>
          <cell r="D1413"/>
          <cell r="E1413"/>
          <cell r="F1413"/>
          <cell r="G1413" t="str">
            <v>un</v>
          </cell>
          <cell r="H1413">
            <v>185.18</v>
          </cell>
          <cell r="I1413"/>
        </row>
        <row r="1414">
          <cell r="A1414" t="str">
            <v>ED-49200</v>
          </cell>
          <cell r="B1414"/>
          <cell r="C1414" t="str">
            <v xml:space="preserve">CAIXA DE INSPEÇÃO EM CONCRETO, TIPO "ZB" GARAGEM, PADRÃO CEMIG, DIMENSÃO (52X44)CM, ALTURA 70CM, COM TAMPA E ARO ARTICULADO EM FERRO FUNDIDO, INCLUSIVE ESCAVAÇÃO, APILOAMENTO, LASTRO DE BRITA, REATERRO E TRANSPORTE E RETIRADA DO MATERIAL ESCAVADO (EM CAÇAMBA) </v>
          </cell>
          <cell r="D1414"/>
          <cell r="E1414"/>
          <cell r="F1414"/>
          <cell r="G1414" t="str">
            <v>un</v>
          </cell>
          <cell r="H1414">
            <v>634.53</v>
          </cell>
          <cell r="I1414"/>
        </row>
        <row r="1415">
          <cell r="A1415" t="str">
            <v>ED-49199</v>
          </cell>
          <cell r="B1415"/>
          <cell r="C1415" t="str">
            <v>CAIXA DE INSPEÇÃO EM CONCRETO, TIPO "ZB" PASSEIO, PADRÃO CEMIG, DIMENSÃO (52X44)CM, ALTURA 70CM, COM TAMPA E ARO ARTICULADO EM FERRO FUNDIDO, INCLUSIVE ESCAVAÇÃO, APILOAMENTO, LASTRO DE BRITA, REATERRO E TRANSPORTE E RETIRADA DO MATERIAL ESCAVADO (EM CAÇAMBA)</v>
          </cell>
          <cell r="D1415"/>
          <cell r="E1415"/>
          <cell r="F1415"/>
          <cell r="G1415" t="str">
            <v>un</v>
          </cell>
          <cell r="H1415">
            <v>603.17999999999995</v>
          </cell>
          <cell r="I1415"/>
        </row>
        <row r="1416">
          <cell r="A1416" t="str">
            <v>ED-49202</v>
          </cell>
          <cell r="B1416"/>
          <cell r="C1416" t="str">
            <v>CAIXA DE INSPEÇÃO EM CONCRETO, TIPO "ZC" GARAGEM, PADRÃO CEMIG, DIMENSÃO (77X67)CM, ALTURA 90CM, COM TAMPA E ARO ARTICULADO EM FERRO FUNDIDO, INCLUSIVE ESCAVAÇÃO, APILOAMENTO, LASTRO DE BRITA, REATERRO E TRANSPORTE E RETIRADA DO MATERIAL ESCAVADO (EM CAÇAMBA)</v>
          </cell>
          <cell r="D1416"/>
          <cell r="E1416"/>
          <cell r="F1416"/>
          <cell r="G1416" t="str">
            <v>un</v>
          </cell>
          <cell r="H1416">
            <v>1631.54</v>
          </cell>
          <cell r="I1416"/>
        </row>
        <row r="1417">
          <cell r="A1417" t="str">
            <v>ED-49201</v>
          </cell>
          <cell r="B1417"/>
          <cell r="C1417" t="str">
            <v>CAIXA DE INSPEÇÃO EM CONCRETO, TIPO "ZC" PASSEIO, PADRÃO CEMIG, DIMENSÃO (77X67)CM, ALTURA 90CM, COM TAMPA E ARO ARTICULADO EM FERRO FUNDIDO, INCLUSIVE ESCAVAÇÃO, APILOAMENTO, LASTRO DE BRITA, REATERRO E TRANSPORTE E RETIRADA DO MATERIAL ESCAVADO (EM CAÇAMBA)</v>
          </cell>
          <cell r="D1417"/>
          <cell r="E1417"/>
          <cell r="F1417"/>
          <cell r="G1417" t="str">
            <v>un</v>
          </cell>
          <cell r="H1417">
            <v>1266.02</v>
          </cell>
          <cell r="I1417"/>
        </row>
        <row r="1418">
          <cell r="A1418" t="str">
            <v>ED-49213</v>
          </cell>
          <cell r="B1418"/>
          <cell r="C1418" t="str">
            <v>CAIXA DE PASSAGEM CP-N2 INCLUSIVE TAMPA</v>
          </cell>
          <cell r="D1418"/>
          <cell r="E1418"/>
          <cell r="F1418"/>
          <cell r="G1418" t="str">
            <v>un</v>
          </cell>
          <cell r="H1418">
            <v>61.86</v>
          </cell>
          <cell r="I1418"/>
        </row>
        <row r="1419">
          <cell r="A1419" t="str">
            <v>ED-49151</v>
          </cell>
          <cell r="B1419"/>
          <cell r="C1419" t="str">
            <v>CAIXA DE PASSAGEM EM CHAPA DE AÇO COM TAMPA APARAFUSADA, SOBREPOR, 102 X 102 X 82 MM</v>
          </cell>
          <cell r="D1419"/>
          <cell r="E1419"/>
          <cell r="F1419"/>
          <cell r="G1419" t="str">
            <v>un</v>
          </cell>
          <cell r="H1419">
            <v>24.9</v>
          </cell>
          <cell r="I1419"/>
        </row>
        <row r="1420">
          <cell r="A1420" t="str">
            <v>ED-49152</v>
          </cell>
          <cell r="B1420"/>
          <cell r="C1420" t="str">
            <v>CAIXA DE PASSAGEM EM CHAPA DE AÇO COM TAMPA APARAFUSADA, SOBREPOR, 152 X 152 X 82 MM</v>
          </cell>
          <cell r="D1420"/>
          <cell r="E1420"/>
          <cell r="F1420"/>
          <cell r="G1420" t="str">
            <v>un</v>
          </cell>
          <cell r="H1420">
            <v>45.47</v>
          </cell>
          <cell r="I1420"/>
        </row>
        <row r="1421">
          <cell r="A1421" t="str">
            <v>ED-49153</v>
          </cell>
          <cell r="B1421"/>
          <cell r="C1421" t="str">
            <v>CAIXA DE PASSAGEM EM CHAPA DE AÇO COM TAMPA APARAFUSADA, SOBREPOR, 202 X 202 X 102 MM</v>
          </cell>
          <cell r="D1421"/>
          <cell r="E1421"/>
          <cell r="F1421"/>
          <cell r="G1421" t="str">
            <v>un</v>
          </cell>
          <cell r="H1421">
            <v>78.459999999999994</v>
          </cell>
          <cell r="I1421"/>
        </row>
        <row r="1422">
          <cell r="A1422" t="str">
            <v>ED-49154</v>
          </cell>
          <cell r="B1422"/>
          <cell r="C1422" t="str">
            <v>CAIXA DE PASSAGEM EM CHAPA DE AÇO COM TAMPA APARAFUSADA, SOBREPOR, 252 X 252 X 102 MM</v>
          </cell>
          <cell r="D1422"/>
          <cell r="E1422"/>
          <cell r="F1422"/>
          <cell r="G1422" t="str">
            <v>un</v>
          </cell>
          <cell r="H1422">
            <v>87.06</v>
          </cell>
          <cell r="I1422"/>
        </row>
        <row r="1423">
          <cell r="A1423" t="str">
            <v>ED-49155</v>
          </cell>
          <cell r="B1423"/>
          <cell r="C1423" t="str">
            <v>CAIXA DE PASSAGEM EM CHAPA DE AÇO COM TAMPA APARAFUSADA, SOBREPOR, 302 X 302 X 122 MM</v>
          </cell>
          <cell r="D1423"/>
          <cell r="E1423"/>
          <cell r="F1423"/>
          <cell r="G1423" t="str">
            <v>un</v>
          </cell>
          <cell r="H1423">
            <v>122.71</v>
          </cell>
          <cell r="I1423"/>
        </row>
        <row r="1424">
          <cell r="A1424" t="str">
            <v>ED-49156</v>
          </cell>
          <cell r="B1424"/>
          <cell r="C1424" t="str">
            <v>CAIXA DE PASSAGEM EM CHAPA DE AÇO COM TAMPA APARAFUSADA, SOBREPOR, 352 X 352 X 122 MM</v>
          </cell>
          <cell r="D1424"/>
          <cell r="E1424"/>
          <cell r="F1424"/>
          <cell r="G1424" t="str">
            <v>un</v>
          </cell>
          <cell r="H1424">
            <v>101.57</v>
          </cell>
          <cell r="I1424"/>
        </row>
        <row r="1425">
          <cell r="A1425" t="str">
            <v>ED-49148</v>
          </cell>
          <cell r="B1425"/>
          <cell r="C1425" t="str">
            <v>CAIXA DE PASSAGEM EM CHAPA DE AÇO, EMBUTIR 153 X 153 X 82 MM</v>
          </cell>
          <cell r="D1425"/>
          <cell r="E1425"/>
          <cell r="F1425"/>
          <cell r="G1425" t="str">
            <v>un</v>
          </cell>
          <cell r="H1425">
            <v>95.45</v>
          </cell>
          <cell r="I1425"/>
        </row>
        <row r="1426">
          <cell r="A1426" t="str">
            <v>ED-49149</v>
          </cell>
          <cell r="B1426"/>
          <cell r="C1426" t="str">
            <v>CAIXA DE PASSAGEM EM CHAPA DE AÇO, EMBUTIR 230 X 230 X 102 MM</v>
          </cell>
          <cell r="D1426"/>
          <cell r="E1426"/>
          <cell r="F1426"/>
          <cell r="G1426" t="str">
            <v>un</v>
          </cell>
          <cell r="H1426">
            <v>109.86</v>
          </cell>
          <cell r="I1426"/>
        </row>
        <row r="1427">
          <cell r="A1427" t="str">
            <v>ED-49150</v>
          </cell>
          <cell r="B1427"/>
          <cell r="C1427" t="str">
            <v>CAIXA DE PASSAGEM EM CHAPA DE AÇO, EMBUTIR 330 X 330 X 122 MM</v>
          </cell>
          <cell r="D1427"/>
          <cell r="E1427"/>
          <cell r="F1427"/>
          <cell r="G1427" t="str">
            <v>un</v>
          </cell>
          <cell r="H1427">
            <v>103.5</v>
          </cell>
          <cell r="I1427"/>
        </row>
        <row r="1428">
          <cell r="A1428" t="str">
            <v>ED-49164</v>
          </cell>
          <cell r="B1428"/>
          <cell r="C1428" t="str">
            <v>CAIXA DE PASSAGEM PARA PISO, METÁLICA, TAMPA ANTIDERRAPANTE, 100 X 100 X 60 CM</v>
          </cell>
          <cell r="D1428"/>
          <cell r="E1428"/>
          <cell r="F1428"/>
          <cell r="G1428" t="str">
            <v>un</v>
          </cell>
          <cell r="H1428">
            <v>58.67</v>
          </cell>
          <cell r="I1428"/>
        </row>
        <row r="1429">
          <cell r="A1429" t="str">
            <v>ED-49165</v>
          </cell>
          <cell r="B1429"/>
          <cell r="C1429" t="str">
            <v>CAIXA DE PASSAGEM PARA PISO, METÁLICA, TAMPA ANTIDERRAPANTE, 200 X 200 X 100 CM</v>
          </cell>
          <cell r="D1429"/>
          <cell r="E1429"/>
          <cell r="F1429"/>
          <cell r="G1429" t="str">
            <v>un</v>
          </cell>
          <cell r="H1429">
            <v>94.74</v>
          </cell>
          <cell r="I1429"/>
        </row>
        <row r="1430">
          <cell r="A1430" t="str">
            <v>ED-49166</v>
          </cell>
          <cell r="B1430"/>
          <cell r="C1430" t="str">
            <v>CAIXA DE PASSAGEM PARA PISO, METÁLICA, TAMPA ANTIDERRAPANTE, 300 X 300 X 120 CM</v>
          </cell>
          <cell r="D1430"/>
          <cell r="E1430"/>
          <cell r="F1430"/>
          <cell r="G1430" t="str">
            <v>un</v>
          </cell>
          <cell r="H1430">
            <v>181.04</v>
          </cell>
          <cell r="I1430"/>
        </row>
        <row r="1431">
          <cell r="A1431" t="str">
            <v>ED-49167</v>
          </cell>
          <cell r="B1431"/>
          <cell r="C1431" t="str">
            <v>CAIXA DE PASSAGEM PARA PISO, METÁLICA, TAMPA ANTIDERRAPANTE, 400 X 400 X 200 CM</v>
          </cell>
          <cell r="D1431"/>
          <cell r="E1431"/>
          <cell r="F1431"/>
          <cell r="G1431" t="str">
            <v>un</v>
          </cell>
          <cell r="H1431">
            <v>292.39</v>
          </cell>
          <cell r="I1431"/>
        </row>
        <row r="1432">
          <cell r="A1432" t="str">
            <v>ED-49214</v>
          </cell>
          <cell r="B1432"/>
          <cell r="C1432" t="str">
            <v>CAIXA DE PASSAGEM 15 x 15 CM EM CHAPA DE FERRO COM TAMPA CEGA</v>
          </cell>
          <cell r="D1432"/>
          <cell r="E1432"/>
          <cell r="F1432"/>
          <cell r="G1432" t="str">
            <v>un</v>
          </cell>
          <cell r="H1432">
            <v>28.83</v>
          </cell>
          <cell r="I1432"/>
        </row>
        <row r="1433">
          <cell r="A1433" t="str">
            <v>ED-49215</v>
          </cell>
          <cell r="B1433"/>
          <cell r="C1433" t="str">
            <v>CAIXA DE PASSAGEM 20 X 20 CM EM CHAPA DE FERRO COM TAMPA CEGA</v>
          </cell>
          <cell r="D1433"/>
          <cell r="E1433"/>
          <cell r="F1433"/>
          <cell r="G1433" t="str">
            <v>un</v>
          </cell>
          <cell r="H1433">
            <v>31.81</v>
          </cell>
          <cell r="I1433"/>
        </row>
        <row r="1434">
          <cell r="A1434">
            <v>8920</v>
          </cell>
          <cell r="B1434"/>
          <cell r="C1434" t="str">
            <v>CAIXA DE PASSAGEM EM ALVENARIA</v>
          </cell>
          <cell r="D1434"/>
          <cell r="E1434"/>
          <cell r="F1434"/>
          <cell r="G1434"/>
          <cell r="H1434"/>
          <cell r="I1434"/>
        </row>
        <row r="1435">
          <cell r="A1435" t="str">
            <v>ED-49171</v>
          </cell>
          <cell r="B1435"/>
          <cell r="C1435" t="str">
            <v>CAIXA DE PASSAGEM EM ALVENARIA E TAMPA DE CONCRETO, FUNDO DE BRITA, TIPO 1, 25 X 25 X 50 CM, INCLUSIVE ESCAVAÇÃO, REATERRO E BOTA-FORA</v>
          </cell>
          <cell r="D1435"/>
          <cell r="E1435"/>
          <cell r="F1435"/>
          <cell r="G1435" t="str">
            <v>un</v>
          </cell>
          <cell r="H1435">
            <v>136.61000000000001</v>
          </cell>
          <cell r="I1435"/>
        </row>
        <row r="1436">
          <cell r="A1436" t="str">
            <v>ED-49168</v>
          </cell>
          <cell r="B1436"/>
          <cell r="C1436" t="str">
            <v>CAIXA DE PASSAGEM EM ALVENARIA E TAMPA DE CONCRETO, FUNDO DE BRITA, TIPO 1, 30 X 30 X 40 CM, INCLUSIVE ESCAVAÇÃO, REATERRO E BOTA-FORA</v>
          </cell>
          <cell r="D1436"/>
          <cell r="E1436"/>
          <cell r="F1436"/>
          <cell r="G1436" t="str">
            <v>un</v>
          </cell>
          <cell r="H1436">
            <v>136.16</v>
          </cell>
          <cell r="I1436"/>
        </row>
        <row r="1437">
          <cell r="A1437" t="str">
            <v>ED-49169</v>
          </cell>
          <cell r="B1437"/>
          <cell r="C1437" t="str">
            <v>CAIXA DE PASSAGEM EM ALVENARIA E TAMPA DE CONCRETO, FUNDO DE BRITA, TIPO 1, 40 X 40 X 60 CM, INCLUSIVE ESCAVAÇÃO, REATERRO E BOTA-FORA</v>
          </cell>
          <cell r="D1437"/>
          <cell r="E1437"/>
          <cell r="F1437"/>
          <cell r="G1437" t="str">
            <v>un</v>
          </cell>
          <cell r="H1437">
            <v>238.5</v>
          </cell>
          <cell r="I1437"/>
        </row>
        <row r="1438">
          <cell r="A1438" t="str">
            <v>ED-49170</v>
          </cell>
          <cell r="B1438"/>
          <cell r="C1438" t="str">
            <v>CAIXA DE PASSAGEM EM ALVENARIA E TAMPA DE CONCRETO, FUNDO DE BRITA, TIPO 1, 50 X 50 X 60 CM, INCLUSIVE ESCAVAÇÃO, REATERRO E BOTA-FORA</v>
          </cell>
          <cell r="D1438"/>
          <cell r="E1438"/>
          <cell r="F1438"/>
          <cell r="G1438" t="str">
            <v>un</v>
          </cell>
          <cell r="H1438">
            <v>297.64999999999998</v>
          </cell>
          <cell r="I1438"/>
        </row>
        <row r="1439">
          <cell r="A1439">
            <v>8921</v>
          </cell>
          <cell r="B1439"/>
          <cell r="C1439" t="str">
            <v>CAIXA DE PASSAGEM PARA TELEFONIA</v>
          </cell>
          <cell r="D1439"/>
          <cell r="E1439"/>
          <cell r="F1439"/>
          <cell r="G1439"/>
          <cell r="H1439"/>
          <cell r="I1439"/>
        </row>
        <row r="1440">
          <cell r="A1440" t="str">
            <v>ED-49183</v>
          </cell>
          <cell r="B1440"/>
          <cell r="C1440" t="str">
            <v>CAIXA DE DISTRIBUIÇÃO GERAL OU DERIVAÇÃO DG Nº3</v>
          </cell>
          <cell r="D1440"/>
          <cell r="E1440"/>
          <cell r="F1440"/>
          <cell r="G1440" t="str">
            <v>un</v>
          </cell>
          <cell r="H1440">
            <v>210.06</v>
          </cell>
          <cell r="I1440"/>
        </row>
        <row r="1441">
          <cell r="A1441" t="str">
            <v>ED-49184</v>
          </cell>
          <cell r="B1441"/>
          <cell r="C1441" t="str">
            <v>CAIXA DE DISTRIBUIÇÃO GERAL OU DERIVAÇÃO DG Nº4</v>
          </cell>
          <cell r="D1441"/>
          <cell r="E1441"/>
          <cell r="F1441"/>
          <cell r="G1441" t="str">
            <v>un</v>
          </cell>
          <cell r="H1441">
            <v>295.02</v>
          </cell>
          <cell r="I1441"/>
        </row>
        <row r="1442">
          <cell r="A1442" t="str">
            <v>ED-49185</v>
          </cell>
          <cell r="B1442"/>
          <cell r="C1442" t="str">
            <v>CAIXA DE DISTRIBUIÇÃO GERAL OU DERIVAÇÃO DG Nº5</v>
          </cell>
          <cell r="D1442"/>
          <cell r="E1442"/>
          <cell r="F1442"/>
          <cell r="G1442" t="str">
            <v>un</v>
          </cell>
          <cell r="H1442">
            <v>426.23</v>
          </cell>
          <cell r="I1442"/>
        </row>
        <row r="1443">
          <cell r="A1443" t="str">
            <v>ED-49186</v>
          </cell>
          <cell r="B1443"/>
          <cell r="C1443" t="str">
            <v>CAIXA DE DISTRIBUIÇÃO GERAL OU DERIVAÇÃO DG Nº6</v>
          </cell>
          <cell r="D1443"/>
          <cell r="E1443"/>
          <cell r="F1443"/>
          <cell r="G1443" t="str">
            <v>un</v>
          </cell>
          <cell r="H1443">
            <v>851.2</v>
          </cell>
          <cell r="I1443"/>
        </row>
        <row r="1444">
          <cell r="A1444" t="str">
            <v>ED-49216</v>
          </cell>
          <cell r="B1444"/>
          <cell r="C1444" t="str">
            <v>CAIXA DE PASSAGEM Nº 1 PADRÃO TELEBRÁS DIM. (10 X 10 X 5) CM EM CHAPA DE AÇO GALVANIZADO</v>
          </cell>
          <cell r="D1444"/>
          <cell r="E1444"/>
          <cell r="F1444"/>
          <cell r="G1444" t="str">
            <v>un</v>
          </cell>
          <cell r="H1444">
            <v>54.76</v>
          </cell>
          <cell r="I1444"/>
        </row>
        <row r="1445">
          <cell r="A1445" t="str">
            <v>ED-49177</v>
          </cell>
          <cell r="B1445"/>
          <cell r="C1445" t="str">
            <v>CAIXA DE PASSAGEM Nº 1 PADRÃO TELEBRÁS DIM. (10 X 10 X 5) CM EM CHAPA DE AÇO GALVANIZADO</v>
          </cell>
          <cell r="D1445"/>
          <cell r="E1445"/>
          <cell r="F1445"/>
          <cell r="G1445" t="str">
            <v>un</v>
          </cell>
          <cell r="H1445">
            <v>54.76</v>
          </cell>
          <cell r="I1445"/>
        </row>
        <row r="1446">
          <cell r="A1446" t="str">
            <v>ED-49178</v>
          </cell>
          <cell r="B1446"/>
          <cell r="C1446" t="str">
            <v>CAIXA DE PASSAGEM Nº 2 PADRÃO TELEBRÁS DIM. (20 X 20 X 12) CM EM CHAPA DE AÇO GALVANIZADO</v>
          </cell>
          <cell r="D1446"/>
          <cell r="E1446"/>
          <cell r="F1446"/>
          <cell r="G1446" t="str">
            <v>un</v>
          </cell>
          <cell r="H1446">
            <v>111.89</v>
          </cell>
          <cell r="I1446"/>
        </row>
        <row r="1447">
          <cell r="A1447" t="str">
            <v>ED-49217</v>
          </cell>
          <cell r="B1447"/>
          <cell r="C1447" t="str">
            <v>CAIXA DE PASSAGEM Nº 2 PADRÃO TELEBRÁS DIM. (20 X 20 X 13,5) CM EM CHAPA DE AÇO GALVANIZADO - EMBUTIR, FECHO DE PLÁSTICO C/ FUNDO DE MADEIRA S/ FUNDO DE CHAPA</v>
          </cell>
          <cell r="D1447"/>
          <cell r="E1447"/>
          <cell r="F1447"/>
          <cell r="G1447" t="str">
            <v>un</v>
          </cell>
          <cell r="H1447">
            <v>111.89</v>
          </cell>
          <cell r="I1447"/>
        </row>
        <row r="1448">
          <cell r="A1448" t="str">
            <v>ED-49218</v>
          </cell>
          <cell r="B1448"/>
          <cell r="C1448" t="str">
            <v>CAIXA DE PASSAGEM Nº 2 PADRÃO TELEBRÁS DIM. (20 X 20 X 15) CM EM CHAPA DE AÇO GALVANIZADO - SOBREPOR, FECHO DE PLÁSTICO C/ FUNDO DE MADEIRA S/ FUNDO DE CHAPA319</v>
          </cell>
          <cell r="D1448"/>
          <cell r="E1448"/>
          <cell r="F1448"/>
          <cell r="G1448" t="str">
            <v>un</v>
          </cell>
          <cell r="H1448">
            <v>126.79</v>
          </cell>
          <cell r="I1448"/>
        </row>
        <row r="1449">
          <cell r="A1449" t="str">
            <v>ED-49179</v>
          </cell>
          <cell r="B1449"/>
          <cell r="C1449" t="str">
            <v>CAIXA DE PASSAGEM Nº 3 PADRÃO TELEBRÁS DIM. (40 X 40 X 12) CM EM CHAPA DE AÇO GALVANIZADO</v>
          </cell>
          <cell r="D1449"/>
          <cell r="E1449"/>
          <cell r="F1449"/>
          <cell r="G1449" t="str">
            <v>un</v>
          </cell>
          <cell r="H1449">
            <v>174.44</v>
          </cell>
          <cell r="I1449"/>
        </row>
        <row r="1450">
          <cell r="A1450" t="str">
            <v>ED-49219</v>
          </cell>
          <cell r="B1450"/>
          <cell r="C1450" t="str">
            <v>CAIXA DE PASSAGEM Nº 3 PADRÃO TELEBRÁS DIM. (40 X 40 X 13,5) CM EM CHAPA DE AÇO GALVANIZADO - EMBUTIR, FECHO DE PLÁSTICO C/ FUNDO DE MADEIRA S/ FUNDO DE CHAPA</v>
          </cell>
          <cell r="D1450"/>
          <cell r="E1450"/>
          <cell r="F1450"/>
          <cell r="G1450" t="str">
            <v>un</v>
          </cell>
          <cell r="H1450">
            <v>174.44</v>
          </cell>
          <cell r="I1450"/>
        </row>
        <row r="1451">
          <cell r="A1451" t="str">
            <v>ED-49220</v>
          </cell>
          <cell r="B1451"/>
          <cell r="C1451" t="str">
            <v>CAIXA DE PASSAGEM Nº 3 PADRÃO TELEBRÁS DIM. (40 X 40 X 15) CM EM CHAPA DE AÇO GALVANIZADO - SOBREPOR, FECHO DE PLÁSTICO C/ FUNDO DE MADEIRA S/ FUNDO DE CHAPA</v>
          </cell>
          <cell r="D1451"/>
          <cell r="E1451"/>
          <cell r="F1451"/>
          <cell r="G1451" t="str">
            <v>un</v>
          </cell>
          <cell r="H1451">
            <v>217.64</v>
          </cell>
          <cell r="I1451"/>
        </row>
        <row r="1452">
          <cell r="A1452" t="str">
            <v>ED-49180</v>
          </cell>
          <cell r="B1452"/>
          <cell r="C1452" t="str">
            <v>CAIXA DE PASSAGEM Nº 4 PADRÃO TELEBRÁS DIM. (60 X 60 X 12) CM EM CHAPA DE AÇO GALVANIZADO</v>
          </cell>
          <cell r="D1452"/>
          <cell r="E1452"/>
          <cell r="F1452"/>
          <cell r="G1452" t="str">
            <v>un</v>
          </cell>
          <cell r="H1452">
            <v>255.34</v>
          </cell>
          <cell r="I1452"/>
        </row>
        <row r="1453">
          <cell r="A1453" t="str">
            <v>ED-49221</v>
          </cell>
          <cell r="B1453"/>
          <cell r="C1453" t="str">
            <v>CAIXA DE PASSAGEM Nº 4 PADRÃO TELEBRÁS DIM. (60 X 60 X 13,5) CM EM CHAPA DE AÇO GALVANIZADO - EMBUTIR, FECHO DE PLÁSTICO C/ FUNDO DE MADEIRA S/ FUNDO DE CHAPA</v>
          </cell>
          <cell r="D1453"/>
          <cell r="E1453"/>
          <cell r="F1453"/>
          <cell r="G1453" t="str">
            <v>un</v>
          </cell>
          <cell r="H1453">
            <v>257.75</v>
          </cell>
          <cell r="I1453"/>
        </row>
        <row r="1454">
          <cell r="A1454" t="str">
            <v>ED-49222</v>
          </cell>
          <cell r="B1454"/>
          <cell r="C1454" t="str">
            <v>CAIXA DE PASSAGEM Nº 4 PADRÃO TELEBRÁS DIM. (60 X 60 X 15) CM EM CHAPA DE AÇO GALVANIZADO - SOBREPOR, FECHO DE PLÁSTICO C/ FUNDO DE MADEIRA S/ FUNDO DE CHAPA</v>
          </cell>
          <cell r="D1454"/>
          <cell r="E1454"/>
          <cell r="F1454"/>
          <cell r="G1454" t="str">
            <v>un</v>
          </cell>
          <cell r="H1454">
            <v>364.88</v>
          </cell>
          <cell r="I1454"/>
        </row>
        <row r="1455">
          <cell r="A1455" t="str">
            <v>ED-49181</v>
          </cell>
          <cell r="B1455"/>
          <cell r="C1455" t="str">
            <v>CAIXA DE PASSAGEM Nº 5 PADRÃO TELEBRÁS DIM. (80 X 80 X 12) CM EM CHAPA DE AÇO GALVANIZADO</v>
          </cell>
          <cell r="D1455"/>
          <cell r="E1455"/>
          <cell r="F1455"/>
          <cell r="G1455" t="str">
            <v>un</v>
          </cell>
          <cell r="H1455">
            <v>368.6</v>
          </cell>
          <cell r="I1455"/>
        </row>
        <row r="1456">
          <cell r="A1456" t="str">
            <v>ED-49223</v>
          </cell>
          <cell r="B1456"/>
          <cell r="C1456" t="str">
            <v>CAIXA DE PASSAGEM Nº 5 PADRÃO TELEBRÁS DIM. (80 X 80 X 13,5) CM EM CHAPA DE AÇO GALVANIZADO - EMBUTIR, FECHO DE PLÁSTICO C/ FUNDO DE MADEIRA S/ FUNDO DE CHAPA</v>
          </cell>
          <cell r="D1456"/>
          <cell r="E1456"/>
          <cell r="F1456"/>
          <cell r="G1456" t="str">
            <v>un</v>
          </cell>
          <cell r="H1456">
            <v>371.01</v>
          </cell>
          <cell r="I1456"/>
        </row>
        <row r="1457">
          <cell r="A1457" t="str">
            <v>ED-49224</v>
          </cell>
          <cell r="B1457"/>
          <cell r="C1457" t="str">
            <v>CAIXA DE PASSAGEM Nº 5 PADRÃO TELEBRÁS DIM. (80 X 80 X 15) CM EM CHAPA DE AÇO GALVANIZADO - SOBREPOR, FECHO DE PLÁSTICO C/ FUNDO DE MADEIRA S/ FUNDO DE CHAPA</v>
          </cell>
          <cell r="D1457"/>
          <cell r="E1457"/>
          <cell r="F1457"/>
          <cell r="G1457" t="str">
            <v>un</v>
          </cell>
          <cell r="H1457">
            <v>583.54</v>
          </cell>
          <cell r="I1457"/>
        </row>
        <row r="1458">
          <cell r="A1458" t="str">
            <v>ED-49182</v>
          </cell>
          <cell r="B1458"/>
          <cell r="C1458" t="str">
            <v>CAIXA DE PASSAGEM Nº 6 PADRÃO TELEBRÁS DIM. (120 X 120 X 12) CM EM CHAPA DE AÇO GALVANIZADO</v>
          </cell>
          <cell r="D1458"/>
          <cell r="E1458"/>
          <cell r="F1458"/>
          <cell r="G1458" t="str">
            <v>un</v>
          </cell>
          <cell r="H1458">
            <v>712.05</v>
          </cell>
          <cell r="I1458"/>
        </row>
        <row r="1459">
          <cell r="A1459" t="str">
            <v>ED-49225</v>
          </cell>
          <cell r="B1459"/>
          <cell r="C1459" t="str">
            <v>CAIXA DE PASSAGEM Nº 6 PADRÃO TELEBRÁS DIM. (120 X 120 X 13,5) CM EM CHAPA DE AÇO GALVANIZADO - EMBUTIR, FECHO DE PLÁSTICO C/ FUNDO DE MADEIRA S/ FUNDO DE CHAPA</v>
          </cell>
          <cell r="D1459"/>
          <cell r="E1459"/>
          <cell r="F1459"/>
          <cell r="G1459" t="str">
            <v>un</v>
          </cell>
          <cell r="H1459">
            <v>714.46</v>
          </cell>
          <cell r="I1459"/>
        </row>
        <row r="1460">
          <cell r="A1460" t="str">
            <v>ED-49226</v>
          </cell>
          <cell r="B1460"/>
          <cell r="C1460" t="str">
            <v>CAIXA DE PASSAGEM Nº 6 PADRÃO TELEBRÁS DIM. (120 X 120 X 15) CM EM CHAPA DE AÇO GALVANIZADO - SOBREPOR, FECHO DE PLÁSTICO C/ FUNDO DE MADEIRA S/ FUNDO DE CHAPA</v>
          </cell>
          <cell r="D1460"/>
          <cell r="E1460"/>
          <cell r="F1460"/>
          <cell r="G1460" t="str">
            <v>un</v>
          </cell>
          <cell r="H1460">
            <v>838.25</v>
          </cell>
          <cell r="I1460"/>
        </row>
        <row r="1461">
          <cell r="A1461" t="str">
            <v>ED-49227</v>
          </cell>
          <cell r="B1461"/>
          <cell r="C1461" t="str">
            <v>CAIXA DE PASSAGEM Nº 8 PADRÃO TELEBRÁS DIM. (150 X 150 X 17) CM EM CHAPA DE AÇO GALVANIZADO - EMBUTIR, FECHO DE PLÁSTICO C/ FUNDO DE MADEIRA S/ FUNDO DE CHAPA</v>
          </cell>
          <cell r="D1461"/>
          <cell r="E1461"/>
          <cell r="F1461"/>
          <cell r="G1461" t="str">
            <v>un</v>
          </cell>
          <cell r="H1461">
            <v>1551.31</v>
          </cell>
          <cell r="I1461"/>
        </row>
        <row r="1462">
          <cell r="A1462" t="str">
            <v>ED-27189</v>
          </cell>
          <cell r="B1462"/>
          <cell r="C1462" t="str">
            <v>CAIXA PRÉ-MOLDADA DE ENTRADA TELEFÔNICA TIPO R1, MEDIDAS INTERNAS 60X35X50CM, INCLUSIVE ESCAVAÇÃO, APILOAMENTO, LASTRO DE BRITA, REATERRO E TRANSPORTE E RETIRADA DO MATERIAL ESCAVADO (EM CAÇAMBA)</v>
          </cell>
          <cell r="D1462"/>
          <cell r="E1462"/>
          <cell r="F1462"/>
          <cell r="G1462" t="str">
            <v>un</v>
          </cell>
          <cell r="H1462">
            <v>491.74</v>
          </cell>
          <cell r="I1462"/>
        </row>
        <row r="1463">
          <cell r="A1463" t="str">
            <v>ED-49176</v>
          </cell>
          <cell r="B1463"/>
          <cell r="C1463" t="str">
            <v>CAIXA PRÉ-MOLDADA DE ENTRADA TELEFÔNICA TIPO R2, MEDIDAS INTERNAS 107X52X50CM, INCLUSIVE ESCAVAÇÃO, APILOAMENTO, LASTRO DE BRITA, REATERRO E TRANSPORTE E RETIRADA DO MATERIAL ESCAVADO (EM CAÇAMBA)</v>
          </cell>
          <cell r="D1463"/>
          <cell r="E1463"/>
          <cell r="F1463"/>
          <cell r="G1463" t="str">
            <v>un</v>
          </cell>
          <cell r="H1463">
            <v>1036.6199999999999</v>
          </cell>
          <cell r="I1463"/>
        </row>
        <row r="1464">
          <cell r="A1464" t="str">
            <v>ED-49174</v>
          </cell>
          <cell r="B1464"/>
          <cell r="C1464" t="str">
            <v>CAIXA SUBTERRÂNEA P20 20X20X20 CM - FERRO FUNDIDO - PADRAO TELEMAR</v>
          </cell>
          <cell r="D1464"/>
          <cell r="E1464"/>
          <cell r="F1464"/>
          <cell r="G1464" t="str">
            <v>un</v>
          </cell>
          <cell r="H1464">
            <v>304.61</v>
          </cell>
          <cell r="I1464"/>
        </row>
        <row r="1465">
          <cell r="A1465">
            <v>8922</v>
          </cell>
          <cell r="B1465"/>
          <cell r="C1465" t="str">
            <v>INTERRUPTOR, TOMADA E ACESSÓRIOS</v>
          </cell>
          <cell r="D1465"/>
          <cell r="E1465"/>
          <cell r="F1465"/>
          <cell r="G1465"/>
          <cell r="H1465"/>
          <cell r="I1465"/>
        </row>
        <row r="1466">
          <cell r="A1466" t="str">
            <v>ED-49058</v>
          </cell>
          <cell r="B1466"/>
          <cell r="C1466" t="str">
            <v>CAMPAINHA DE EMBUTIR EM CAIXA 2x4", DO TIPO CIGARRA, 127V</v>
          </cell>
          <cell r="D1466"/>
          <cell r="E1466"/>
          <cell r="F1466"/>
          <cell r="G1466" t="str">
            <v>un</v>
          </cell>
          <cell r="H1466">
            <v>54.67</v>
          </cell>
          <cell r="I1466"/>
        </row>
        <row r="1467">
          <cell r="A1467" t="str">
            <v>ED-49057</v>
          </cell>
          <cell r="B1467"/>
          <cell r="C1467" t="str">
            <v>CAMPAINHA DE SOBREPOR (SINCRONSOM 117)</v>
          </cell>
          <cell r="D1467"/>
          <cell r="E1467"/>
          <cell r="F1467"/>
          <cell r="G1467" t="str">
            <v>un</v>
          </cell>
          <cell r="H1467">
            <v>51.96</v>
          </cell>
          <cell r="I1467"/>
        </row>
        <row r="1468">
          <cell r="A1468" t="str">
            <v>ED-15740</v>
          </cell>
          <cell r="B1468"/>
          <cell r="C1468" t="str">
            <v>CONJUNTO DE DOIS (2) INTERRUPTORES BIPOLAR SIMPLES, CORRENTE 10A, TENSÃO 250V, (10A-250V), COM PLACA 4"X2" DE DOIS (2) POSTOS, INCLUSIVE FORNECIMENTO, INSTALAÇÃO, SUPORTE, MÓDULO E PLACA</v>
          </cell>
          <cell r="D1468"/>
          <cell r="E1468"/>
          <cell r="F1468"/>
          <cell r="G1468" t="str">
            <v>un</v>
          </cell>
          <cell r="H1468">
            <v>54.91</v>
          </cell>
          <cell r="I1468"/>
        </row>
        <row r="1469">
          <cell r="A1469" t="str">
            <v>ED-15783</v>
          </cell>
          <cell r="B1469"/>
          <cell r="C1469" t="str">
            <v>CONJUNTO DE DOIS (2) INTERRUPTORES BIPOLAR SIMPLES, CORRENTE 10A, TENSÃO 250V, (10A-250V), COM PLACA 4"X4" DE DOIS (2) POSTOS, INCLUSIVE FORNECIMENTO, INSTALAÇÃO, SUPORTE, MÓDULO E PLACA</v>
          </cell>
          <cell r="D1469"/>
          <cell r="E1469"/>
          <cell r="F1469"/>
          <cell r="G1469" t="str">
            <v>un</v>
          </cell>
          <cell r="H1469">
            <v>58.6</v>
          </cell>
          <cell r="I1469"/>
        </row>
        <row r="1470">
          <cell r="A1470" t="str">
            <v>ED-15788</v>
          </cell>
          <cell r="B1470"/>
          <cell r="C1470" t="str">
            <v>CONJUNTO DE DOIS (2) INTERRUPTORES BIPOLAR SIMPLES, CORRENTE 10A, TENSÃO 250V, (10A-250V) E DOIS (2) INTERRUPTORES PARALELOS, CORRENTE 10A, TENSÃO 250V, (10A-250V), COM PLACA 4"X4" DE QUATRO (4) POSTOS, INCLUSIVE FORNECIMENTO, INSTALAÇÃO, SUPORTE, MÓDULO E PLACA</v>
          </cell>
          <cell r="D1470"/>
          <cell r="E1470"/>
          <cell r="F1470"/>
          <cell r="G1470" t="str">
            <v>un</v>
          </cell>
          <cell r="H1470">
            <v>83.95</v>
          </cell>
          <cell r="I1470"/>
        </row>
        <row r="1471">
          <cell r="A1471" t="str">
            <v>ED-15747</v>
          </cell>
          <cell r="B1471"/>
          <cell r="C1471" t="str">
            <v>CONJUNTO DE DOIS (2) INTERRUPTORES BIPOLAR SIMPLES, CORRENTE 10A, TENSÃO 250V, (10A-250V) E UM (1) INTERRUPTOR PARALELO, CORRENTE 10A, TENSÃO 250V, (10A-250V), COM PLACA 4"X2" DE TRÊS (3) POSTOS, INCLUSIVE FORNECIMENTO, INSTALAÇÃO, SUPORTE, MÓDULO E PLACA</v>
          </cell>
          <cell r="D1471"/>
          <cell r="E1471"/>
          <cell r="F1471"/>
          <cell r="G1471" t="str">
            <v>un</v>
          </cell>
          <cell r="H1471">
            <v>67.83</v>
          </cell>
          <cell r="I1471"/>
        </row>
        <row r="1472">
          <cell r="A1472" t="str">
            <v>ED-15773</v>
          </cell>
          <cell r="B1472"/>
          <cell r="C1472" t="str">
            <v>CONJUNTO DE DOIS (2) INTERRUPTORES BIPOLAR SIMPLES, CORRENTE 10A, TENSÃO 250V, (10A-250V) E UMA (1) TOMADA PADRÃO, TRÊS (3) POLOS, CORRENTE 10A, TENSÃO 250V, (2P+T/10A-250V), COM PLACA 4"X2" DE TRÊS (3) POSTOS, INCLUSIVE FORNECIMENTO, INSTALAÇÃO, SUPORTE, MÓDULO E PLACA</v>
          </cell>
          <cell r="D1472"/>
          <cell r="E1472"/>
          <cell r="F1472"/>
          <cell r="G1472" t="str">
            <v>un</v>
          </cell>
          <cell r="H1472">
            <v>67.819999999999993</v>
          </cell>
          <cell r="I1472"/>
        </row>
        <row r="1473">
          <cell r="A1473" t="str">
            <v>ED-15776</v>
          </cell>
          <cell r="B1473"/>
          <cell r="C1473" t="str">
            <v>CONJUNTO DE DOIS (2) INTERRUPTORES BIPOLAR SIMPLES, CORRENTE 10A, TENSÃO 250V, (10A-250V) E UMA (1) TOMADA PADRÃO, TRÊS (3) POLOS, CORRENTE 20A, TENSÃO 250V, (2P+T/20A-250V), COM PLACA 4"X2" DE TRÊS (3) POSTOS, INCLUSIVE FORNECIMENTO, INSTALAÇÃO, SUPORTE, MÓDULO E PLACA</v>
          </cell>
          <cell r="D1473"/>
          <cell r="E1473"/>
          <cell r="F1473"/>
          <cell r="G1473" t="str">
            <v>un</v>
          </cell>
          <cell r="H1473">
            <v>68.88</v>
          </cell>
          <cell r="I1473"/>
        </row>
        <row r="1474">
          <cell r="A1474" t="str">
            <v>ED-15772</v>
          </cell>
          <cell r="B1474"/>
          <cell r="C1474" t="str">
            <v>CONJUNTO DE DOIS (2) INTERRUPTORES PARALELO, CORRENTE 10A, TENSÃO 250V, (10A-250V) E UMA (1) TOMADA PADRÃO, TRÊS (3) POLOS, CORRENTE 10A, TENSÃO 250V, (2P+T/10A-250V), COM PLACA 4"X2" DE TRÊS (3) POSTOS, INCLUSIVE FORNECIMENTO, INSTALAÇÃO, SUPORTE, MÓDULO E PLACA</v>
          </cell>
          <cell r="D1474"/>
          <cell r="E1474"/>
          <cell r="F1474"/>
          <cell r="G1474" t="str">
            <v>un</v>
          </cell>
          <cell r="H1474">
            <v>46.84</v>
          </cell>
          <cell r="I1474"/>
        </row>
        <row r="1475">
          <cell r="A1475" t="str">
            <v>ED-15775</v>
          </cell>
          <cell r="B1475"/>
          <cell r="C1475" t="str">
            <v>CONJUNTO DE DOIS (2) INTERRUPTORES PARALELO, CORRENTE 10A, TENSÃO 250V, (10A-250V) E UMA (1) TOMADA PADRÃO, TRÊS (3) POLOS, CORRENTE 20A, TENSÃO 250V, (2P+T/20A-250V), COM PLACA 4"X2" DE TRÊS (3) POSTOS, INCLUSIVE FORNECIMENTO, INSTALAÇÃO, SUPORTE, MÓDULO E PLACA</v>
          </cell>
          <cell r="D1475"/>
          <cell r="E1475"/>
          <cell r="F1475"/>
          <cell r="G1475" t="str">
            <v>un</v>
          </cell>
          <cell r="H1475">
            <v>47.9</v>
          </cell>
          <cell r="I1475"/>
        </row>
        <row r="1476">
          <cell r="A1476" t="str">
            <v>ED-15745</v>
          </cell>
          <cell r="B1476"/>
          <cell r="C1476" t="str">
            <v>CONJUNTO DE DOIS (2) INTERRUPTORES PARALELOS, CORRENTE 10A, TENSÃO 250V, (10A-250V), COM PLACA 4"X2" DE DOIS (2) POSTOS, INCLUSIVE FORNECIMENTO, INSTALAÇÃO, SUPORTE, MÓDULO E PLACA</v>
          </cell>
          <cell r="D1476"/>
          <cell r="E1476"/>
          <cell r="F1476"/>
          <cell r="G1476" t="str">
            <v>un</v>
          </cell>
          <cell r="H1476">
            <v>33.93</v>
          </cell>
          <cell r="I1476"/>
        </row>
        <row r="1477">
          <cell r="A1477" t="str">
            <v>ED-15739</v>
          </cell>
          <cell r="B1477"/>
          <cell r="C1477" t="str">
            <v>CONJUNTO DE DOIS (2) INTERRUPTORES SIMPLES, CORRENTE 10A, TENSÃO 250V, (10A-250V), COM PLACA 4"X2" DE DOIS (2) POSTOS, INCLUSIVE FORNECIMENTO, INSTALAÇÃO, SUPORTE, MÓDULO E PLACA</v>
          </cell>
          <cell r="D1477"/>
          <cell r="E1477"/>
          <cell r="F1477"/>
          <cell r="G1477" t="str">
            <v>un</v>
          </cell>
          <cell r="H1477">
            <v>31.39</v>
          </cell>
          <cell r="I1477"/>
        </row>
        <row r="1478">
          <cell r="A1478" t="str">
            <v>ED-15782</v>
          </cell>
          <cell r="B1478"/>
          <cell r="C1478" t="str">
            <v>CONJUNTO DE DOIS (2) INTERRUPTORES SIMPLES, CORRENTE 10A, TENSÃO 250V, (10A-250V), COM PLACA 4"X4" DE DOIS (2) POSTOS, INCLUSIVE FORNECIMENTO, INSTALAÇÃO, SUPORTE, MÓDULO E PLACA</v>
          </cell>
          <cell r="D1478"/>
          <cell r="E1478"/>
          <cell r="F1478"/>
          <cell r="G1478" t="str">
            <v>un</v>
          </cell>
          <cell r="H1478">
            <v>35.08</v>
          </cell>
          <cell r="I1478"/>
        </row>
        <row r="1479">
          <cell r="A1479" t="str">
            <v>ED-15787</v>
          </cell>
          <cell r="B1479"/>
          <cell r="C1479" t="str">
            <v>CONJUNTO DE DOIS (2) INTERRUPTORES SIMPLES, CORRENTE 10A, TENSÃO 250V, (10A-250V) E DOIS (2) INTERRUPTORES PARALELOS, CORRENTE 10A, TENSÃO 250V, (10A-250V), COM PLACA 4"X4" DE QUATRO (4) POSTOS, INCLUSIVE FORNECIMENTO, INSTALAÇÃO, SUPORTE, MÓDULO E PLACA</v>
          </cell>
          <cell r="D1479"/>
          <cell r="E1479"/>
          <cell r="F1479"/>
          <cell r="G1479" t="str">
            <v>un</v>
          </cell>
          <cell r="H1479">
            <v>60.43</v>
          </cell>
          <cell r="I1479"/>
        </row>
        <row r="1480">
          <cell r="A1480" t="str">
            <v>ED-15746</v>
          </cell>
          <cell r="B1480"/>
          <cell r="C1480" t="str">
            <v>CONJUNTO DE DOIS (2) INTERRUPTORES SIMPLES, CORRENTE 10A, TENSÃO 250V, (10A-250V) E UM (1) INTERRUPTOR PARALELO, CORRENTE 10A, TENSÃO 250V, (10A-250V), COM PLACA 4"X2" DE TRÊS (3) POSTOS, INCLUSIVE FORNECIMENTO, INSTALAÇÃO, SUPORTE, MÓDULO E PLACA</v>
          </cell>
          <cell r="D1480"/>
          <cell r="E1480"/>
          <cell r="F1480"/>
          <cell r="G1480" t="str">
            <v>un</v>
          </cell>
          <cell r="H1480">
            <v>44.31</v>
          </cell>
          <cell r="I1480"/>
        </row>
        <row r="1481">
          <cell r="A1481" t="str">
            <v>ED-15771</v>
          </cell>
          <cell r="B1481"/>
          <cell r="C1481" t="str">
            <v>CONJUNTO DE DOIS (2) INTERRUPTORES SIMPLES, CORRENTE 10A, TENSÃO 250V, (10A-250V) E UMA (1) TOMADA PADRÃO, TRÊS (3) POLOS, CORRENTE 10A, TENSÃO 250V, (2P+T/10A-250V), COM PLACA 4"X2" DE TRÊS (3) POSTOS, INCLUSIVE FORNECIMENTO, INSTALAÇÃO, SUPORTE, MÓDULO E PLACA</v>
          </cell>
          <cell r="D1481"/>
          <cell r="E1481"/>
          <cell r="F1481"/>
          <cell r="G1481" t="str">
            <v>un</v>
          </cell>
          <cell r="H1481">
            <v>44.3</v>
          </cell>
          <cell r="I1481"/>
        </row>
        <row r="1482">
          <cell r="A1482" t="str">
            <v>ED-15774</v>
          </cell>
          <cell r="B1482"/>
          <cell r="C1482" t="str">
            <v>CONJUNTO DE DOIS (2) INTERRUPTORES SIMPLES, CORRENTE 10A, TENSÃO 250V, (10A-250V) E UMA (1) TOMADA PADRÃO, TRÊS (3) POLOS, CORRENTE 20A, TENSÃO 250V, (2P+T/20A-250V), COM PLACA 4"X2" DE TRÊS (3) POSTOS, INCLUSIVE FORNECIMENTO, INSTALAÇÃO, SUPORTE, MÓDULO E PLACA</v>
          </cell>
          <cell r="D1482"/>
          <cell r="E1482"/>
          <cell r="F1482"/>
          <cell r="G1482" t="str">
            <v>un</v>
          </cell>
          <cell r="H1482">
            <v>45.36</v>
          </cell>
          <cell r="I1482"/>
        </row>
        <row r="1483">
          <cell r="A1483" t="str">
            <v>ED-15789</v>
          </cell>
          <cell r="B1483"/>
          <cell r="C1483" t="str">
            <v>CONJUNTO DE DOIS (2) MÓDULOS COM FURO PARA SAÍDA DE FIO Ø 10MM, COM PLACA 4"X4" DE DOIS (2) POSTO, INCLUSIVE FORNECIMENTO, INSTALAÇÃO, SUPORTE, MÓDULO E PLACA</v>
          </cell>
          <cell r="D1483"/>
          <cell r="E1483"/>
          <cell r="F1483"/>
          <cell r="G1483" t="str">
            <v>un</v>
          </cell>
          <cell r="H1483">
            <v>15.62</v>
          </cell>
          <cell r="I1483"/>
        </row>
        <row r="1484">
          <cell r="A1484" t="str">
            <v>ED-15755</v>
          </cell>
          <cell r="B1484"/>
          <cell r="C1484" t="str">
            <v>CONJUNTO DE DUAS (2) TOMADAS PADRÃO, TRÊS (3) POLOS, CORRENTE 10A, TENSÃO 250V, (2P+T/10A-250V), COM PLACA 4"X2" DE DOIS (2) POSTOS, INCLUSIVE FORNECIMENTO, INSTALAÇÃO, SUPORTE, MÓDULO E PLACA</v>
          </cell>
          <cell r="D1484"/>
          <cell r="E1484"/>
          <cell r="F1484"/>
          <cell r="G1484" t="str">
            <v>un</v>
          </cell>
          <cell r="H1484">
            <v>33.909999999999997</v>
          </cell>
          <cell r="I1484"/>
        </row>
        <row r="1485">
          <cell r="A1485" t="str">
            <v>ED-15790</v>
          </cell>
          <cell r="B1485"/>
          <cell r="C1485" t="str">
            <v>CONJUNTO DE DUAS (2) TOMADAS PADRÃO, TRÊS (3) POLOS, CORRENTE 10A, TENSÃO 250V, (2P+T/10A-250V), COM PLACA 4"X4" DE DOIS (2) POSTOS, INCLUSIVE FORNECIMENTO, INSTALAÇÃO, SUPORTE, MÓDULO E PLACA</v>
          </cell>
          <cell r="D1485"/>
          <cell r="E1485"/>
          <cell r="F1485"/>
          <cell r="G1485" t="str">
            <v>un</v>
          </cell>
          <cell r="H1485">
            <v>37.6</v>
          </cell>
          <cell r="I1485"/>
        </row>
        <row r="1486">
          <cell r="A1486" t="str">
            <v>ED-15756</v>
          </cell>
          <cell r="B1486"/>
          <cell r="C1486" t="str">
            <v>CONJUNTO DE DUAS (2) TOMADAS PADRÃO, TRÊS (3) POLOS, CORRENTE 20A, TENSÃO 250V, (2P+T/20A-250V), COM PLACA 4"X2" DE DOIS (2) POSTOS, INCLUSIVE FORNECIMENTO, INSTALAÇÃO, SUPORTE, MÓDULO E PLACA</v>
          </cell>
          <cell r="D1486"/>
          <cell r="E1486"/>
          <cell r="F1486"/>
          <cell r="G1486" t="str">
            <v>un</v>
          </cell>
          <cell r="H1486">
            <v>36.03</v>
          </cell>
          <cell r="I1486"/>
        </row>
        <row r="1487">
          <cell r="A1487" t="str">
            <v>ED-15791</v>
          </cell>
          <cell r="B1487"/>
          <cell r="C1487" t="str">
            <v>CONJUNTO DE DUAS (2) TOMADAS PADRÃO, TRÊS (3) POLOS, CORRENTE 20A, TENSÃO 250V, (2P+T/20A-250V), COM PLACA 4"X4" DE DOIS (2) POSTOS, INCLUSIVE FORNECIMENTO, INSTALAÇÃO, SUPORTE, MÓDULO E PLACA</v>
          </cell>
          <cell r="D1487"/>
          <cell r="E1487"/>
          <cell r="F1487"/>
          <cell r="G1487" t="str">
            <v>un</v>
          </cell>
          <cell r="H1487">
            <v>39.72</v>
          </cell>
          <cell r="I1487"/>
        </row>
        <row r="1488">
          <cell r="A1488" t="str">
            <v>ED-15757</v>
          </cell>
          <cell r="B1488"/>
          <cell r="C1488" t="str">
            <v>CONJUNTO DE DUAS (2) TOMADAS PADRÃO VERMELHA, USO ESPECÍFICO, TRÊS (3) POLOS, CORRENTE 20A, TENSÃO 250V, (2P+T/20A-250V), COM PLACA 4"X2" DE DOIS (2) POSTOS, INCLUSIVE FORNECIMENTO, INSTALAÇÃO, SUPORTE, MÓDULO E PLACA</v>
          </cell>
          <cell r="D1488"/>
          <cell r="E1488"/>
          <cell r="F1488"/>
          <cell r="G1488" t="str">
            <v>un</v>
          </cell>
          <cell r="H1488">
            <v>36.71</v>
          </cell>
          <cell r="I1488"/>
        </row>
        <row r="1489">
          <cell r="A1489" t="str">
            <v>ED-15793</v>
          </cell>
          <cell r="B1489"/>
          <cell r="C1489" t="str">
            <v>CONJUNTO DE DUAS (2) TOMADAS PADRÃO VERMELHA, USO ESPECÍFICO, TRÊS (3) POLOS, CORRENTE 20A, TENSÃO 250V, (2P+T/20A-250V), COM PLACA 4"X4" DE DOIS (2) POSTOS, INCLUSIVE FORNECIMENTO, INSTALAÇÃO, SUPORTE, MÓDULO E PLACA</v>
          </cell>
          <cell r="D1489"/>
          <cell r="E1489"/>
          <cell r="F1489"/>
          <cell r="G1489" t="str">
            <v>un</v>
          </cell>
          <cell r="H1489">
            <v>40.4</v>
          </cell>
          <cell r="I1489"/>
        </row>
        <row r="1490">
          <cell r="A1490" t="str">
            <v>ED-15759</v>
          </cell>
          <cell r="B1490"/>
          <cell r="C1490" t="str">
            <v>CONJUNTO DE DUAS (2) TOMADAS USB (CONECTOR USB TIPO A), CORRENTE 1A, TENSÃO 5V, (1A-5V), COM PLACA 4"X2" DE DOIS (2) POSTOS, INCLUSIVE FORNECIMENTO, INSTALAÇÃO, SUPORTE, MÓDULO E PLACA</v>
          </cell>
          <cell r="D1490"/>
          <cell r="E1490"/>
          <cell r="F1490"/>
          <cell r="G1490" t="str">
            <v>un</v>
          </cell>
          <cell r="H1490">
            <v>98.41</v>
          </cell>
          <cell r="I1490"/>
        </row>
        <row r="1491">
          <cell r="A1491" t="str">
            <v>ED-15785</v>
          </cell>
          <cell r="B1491"/>
          <cell r="C1491" t="str">
            <v>CONJUNTO DE QUATRO (4) INTERRUPTORES BIPOLAR SIMPLES, CORRENTE 10A, TENSÃO 250V, (10A-250V), COM PLACA 4"X4" DE QUATRO (4) POSTOS, INCLUSIVE FORNECIMENTO, INSTALAÇÃO, SUPORTE, MÓDULO E PLACA</v>
          </cell>
          <cell r="D1491"/>
          <cell r="E1491"/>
          <cell r="F1491"/>
          <cell r="G1491" t="str">
            <v>un</v>
          </cell>
          <cell r="H1491">
            <v>104.93</v>
          </cell>
          <cell r="I1491"/>
        </row>
        <row r="1492">
          <cell r="A1492" t="str">
            <v>ED-15784</v>
          </cell>
          <cell r="B1492"/>
          <cell r="C1492" t="str">
            <v>CONJUNTO DE QUATRO (4) INTERRUPTORES SIMPLES, CORRENTE 10A, TENSÃO 250V, (10A-250V), COM PLACA 4"X4" DE QUATRO (4) POSTOS, INCLUSIVE FORNECIMENTO, INSTALAÇÃO, SUPORTE, MÓDULO E PLACA</v>
          </cell>
          <cell r="D1492"/>
          <cell r="E1492"/>
          <cell r="F1492"/>
          <cell r="G1492" t="str">
            <v>un</v>
          </cell>
          <cell r="H1492">
            <v>57.89</v>
          </cell>
          <cell r="I1492"/>
        </row>
        <row r="1493">
          <cell r="A1493" t="str">
            <v>ED-15786</v>
          </cell>
          <cell r="B1493"/>
          <cell r="C1493" t="str">
            <v>CONJUNTO DE SEIS (6) INTERRUPTORES SIMPLES, CORRENTE 10A, TENSÃO 250V, (10A-250V), COM PLACA 4"X4" DE SEIS (6) POSTOS, INCLUSIVE FORNECIMENTO, INSTALAÇÃO, SUPORTE, MÓDULO E PLACA</v>
          </cell>
          <cell r="D1493"/>
          <cell r="E1493"/>
          <cell r="F1493"/>
          <cell r="G1493" t="str">
            <v>un</v>
          </cell>
          <cell r="H1493">
            <v>80.599999999999994</v>
          </cell>
          <cell r="I1493"/>
        </row>
        <row r="1494">
          <cell r="A1494" t="str">
            <v>ED-15742</v>
          </cell>
          <cell r="B1494"/>
          <cell r="C1494" t="str">
            <v>CONJUNTO DE TRÊS (3) INTERRUPTORES BIPOLAR SIMPLES, CORRENTE 10A, TENSÃO 250V, (10A-250V), COM PLACA 4"X2" DE TRÊS (3) POSTOS, INCLUSIVE FORNECIMENTO, INSTALAÇÃO, SUPORTE, MÓDULO E PLACA</v>
          </cell>
          <cell r="D1494"/>
          <cell r="E1494"/>
          <cell r="F1494"/>
          <cell r="G1494" t="str">
            <v>un</v>
          </cell>
          <cell r="H1494">
            <v>78.319999999999993</v>
          </cell>
          <cell r="I1494"/>
        </row>
        <row r="1495">
          <cell r="A1495" t="str">
            <v>ED-15741</v>
          </cell>
          <cell r="B1495"/>
          <cell r="C1495" t="str">
            <v>CONJUNTO DE TRÊS (3) INTERRUPTORES SIMPLES, CORRENTE 10A, TENSÃO 250V, (10A-250V), COM PLACA 4"X2" DE TRÊS (3) POSTOS, INCLUSIVE FORNECIMENTO, INSTALAÇÃO, SUPORTE, MÓDULO E PLACA</v>
          </cell>
          <cell r="D1495"/>
          <cell r="E1495"/>
          <cell r="F1495"/>
          <cell r="G1495" t="str">
            <v>un</v>
          </cell>
          <cell r="H1495">
            <v>43.04</v>
          </cell>
          <cell r="I1495"/>
        </row>
        <row r="1496">
          <cell r="A1496" t="str">
            <v>ED-15735</v>
          </cell>
          <cell r="B1496"/>
          <cell r="C1496" t="str">
            <v>CONJUNTO DE UM (1) INTERRUPTOR BIPOLAR SIMPLES, CORRENTE 10A, TENSÃO 250V, (10A-250V), COM PLACA 4"X2" DE UM (1) POSTO, INCLUSIVE FORNECIMENTO, INSTALAÇÃO, SUPORTE, MÓDULO E PLACA</v>
          </cell>
          <cell r="D1496"/>
          <cell r="E1496"/>
          <cell r="F1496"/>
          <cell r="G1496" t="str">
            <v>un</v>
          </cell>
          <cell r="H1496">
            <v>31.47</v>
          </cell>
          <cell r="I1496"/>
        </row>
        <row r="1497">
          <cell r="A1497" t="str">
            <v>ED-15744</v>
          </cell>
          <cell r="B1497"/>
          <cell r="C1497" t="str">
            <v>CONJUNTO DE UM (1) INTERRUPTOR BIPOLAR SIMPLES, CORRENTE 10A, TENSÃO 250V, (10A-250V) E UM (1) INTERRUPTOR PARALELO, CORRENTE 10A, TENSÃO 250V, (10A-250V), COM PLACA 4"X2" DE DOIS (2) POSTOS, INCLUSIVE FORNECIMENTO, INSTALAÇÃO, SUPORTE, MÓDULO E PLACA</v>
          </cell>
          <cell r="D1497"/>
          <cell r="E1497"/>
          <cell r="F1497"/>
          <cell r="G1497" t="str">
            <v>un</v>
          </cell>
          <cell r="H1497">
            <v>44.42</v>
          </cell>
          <cell r="I1497"/>
        </row>
        <row r="1498">
          <cell r="A1498" t="str">
            <v>ED-15767</v>
          </cell>
          <cell r="B1498"/>
          <cell r="C1498" t="str">
            <v>CONJUNTO DE UM (1) INTERRUPTOR BIPOLAR SIMPLES, CORRENTE 10A, TENSÃO 250V, (10A-250V) E UMA (1) TOMADA PADRÃO, TRÊS (3) POLOS, CORRENTE 10A, TENSÃO 250V, (2P+T/10A-250V), COM PLACA 4"X2" DE DOIS (2) POSTOS, INCLUSIVE FORNECIMENTO, INSTALAÇÃO, SUPORTE, MÓDULO E PLACA</v>
          </cell>
          <cell r="D1498"/>
          <cell r="E1498"/>
          <cell r="F1498"/>
          <cell r="G1498" t="str">
            <v>un</v>
          </cell>
          <cell r="H1498">
            <v>44.41</v>
          </cell>
          <cell r="I1498"/>
        </row>
        <row r="1499">
          <cell r="A1499" t="str">
            <v>ED-15770</v>
          </cell>
          <cell r="B1499"/>
          <cell r="C1499" t="str">
            <v>CONJUNTO DE UM (1) INTERRUPTOR BIPOLAR SIMPLES, CORRENTE 10A, TENSÃO 250V, (10A-250V) E UMA (1) TOMADA PADRÃO, TRÊS (3) POLOS, CORRENTE 20A, TENSÃO 250V, (2P+T/20A-250V), COM PLACA 4"X2" DE DOIS (2) POSTOS, INCLUSIVE FORNECIMENTO, INSTALAÇÃO, SUPORTE, MÓDULO E PLACA</v>
          </cell>
          <cell r="D1499"/>
          <cell r="E1499"/>
          <cell r="F1499"/>
          <cell r="G1499" t="str">
            <v>un</v>
          </cell>
          <cell r="H1499">
            <v>45.47</v>
          </cell>
          <cell r="I1499"/>
        </row>
        <row r="1500">
          <cell r="A1500" t="str">
            <v>ED-15737</v>
          </cell>
          <cell r="B1500"/>
          <cell r="C1500" t="str">
            <v>CONJUNTO DE UM (1) INTERRUPTOR INTERMEDIÁRIO, CORRENTE 10A, TENSÃO 250V, (10A-250V), COM PLACA 4"X2" DE UM (1) POSTO, INCLUSIVE FORNECIMENTO, INSTALAÇÃO, SUPORTE, MÓDULO E PLACA</v>
          </cell>
          <cell r="D1500"/>
          <cell r="E1500"/>
          <cell r="F1500"/>
          <cell r="G1500" t="str">
            <v>un</v>
          </cell>
          <cell r="H1500">
            <v>35.29</v>
          </cell>
          <cell r="I1500"/>
        </row>
        <row r="1501">
          <cell r="A1501" t="str">
            <v>ED-15736</v>
          </cell>
          <cell r="B1501"/>
          <cell r="C1501" t="str">
            <v>CONJUNTO DE UM (1) INTERRUPTOR PARALELO, CORRENTE 10A, TENSÃO 250V, (10A-250V), COM PLACA 4"X2" DE UM (1) POSTO, INCLUSIVE FORNECIMENTO, INSTALAÇÃO, SUPORTE, MÓDULO E PLACA</v>
          </cell>
          <cell r="D1501"/>
          <cell r="E1501"/>
          <cell r="F1501"/>
          <cell r="G1501" t="str">
            <v>un</v>
          </cell>
          <cell r="H1501">
            <v>20.98</v>
          </cell>
          <cell r="I1501"/>
        </row>
        <row r="1502">
          <cell r="A1502" t="str">
            <v>ED-15766</v>
          </cell>
          <cell r="B1502"/>
          <cell r="C1502" t="str">
            <v>CONJUNTO DE UM (1) INTERRUPTOR PARALELO, CORRENTE 10A, TENSÃO 250V, (10A-250V) E UMA (1) TOMADA PADRÃO, TRÊS (3) POLOS, CORRENTE 10A, TENSÃO 250V, (2P+T/10A-250V), COM PLACA 4"X2" DE DOIS (2) POSTOS, INCLUSIVE FORNECIMENTO, INSTALAÇÃO, SUPORTE, MÓDULO E PLACA</v>
          </cell>
          <cell r="D1502"/>
          <cell r="E1502"/>
          <cell r="F1502"/>
          <cell r="G1502" t="str">
            <v>un</v>
          </cell>
          <cell r="H1502">
            <v>33.92</v>
          </cell>
          <cell r="I1502"/>
        </row>
        <row r="1503">
          <cell r="A1503" t="str">
            <v>ED-15769</v>
          </cell>
          <cell r="B1503"/>
          <cell r="C1503" t="str">
            <v>CONJUNTO DE UM (1) INTERRUPTOR PARALELO, CORRENTE 10A, TENSÃO 250V, (10A-250V) E UMA (1) TOMADA PADRÃO, TRÊS (3) POLOS, CORRENTE 20A, TENSÃO 250V, (2P+T/20A-250V), COM PLACA 4"X2" DE DOIS (2) POSTOS, INCLUSIVE FORNECIMENTO, INSTALAÇÃO, SUPORTE, MÓDULO E PLACA</v>
          </cell>
          <cell r="D1503"/>
          <cell r="E1503"/>
          <cell r="F1503"/>
          <cell r="G1503" t="str">
            <v>un</v>
          </cell>
          <cell r="H1503">
            <v>34.979999999999997</v>
          </cell>
          <cell r="I1503"/>
        </row>
        <row r="1504">
          <cell r="A1504" t="str">
            <v>ED-15738</v>
          </cell>
          <cell r="B1504"/>
          <cell r="C1504" t="str">
            <v>CONJUNTO DE UM (1) INTERRUPTOR PULSADOR (CAMPAINHA), CORRENTE 10A, TENSÃO 250V, (10A-250V), COM PLACA 4"X2" DE UM (1) POSTO, INCLUSIVE FORNECIMENTO, INSTALAÇÃO, SUPORTE, MÓDULO E PLACA</v>
          </cell>
          <cell r="D1504"/>
          <cell r="E1504"/>
          <cell r="F1504"/>
          <cell r="G1504" t="str">
            <v>un</v>
          </cell>
          <cell r="H1504">
            <v>20.51</v>
          </cell>
          <cell r="I1504"/>
        </row>
        <row r="1505">
          <cell r="A1505" t="str">
            <v>ED-15733</v>
          </cell>
          <cell r="B1505"/>
          <cell r="C1505" t="str">
            <v>CONJUNTO DE UM (1) INTERRUPTOR SIMPLES, CORRENTE 10A, TENSÃO 250V, (10A-250V), COM PLACA 4"X2" DE UM (1) POSTO, INCLUSIVE FORNECIMENTO, INSTALAÇÃO, SUPORTE, MÓDULO E PLACA</v>
          </cell>
          <cell r="D1505"/>
          <cell r="E1505"/>
          <cell r="F1505"/>
          <cell r="G1505" t="str">
            <v>un</v>
          </cell>
          <cell r="H1505">
            <v>19.71</v>
          </cell>
          <cell r="I1505"/>
        </row>
        <row r="1506">
          <cell r="A1506" t="str">
            <v>ED-15743</v>
          </cell>
          <cell r="B1506"/>
          <cell r="C1506" t="str">
            <v>CONJUNTO DE UM (1) INTERRUPTOR SIMPLES, CORRENTE 10A, TENSÃO 250V, (10A-250V) E UM (1) INTERRUPTOR PARALELO, CORRENTE 10A, TENSÃO 250V, (10A-250V), COM PLACA 4"X2" DE DOIS (2) POSTOS, INCLUSIVE FORNECIMENTO, INSTALAÇÃO, SUPORTE, MÓDULO E PLACA</v>
          </cell>
          <cell r="D1506"/>
          <cell r="E1506"/>
          <cell r="F1506"/>
          <cell r="G1506" t="str">
            <v>un</v>
          </cell>
          <cell r="H1506">
            <v>32.659999999999997</v>
          </cell>
          <cell r="I1506"/>
        </row>
        <row r="1507">
          <cell r="A1507" t="str">
            <v>ED-15765</v>
          </cell>
          <cell r="B1507"/>
          <cell r="C1507" t="str">
            <v>CONJUNTO DE UM (1) INTERRUPTOR SIMPLES, CORRENTE 10A, TENSÃO 250V, (10A-250V) E UMA (1) TOMADA PADRÃO, TRÊS (3) POLOS, CORRENTE 10A, TENSÃO 250V, (2P+T/10A-250V), COM PLACA 4"X2" DE DOIS (2) POSTOS, INCLUSIVE FORNECIMENTO, INSTALAÇÃO, SUPORTE, MÓDULO E PLACA</v>
          </cell>
          <cell r="D1507"/>
          <cell r="E1507"/>
          <cell r="F1507"/>
          <cell r="G1507" t="str">
            <v>un</v>
          </cell>
          <cell r="H1507">
            <v>32.65</v>
          </cell>
          <cell r="I1507"/>
        </row>
        <row r="1508">
          <cell r="A1508" t="str">
            <v>ED-15768</v>
          </cell>
          <cell r="B1508"/>
          <cell r="C1508" t="str">
            <v>CONJUNTO DE UM (1) INTERRUPTOR SIMPLES, CORRENTE 10A, TENSÃO 250V, (10A-250V) E UMA (1) TOMADA PADRÃO, TRÊS (3) POLOS, CORRENTE 20A, TENSÃO 250V, (2P+T/20A-250V), COM PLACA 4"X2" DE DOIS (2) POSTOS, INCLUSIVE FORNECIMENTO, INSTALAÇÃO, SUPORTE, MÓDULO E PLACA</v>
          </cell>
          <cell r="D1508"/>
          <cell r="E1508"/>
          <cell r="F1508"/>
          <cell r="G1508" t="str">
            <v>un</v>
          </cell>
          <cell r="H1508">
            <v>33.71</v>
          </cell>
          <cell r="I1508"/>
        </row>
        <row r="1509">
          <cell r="A1509" t="str">
            <v>ED-15778</v>
          </cell>
          <cell r="B1509"/>
          <cell r="C1509"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509"/>
          <cell r="E1509"/>
          <cell r="F1509"/>
          <cell r="G1509" t="str">
            <v>un</v>
          </cell>
          <cell r="H1509">
            <v>57.33</v>
          </cell>
          <cell r="I1509"/>
        </row>
        <row r="1510">
          <cell r="A1510" t="str">
            <v>ED-15780</v>
          </cell>
          <cell r="B1510"/>
          <cell r="C1510"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510"/>
          <cell r="E1510"/>
          <cell r="F1510"/>
          <cell r="G1510" t="str">
            <v>un</v>
          </cell>
          <cell r="H1510">
            <v>58.39</v>
          </cell>
          <cell r="I1510"/>
        </row>
        <row r="1511">
          <cell r="A1511" t="str">
            <v>ED-15777</v>
          </cell>
          <cell r="B1511"/>
          <cell r="C1511"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D1511"/>
          <cell r="E1511"/>
          <cell r="F1511"/>
          <cell r="G1511" t="str">
            <v>un</v>
          </cell>
          <cell r="H1511">
            <v>45.57</v>
          </cell>
          <cell r="I1511"/>
        </row>
        <row r="1512">
          <cell r="A1512" t="str">
            <v>ED-15779</v>
          </cell>
          <cell r="B1512"/>
          <cell r="C1512"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D1512"/>
          <cell r="E1512"/>
          <cell r="F1512"/>
          <cell r="G1512" t="str">
            <v>un</v>
          </cell>
          <cell r="H1512">
            <v>46.63</v>
          </cell>
          <cell r="I1512"/>
        </row>
        <row r="1513">
          <cell r="A1513" t="str">
            <v>ED-15763</v>
          </cell>
          <cell r="B1513"/>
          <cell r="C1513" t="str">
            <v>CONJUNTO DE UM (1) MÓDULO COM FURO PARA SAÍDA DE FIO Ø10MM, COM PLACA 4"X2" DE UM (1) POSTO, INCLUSIVE FORNECIMENTO, INSTALAÇÃO, SUPORTE, MÓDULO E PLACA</v>
          </cell>
          <cell r="D1513"/>
          <cell r="E1513"/>
          <cell r="F1513"/>
          <cell r="G1513" t="str">
            <v>un</v>
          </cell>
          <cell r="H1513">
            <v>9.98</v>
          </cell>
          <cell r="I1513"/>
        </row>
        <row r="1514">
          <cell r="A1514" t="str">
            <v>ED-49483</v>
          </cell>
          <cell r="B1514"/>
          <cell r="C1514" t="str">
            <v>CONJUNTO DE UMA (1) PLACA CEGA 3"X3", TIPO REDONDA, INCLUSIVE FORNECIMENTO, INSTALAÇÃO, SUPORTE E PLACA</v>
          </cell>
          <cell r="D1514"/>
          <cell r="E1514"/>
          <cell r="F1514"/>
          <cell r="G1514" t="str">
            <v>un</v>
          </cell>
          <cell r="H1514">
            <v>5.36</v>
          </cell>
          <cell r="I1514"/>
        </row>
        <row r="1515">
          <cell r="A1515" t="str">
            <v>ED-15764</v>
          </cell>
          <cell r="B1515"/>
          <cell r="C1515" t="str">
            <v>CONJUNTO DE UMA (1) PLACA CEGA 4"X2", INCLUSIVE FORNECIMENTO, INSTALAÇÃO, SUPORTE E PLACA</v>
          </cell>
          <cell r="D1515"/>
          <cell r="E1515"/>
          <cell r="F1515"/>
          <cell r="G1515" t="str">
            <v>un</v>
          </cell>
          <cell r="H1515">
            <v>8.25</v>
          </cell>
          <cell r="I1515"/>
        </row>
        <row r="1516">
          <cell r="A1516" t="str">
            <v>ED-15781</v>
          </cell>
          <cell r="B1516"/>
          <cell r="C1516" t="str">
            <v>CONJUNTO DE UMA (1) PLACA CEGA 4"X4", INCLUSIVE FORNECIMENTO, INSTALAÇÃO, SUPORTE E PLACA</v>
          </cell>
          <cell r="D1516"/>
          <cell r="E1516"/>
          <cell r="F1516"/>
          <cell r="G1516" t="str">
            <v>un</v>
          </cell>
          <cell r="H1516">
            <v>12.72</v>
          </cell>
          <cell r="I1516"/>
        </row>
        <row r="1517">
          <cell r="A1517" t="str">
            <v>ED-15753</v>
          </cell>
          <cell r="B1517"/>
          <cell r="C1517" t="str">
            <v>CONJUNTO DE UMA (1) TOMADA DE ANTENA (CONECTOR COAXIAL), COM PLACA 4"X2" DE UM (1) POSTO, INCLUSIVE FORNECIMENTO, INSTALAÇÃO, SUPORTE, MÓDULO E PLACA</v>
          </cell>
          <cell r="D1517"/>
          <cell r="E1517"/>
          <cell r="F1517"/>
          <cell r="G1517" t="str">
            <v>un</v>
          </cell>
          <cell r="H1517">
            <v>23.89</v>
          </cell>
          <cell r="I1517"/>
        </row>
        <row r="1518">
          <cell r="A1518" t="str">
            <v>ED-15748</v>
          </cell>
          <cell r="B1518"/>
          <cell r="C1518" t="str">
            <v>CONJUNTO DE UMA (1) TOMADA PADRÃO, TRÊS (3) POLOS, CORRENTE 10A, TENSÃO 250V, (2P+T/10A-250V), COM PLACA 4"X2" DE UM (1) POSTO, INCLUSIVE FORNECIMENTO, INSTALAÇÃO, SUPORTE, MÓDULO E PLACA</v>
          </cell>
          <cell r="D1518"/>
          <cell r="E1518"/>
          <cell r="F1518"/>
          <cell r="G1518" t="str">
            <v>un</v>
          </cell>
          <cell r="H1518">
            <v>20.97</v>
          </cell>
          <cell r="I1518"/>
        </row>
        <row r="1519">
          <cell r="A1519" t="str">
            <v>ED-15761</v>
          </cell>
          <cell r="B1519"/>
          <cell r="C1519" t="str">
            <v>CONJUNTO DE UMA (1) TOMADA PADRÃO, TRÊS (3) POLOS, CORRENTE 10A, TENSÃO 250V, (2P+T/10A-250V) E UMA (1) TOMADA PADRÃO, TRÊS (3) POLOS, CORRENTE 20A, TENSÃO 250V, (2P+T/20A-250V), COM PLACA 4"X2" DE DOIS (2) POSTOS, INCLUSIVE FORNECIMENTO, INSTALAÇÃO, SUPORTE, MÓDULO E PLACA</v>
          </cell>
          <cell r="D1519"/>
          <cell r="E1519"/>
          <cell r="F1519"/>
          <cell r="G1519" t="str">
            <v>un</v>
          </cell>
          <cell r="H1519">
            <v>34.97</v>
          </cell>
          <cell r="I1519"/>
        </row>
        <row r="1520">
          <cell r="A1520" t="str">
            <v>ED-15792</v>
          </cell>
          <cell r="B1520"/>
          <cell r="C1520" t="str">
            <v>CONJUNTO DE UMA (1) TOMADA PADRÃO, TRÊS (3) POLOS, CORRENTE 10A, TENSÃO 250V, (2P+T/10A-250V) E UMA (1) TOMADA PADRÃO, TRÊS (3) POLOS, CORRENTE 20A, TENSÃO 250V, (2P+T/20A-250V), COM PLACA 4"X4" DE DOIS (2) POSTOS, INCLUSIVE FORNECIMENTO, INSTALAÇÃO, SUPORTE, MÓDULO E PLACA</v>
          </cell>
          <cell r="D1520"/>
          <cell r="E1520"/>
          <cell r="F1520"/>
          <cell r="G1520" t="str">
            <v>un</v>
          </cell>
          <cell r="H1520">
            <v>38.659999999999997</v>
          </cell>
          <cell r="I1520"/>
        </row>
        <row r="1521">
          <cell r="A1521" t="str">
            <v>ED-15758</v>
          </cell>
          <cell r="B1521"/>
          <cell r="C1521" t="str">
            <v>CONJUNTO DE UMA (1) TOMADA PADRÃO, TRÊS (3) POLOS, CORRENTE 10A, TENSÃO 250V, (2P+T/10A-250V) E UMA (1) TOMADA USB (CONECTOR USB TIPO A), CORRENTE 1A, TENSÃO 5V, (1A-5V), COM PLACA 4"X2" DE DOIS (2) POSTOS, INCLUSIVE FORNECIMENTO, INSTALAÇÃO, SUPORTE, MÓDULO E PLACA</v>
          </cell>
          <cell r="D1521"/>
          <cell r="E1521"/>
          <cell r="F1521"/>
          <cell r="G1521" t="str">
            <v>un</v>
          </cell>
          <cell r="H1521">
            <v>66.16</v>
          </cell>
          <cell r="I1521"/>
        </row>
        <row r="1522">
          <cell r="A1522" t="str">
            <v>ED-15796</v>
          </cell>
          <cell r="B1522"/>
          <cell r="C1522" t="str">
            <v>CONJUNTO DE UMA (1) TOMADA PADRÃO, TRÊS (3) POLOS, CORRENTE 10A, TENSÃO 250V, (2P+T/10A-250V) E UMA (1) TOMADA USB (CONECTOR USB TIPO A), CORRENTE 1A, TENSÃO 5V, (1A-5V), COM PLACA 4"X4" DE DOIS (2) POSTOS, INCLUSIVE FORNECIMENTO, INSTALAÇÃO, SUPORTE, MÓDULO E PLACA</v>
          </cell>
          <cell r="D1522"/>
          <cell r="E1522"/>
          <cell r="F1522"/>
          <cell r="G1522" t="str">
            <v>un</v>
          </cell>
          <cell r="H1522">
            <v>69.849999999999994</v>
          </cell>
          <cell r="I1522"/>
        </row>
        <row r="1523">
          <cell r="A1523" t="str">
            <v>ED-15749</v>
          </cell>
          <cell r="B1523"/>
          <cell r="C1523" t="str">
            <v>CONJUNTO DE UMA (1) TOMADA PADRÃO, TRÊS (3) POLOS, CORRENTE 20A, TENSÃO 250V, (2P+T/20A-250V), COM PLACA 4"X2" DE UM (1) POSTO, INCLUSIVE FORNECIMENTO, INSTALAÇÃO, SUPORTE, MÓDULO E PLACA</v>
          </cell>
          <cell r="D1523"/>
          <cell r="E1523"/>
          <cell r="F1523"/>
          <cell r="G1523" t="str">
            <v>un</v>
          </cell>
          <cell r="H1523">
            <v>22.03</v>
          </cell>
          <cell r="I1523"/>
        </row>
        <row r="1524">
          <cell r="A1524" t="str">
            <v>ED-15750</v>
          </cell>
          <cell r="B1524"/>
          <cell r="C1524" t="str">
            <v>CONJUNTO DE UMA (1) TOMADA PADRÃO VERMELHA, USO ESPECÍFICO, TRÊS (3) POLOS, CORRENTE 20A, TENSÃO 250V, (2P+T/20A-250V), COM PLACA 4"X2" DE UM (1) POSTO, INCLUSIVE FORNECIMENTO, INSTALAÇÃO, SUPORTE, MÓDULO E PLACA</v>
          </cell>
          <cell r="D1524"/>
          <cell r="E1524"/>
          <cell r="F1524"/>
          <cell r="G1524" t="str">
            <v>un</v>
          </cell>
          <cell r="H1524">
            <v>22.37</v>
          </cell>
          <cell r="I1524"/>
        </row>
        <row r="1525">
          <cell r="A1525" t="str">
            <v>ED-15754</v>
          </cell>
          <cell r="B1525"/>
          <cell r="C1525" t="str">
            <v>CONJUNTO DE UMA (1) TOMADA USB (CONECTOR USB TIPO A), CORRENTE 1A, TENSÃO 5V, (1A-5V), COM PLACA 4"X2" DE UM (1) POSTO, INCLUSIVE FORNECIMENTO, INSTALAÇÃO, SUPORTE, MÓDULO E PLACA</v>
          </cell>
          <cell r="D1525"/>
          <cell r="E1525"/>
          <cell r="F1525"/>
          <cell r="G1525" t="str">
            <v>un</v>
          </cell>
          <cell r="H1525">
            <v>53.22</v>
          </cell>
          <cell r="I1525"/>
        </row>
        <row r="1526">
          <cell r="A1526" t="str">
            <v>ED-49115</v>
          </cell>
          <cell r="B1526"/>
          <cell r="C1526" t="str">
            <v>CONJUNTO PARA CONDULETE DE 3/4" (20MM) COM UM (1) INTERRUPTOR PARALELO, CORRENTE 10A, TENSÃO 250V, (10A-250V) E PLACA DE UM (1) POSTO, INCLUSIVE FORNECIMENTO, INSTALAÇÃO, SUPORTE, MÓDULO E PLACA, EXCLUSIVE CONDULETE</v>
          </cell>
          <cell r="D1526"/>
          <cell r="E1526"/>
          <cell r="F1526"/>
          <cell r="G1526" t="str">
            <v>un</v>
          </cell>
          <cell r="H1526">
            <v>33.67</v>
          </cell>
          <cell r="I1526"/>
        </row>
        <row r="1527">
          <cell r="A1527" t="str">
            <v>ED-49114</v>
          </cell>
          <cell r="B1527"/>
          <cell r="C1527" t="str">
            <v>CONJUNTO PARA CONDULETE DE 3/4" (20MM) COM UM (1) INTERRUPTOR SIMPLES, CORRENTE 10A, TENSÃO 250V, (10A-250V) E PLACA DE UM (1) POSTO, INCLUSIVE FORNECIMENTO, INSTALAÇÃO, SUPORTE, MÓDULO E PLACA, EXCLUSIVE CONDULETE</v>
          </cell>
          <cell r="D1527"/>
          <cell r="E1527"/>
          <cell r="F1527"/>
          <cell r="G1527" t="str">
            <v>un</v>
          </cell>
          <cell r="H1527">
            <v>24.93</v>
          </cell>
          <cell r="I1527"/>
        </row>
        <row r="1528">
          <cell r="A1528" t="str">
            <v>ED-49116</v>
          </cell>
          <cell r="B1528"/>
          <cell r="C1528" t="str">
            <v>CONJUNTO PARA CONDULETE DE 3/4" (20MM) COM UMA (1) TOMADA PADRÃO, TRÊS (3) POLOS, CORRENTE 10A, TENSÃO 250V, (2P+T/10A-250V) E PLACA DE UM (1) POSTO, INCLUSIVE FORNECIMENTO, INSTALAÇÃO, SUPORTE, MÓDULO E PLACA, EXCLUSIVE CONDULETE</v>
          </cell>
          <cell r="D1528"/>
          <cell r="E1528"/>
          <cell r="F1528"/>
          <cell r="G1528" t="str">
            <v>un</v>
          </cell>
          <cell r="H1528">
            <v>28.6</v>
          </cell>
          <cell r="I1528"/>
        </row>
        <row r="1529">
          <cell r="A1529" t="str">
            <v>ED-5633</v>
          </cell>
          <cell r="B1529"/>
          <cell r="C1529" t="str">
            <v>MÓDULO CEGO, INCLUSIVE FORNECIMENTO E INSTALAÇÃO, EXCLUSIVE PLACA E SUPORTE</v>
          </cell>
          <cell r="D1529"/>
          <cell r="E1529"/>
          <cell r="F1529"/>
          <cell r="G1529" t="str">
            <v>un</v>
          </cell>
          <cell r="H1529">
            <v>1.32</v>
          </cell>
          <cell r="I1529"/>
        </row>
        <row r="1530">
          <cell r="A1530" t="str">
            <v>ED-5634</v>
          </cell>
          <cell r="B1530"/>
          <cell r="C1530" t="str">
            <v>MÓDULO COM FURO PARA SAÍDA DE FIO Ø 10MM, INCLUSIVE FORNECIMENTO E INSTALAÇÃO, EXCLUSIVE PLACA E SUPORTE</v>
          </cell>
          <cell r="D1530"/>
          <cell r="E1530"/>
          <cell r="F1530"/>
          <cell r="G1530" t="str">
            <v>un</v>
          </cell>
          <cell r="H1530">
            <v>1.55</v>
          </cell>
          <cell r="I1530"/>
        </row>
        <row r="1531">
          <cell r="A1531" t="str">
            <v>ED-15726</v>
          </cell>
          <cell r="B1531"/>
          <cell r="C1531" t="str">
            <v>MÓDULO INTERRUPTOR BIPOLAR SIMPLES, CORRENTE 10A, TENSÃO 250V, (10A-250V), INCLUSIVE FORNECIMENTO E INSTALAÇÃO, EXCLUSIVE PLACA E SUPORTE</v>
          </cell>
          <cell r="D1531"/>
          <cell r="E1531"/>
          <cell r="F1531"/>
          <cell r="G1531" t="str">
            <v>un</v>
          </cell>
          <cell r="H1531">
            <v>23.04</v>
          </cell>
          <cell r="I1531"/>
        </row>
        <row r="1532">
          <cell r="A1532" t="str">
            <v>ED-15712</v>
          </cell>
          <cell r="B1532"/>
          <cell r="C1532" t="str">
            <v>MÓDULO INTERRUPTOR INTERMEDIÁRIO, CORRENTE 10A, TENSÃO 250V, (10A-250V), INCLUSIVE FORNECIMENTO E INSTALAÇÃO, EXCLUSIVE PLACA E SUPORTE</v>
          </cell>
          <cell r="D1532"/>
          <cell r="E1532"/>
          <cell r="F1532"/>
          <cell r="G1532" t="str">
            <v>un</v>
          </cell>
          <cell r="H1532">
            <v>26.86</v>
          </cell>
          <cell r="I1532"/>
        </row>
        <row r="1533">
          <cell r="A1533" t="str">
            <v>ED-5616</v>
          </cell>
          <cell r="B1533"/>
          <cell r="C1533" t="str">
            <v>MÓDULO INTERRUPTOR PARALELO, CORRENTE 10A, TENSÃO 250V, (10A-250V), INCLUSIVE FORNECIMENTO E INSTALAÇÃO, EXCLUSIVE PLACA E SUPORTE</v>
          </cell>
          <cell r="D1533"/>
          <cell r="E1533"/>
          <cell r="F1533"/>
          <cell r="G1533" t="str">
            <v>un</v>
          </cell>
          <cell r="H1533">
            <v>12.55</v>
          </cell>
          <cell r="I1533"/>
        </row>
        <row r="1534">
          <cell r="A1534" t="str">
            <v>ED-5615</v>
          </cell>
          <cell r="B1534"/>
          <cell r="C1534" t="str">
            <v>MÓDULO INTERRUPTOR SIMPLES, CORRENTE 10A, TENSÃO 250V, (10A-250V), INCLUSIVE FORNECIMENTO E INSTALAÇÃO, EXCLUSIVE PLACA E SUPORTE</v>
          </cell>
          <cell r="D1534"/>
          <cell r="E1534"/>
          <cell r="F1534"/>
          <cell r="G1534" t="str">
            <v>un</v>
          </cell>
          <cell r="H1534">
            <v>11.28</v>
          </cell>
          <cell r="I1534"/>
        </row>
        <row r="1535">
          <cell r="A1535" t="str">
            <v>ED-5632</v>
          </cell>
          <cell r="B1535"/>
          <cell r="C1535" t="str">
            <v>MÓDULO PARA ANTENA (CONECTOR COAXIAL) PARA CABO COAXIAL DE 75 OHMS, INCLUSIVE FORNECIMENTO E INSTALAÇÃO, EXCLUSIVE PLACA E SUPORTE</v>
          </cell>
          <cell r="D1535"/>
          <cell r="E1535"/>
          <cell r="F1535"/>
          <cell r="G1535" t="str">
            <v>un</v>
          </cell>
          <cell r="H1535">
            <v>15.46</v>
          </cell>
          <cell r="I1535"/>
        </row>
        <row r="1536">
          <cell r="A1536" t="str">
            <v>ED-5617</v>
          </cell>
          <cell r="B1536"/>
          <cell r="C1536" t="str">
            <v>MÓDULO PULSADOR CAMPAINHA, CORRENTE 10A, TENSÃO 250V, (10A-250V), INCLUSIVE FORNECIMENTO E INSTALAÇÃO, EXCLUSIVE PLACA E SUPORTE</v>
          </cell>
          <cell r="D1536"/>
          <cell r="E1536"/>
          <cell r="F1536"/>
          <cell r="G1536" t="str">
            <v>un</v>
          </cell>
          <cell r="H1536">
            <v>12.08</v>
          </cell>
          <cell r="I1536"/>
        </row>
        <row r="1537">
          <cell r="A1537" t="str">
            <v>ED-5626</v>
          </cell>
          <cell r="B1537"/>
          <cell r="C1537" t="str">
            <v>MÓDULO TOMADA PADRÃO, TRÊS (3) POLOS, CORRENTE 10A, TENSÃO 250V, (2P+T/10A-250V), INCLUSIVE FORNECIMENTO E INSTALAÇÃO, EXCLUSIVE PLACA E SUPORTE</v>
          </cell>
          <cell r="D1537"/>
          <cell r="E1537"/>
          <cell r="F1537"/>
          <cell r="G1537" t="str">
            <v>un</v>
          </cell>
          <cell r="H1537">
            <v>12.54</v>
          </cell>
          <cell r="I1537"/>
        </row>
        <row r="1538">
          <cell r="A1538" t="str">
            <v>ED-5627</v>
          </cell>
          <cell r="B1538"/>
          <cell r="C1538" t="str">
            <v>MÓDULO TOMADA PADRÃO, TRÊS (3) POLOS, CORRENTE 20A, TENSÃO 250V, (2P+T/20A-250V), INCLUSIVE FORNECIMENTO E INSTALAÇÃO, EXCLUSIVE PLACA E SUPORTE</v>
          </cell>
          <cell r="D1538"/>
          <cell r="E1538"/>
          <cell r="F1538"/>
          <cell r="G1538" t="str">
            <v>un</v>
          </cell>
          <cell r="H1538">
            <v>13.6</v>
          </cell>
          <cell r="I1538"/>
        </row>
        <row r="1539">
          <cell r="A1539" t="str">
            <v>ED-15727</v>
          </cell>
          <cell r="B1539"/>
          <cell r="C1539" t="str">
            <v>MÓDULO TOMADA PADRÃO VERMELHA, USO ESPECÍFICO, TRÊS (3) POLOS, CORRENTE 20A, TENSÃO 250V, (2P+T/20A-250V), INCLUSIVE FORNECIMENTO E INSTALAÇÃO, EXCLUSIVE PLACA E SUPORTE</v>
          </cell>
          <cell r="D1539"/>
          <cell r="E1539"/>
          <cell r="F1539"/>
          <cell r="G1539" t="str">
            <v>un</v>
          </cell>
          <cell r="H1539">
            <v>13.94</v>
          </cell>
          <cell r="I1539"/>
        </row>
        <row r="1540">
          <cell r="A1540" t="str">
            <v>ED-5628</v>
          </cell>
          <cell r="B1540"/>
          <cell r="C1540" t="str">
            <v>MÓDULO TOMADA USB (CONECTOR USB TIPO A), CORRENTE 1A, TENSÃO 5V, (1A-5V), INCLUSIVE FORNECIMENTO E INSTALAÇÃO, EXCLUSIVE PLACA E SUPORTE</v>
          </cell>
          <cell r="D1540"/>
          <cell r="E1540"/>
          <cell r="F1540"/>
          <cell r="G1540" t="str">
            <v>un</v>
          </cell>
          <cell r="H1540">
            <v>44.79</v>
          </cell>
          <cell r="I1540"/>
        </row>
        <row r="1541">
          <cell r="A1541" t="str">
            <v>ED-5618</v>
          </cell>
          <cell r="B1541"/>
          <cell r="C1541" t="str">
            <v>PLACA 4"X2" CEGA, INCLUSIVE FORNECIMENTO E INSTALAÇÃO, EXCLUSIVE SUPORTE</v>
          </cell>
          <cell r="D1541"/>
          <cell r="E1541"/>
          <cell r="F1541"/>
          <cell r="G1541" t="str">
            <v>un</v>
          </cell>
          <cell r="H1541">
            <v>3.64</v>
          </cell>
          <cell r="I1541"/>
        </row>
        <row r="1542">
          <cell r="A1542" t="str">
            <v>ED-5621</v>
          </cell>
          <cell r="B1542"/>
          <cell r="C1542" t="str">
            <v>PLACA 4"X2" PARA DOIS (2) MÓDULOS, INCLUSIVE FORNECIMENTO E INSTALAÇÃO, EXCLUSIVE SUPORTE E MÓDULO</v>
          </cell>
          <cell r="D1542"/>
          <cell r="E1542"/>
          <cell r="F1542"/>
          <cell r="G1542" t="str">
            <v>un</v>
          </cell>
          <cell r="H1542">
            <v>4.22</v>
          </cell>
          <cell r="I1542"/>
        </row>
        <row r="1543">
          <cell r="A1543" t="str">
            <v>ED-5622</v>
          </cell>
          <cell r="B1543"/>
          <cell r="C1543" t="str">
            <v>PLACA 4"X2" PARA TRÊS (3) MÓDULOS, INCLUSIVE FORNECIMENTO E INSTALAÇÃO, EXCLUSIVE SUPORTE E MÓDULO</v>
          </cell>
          <cell r="D1543"/>
          <cell r="E1543"/>
          <cell r="F1543"/>
          <cell r="G1543" t="str">
            <v>un</v>
          </cell>
          <cell r="H1543">
            <v>4.59</v>
          </cell>
          <cell r="I1543"/>
        </row>
        <row r="1544">
          <cell r="A1544" t="str">
            <v>ED-5620</v>
          </cell>
          <cell r="B1544"/>
          <cell r="C1544" t="str">
            <v>PLACA 4"X2" PARA UM (1) MÓDULO, INCLUSIVE FORNECIMENTO E INSTALAÇÃO, EXCLUSIVE SUPORTE E MÓDULO</v>
          </cell>
          <cell r="D1544"/>
          <cell r="E1544"/>
          <cell r="F1544"/>
          <cell r="G1544" t="str">
            <v>un</v>
          </cell>
          <cell r="H1544">
            <v>3.82</v>
          </cell>
          <cell r="I1544"/>
        </row>
        <row r="1545">
          <cell r="A1545" t="str">
            <v>ED-5619</v>
          </cell>
          <cell r="B1545"/>
          <cell r="C1545" t="str">
            <v>PLACA 4"X4" CEGA, INCLUSIVE FORNECIMENTO E INSTALAÇÃO, EXCLUSIVE SUPORTE</v>
          </cell>
          <cell r="D1545"/>
          <cell r="E1545"/>
          <cell r="F1545"/>
          <cell r="G1545" t="str">
            <v>un</v>
          </cell>
          <cell r="H1545">
            <v>5.79</v>
          </cell>
          <cell r="I1545"/>
        </row>
        <row r="1546">
          <cell r="A1546" t="str">
            <v>ED-5623</v>
          </cell>
          <cell r="B1546"/>
          <cell r="C1546" t="str">
            <v>PLACA 4"X4" PARA DOIS (2) MÓDULOS, INCLUSIVE FORNECIMENTO E INSTALAÇÃO, EXCLUSIVE SUPORTE E MÓDULO</v>
          </cell>
          <cell r="D1546"/>
          <cell r="E1546"/>
          <cell r="F1546"/>
          <cell r="G1546" t="str">
            <v>un</v>
          </cell>
          <cell r="H1546">
            <v>5.59</v>
          </cell>
          <cell r="I1546"/>
        </row>
        <row r="1547">
          <cell r="A1547" t="str">
            <v>ED-5624</v>
          </cell>
          <cell r="B1547"/>
          <cell r="C1547" t="str">
            <v>PLACA 4"X4" PARA QUATRO (4) MÓDULOS, INCLUSIVE FORNECIMENTO E INSTALAÇÃO, EXCLUSIVE SUPORTE E MÓDULO</v>
          </cell>
          <cell r="D1547"/>
          <cell r="E1547"/>
          <cell r="F1547"/>
          <cell r="G1547" t="str">
            <v>un</v>
          </cell>
          <cell r="H1547">
            <v>5.84</v>
          </cell>
          <cell r="I1547"/>
        </row>
        <row r="1548">
          <cell r="A1548" t="str">
            <v>ED-5625</v>
          </cell>
          <cell r="B1548"/>
          <cell r="C1548" t="str">
            <v>PLACA 4"X4" PARA SEIS (6) MÓDULOS, INCLUSIVE FORNECIMENTO E INSTALAÇÃO, EXCLUSIVE SUPORTE E MÓDULO</v>
          </cell>
          <cell r="D1548"/>
          <cell r="E1548"/>
          <cell r="F1548"/>
          <cell r="G1548" t="str">
            <v>un</v>
          </cell>
          <cell r="H1548">
            <v>5.99</v>
          </cell>
          <cell r="I1548"/>
        </row>
        <row r="1549">
          <cell r="A1549" t="str">
            <v>ED-5614</v>
          </cell>
          <cell r="B1549"/>
          <cell r="C1549" t="str">
            <v>SUPORTE PARA PLACA 4"X2" PARA TRÊS (3) MÓDULOS, INCLUSIVE PARAFUSOS PARA FIXAÇÃO, FORNECIMENTO E INSTALAÇÃO, EXCLUSIVE PLACA E MÓDULO</v>
          </cell>
          <cell r="D1549"/>
          <cell r="E1549"/>
          <cell r="F1549"/>
          <cell r="G1549" t="str">
            <v>un</v>
          </cell>
          <cell r="H1549">
            <v>4.6100000000000003</v>
          </cell>
          <cell r="I1549"/>
        </row>
        <row r="1550">
          <cell r="A1550" t="str">
            <v>ED-5613</v>
          </cell>
          <cell r="B1550"/>
          <cell r="C1550" t="str">
            <v>SUPORTE PARA PLACA 4"X4" PARA SEIS (6) MÓDULOS, INCLUSIVE PARAFUSOS PARA FIXAÇÃO, FORNECIMENTO E INSTALAÇÃO, EXCLUSIVE PLACA E MÓDULO</v>
          </cell>
          <cell r="D1550"/>
          <cell r="E1550"/>
          <cell r="F1550"/>
          <cell r="G1550" t="str">
            <v>un</v>
          </cell>
          <cell r="H1550">
            <v>6.93</v>
          </cell>
          <cell r="I1550"/>
        </row>
        <row r="1551">
          <cell r="A1551">
            <v>8923</v>
          </cell>
          <cell r="B1551"/>
          <cell r="C1551" t="str">
            <v>MANGUEIRA PVC FLEXÍVEL CORRUGADO</v>
          </cell>
          <cell r="D1551"/>
          <cell r="E1551"/>
          <cell r="F1551"/>
          <cell r="G1551"/>
          <cell r="H1551"/>
          <cell r="I1551"/>
        </row>
        <row r="1552">
          <cell r="A1552" t="str">
            <v>ED-49415</v>
          </cell>
          <cell r="B1552"/>
          <cell r="C1552" t="str">
            <v>ELETRODUTO FLEXÍVEL CORRUGADO, PVC, ANTI-CHAMA, DN 32MM (1"), APLICADO EM ALVENARIA, INCLUSIVE RASGO</v>
          </cell>
          <cell r="D1552"/>
          <cell r="E1552"/>
          <cell r="F1552"/>
          <cell r="G1552" t="str">
            <v>m</v>
          </cell>
          <cell r="H1552">
            <v>11.46</v>
          </cell>
          <cell r="I1552"/>
        </row>
        <row r="1553">
          <cell r="A1553">
            <v>8924</v>
          </cell>
          <cell r="B1553"/>
          <cell r="C1553" t="str">
            <v>CONDULETE EM ALUMÍNIO</v>
          </cell>
          <cell r="D1553"/>
          <cell r="E1553"/>
          <cell r="F1553"/>
          <cell r="G1553"/>
          <cell r="H1553"/>
          <cell r="I1553"/>
        </row>
        <row r="1554">
          <cell r="A1554" t="str">
            <v>ED-17955</v>
          </cell>
          <cell r="B1554"/>
          <cell r="C1554" t="str">
            <v>CONDULETE DE ALUMÍNIO, TIPO "B", DIÂMETRO DE SAÍDA 1" (25MM), EXCLUSIVE MÓDULO E PLACA, INCLUSIVE FIXAÇÃO</v>
          </cell>
          <cell r="D1554"/>
          <cell r="E1554"/>
          <cell r="F1554"/>
          <cell r="G1554" t="str">
            <v>un</v>
          </cell>
          <cell r="H1554">
            <v>29.85</v>
          </cell>
          <cell r="I1554"/>
        </row>
        <row r="1555">
          <cell r="A1555" t="str">
            <v>ED-17957</v>
          </cell>
          <cell r="B1555"/>
          <cell r="C1555" t="str">
            <v>CONDULETE DE ALUMÍNIO, TIPO "B", DIÂMETRO DE SAÍDA 1.1/2" (40MM), EXCLUSIVE MÓDULO E PLACA, INCLUSIVE FIXAÇÃO</v>
          </cell>
          <cell r="D1555"/>
          <cell r="E1555"/>
          <cell r="F1555"/>
          <cell r="G1555" t="str">
            <v>un</v>
          </cell>
          <cell r="H1555">
            <v>51.08</v>
          </cell>
          <cell r="I1555"/>
        </row>
        <row r="1556">
          <cell r="A1556" t="str">
            <v>ED-17956</v>
          </cell>
          <cell r="B1556"/>
          <cell r="C1556" t="str">
            <v>CONDULETE DE ALUMÍNIO, TIPO "B", DIÂMETRO DE SAÍDA 1.1/4" (32MM), EXCLUSIVE MÓDULO E PLACA, INCLUSIVE FIXAÇÃO</v>
          </cell>
          <cell r="D1556"/>
          <cell r="E1556"/>
          <cell r="F1556"/>
          <cell r="G1556" t="str">
            <v>un</v>
          </cell>
          <cell r="H1556">
            <v>41.18</v>
          </cell>
          <cell r="I1556"/>
        </row>
        <row r="1557">
          <cell r="A1557" t="str">
            <v>ED-17958</v>
          </cell>
          <cell r="B1557"/>
          <cell r="C1557" t="str">
            <v>CONDULETE DE ALUMÍNIO, TIPO "B", DIÂMETRO DE SAÍDA 2" (50MM), EXCLUSIVE MÓDULO E PLACA, INCLUSIVE FIXAÇÃO</v>
          </cell>
          <cell r="D1557"/>
          <cell r="E1557"/>
          <cell r="F1557"/>
          <cell r="G1557" t="str">
            <v>un</v>
          </cell>
          <cell r="H1557">
            <v>66.95</v>
          </cell>
          <cell r="I1557"/>
        </row>
        <row r="1558">
          <cell r="A1558" t="str">
            <v>ED-17954</v>
          </cell>
          <cell r="B1558"/>
          <cell r="C1558" t="str">
            <v>CONDULETE DE ALUMÍNIO, TIPO "B", DIÂMETRO DE SAÍDA 3/4" (20MM), EXCLUSIVE MÓDULO E PLACA, INCLUSIVE FIXAÇÃO</v>
          </cell>
          <cell r="D1558"/>
          <cell r="E1558"/>
          <cell r="F1558"/>
          <cell r="G1558" t="str">
            <v>un</v>
          </cell>
          <cell r="H1558">
            <v>25.97</v>
          </cell>
          <cell r="I1558"/>
        </row>
        <row r="1559">
          <cell r="A1559" t="str">
            <v>ED-3021</v>
          </cell>
          <cell r="B1559"/>
          <cell r="C1559" t="str">
            <v>CONDULETE DE ALUMÍNIO, TIPO "B" OU "E", DIÂMETRO DE SAÍDA 1" (25MM), EXCLUSIVE INSTALAÇÃO, MÓDULO E PLACA (FORNECIMENTO)</v>
          </cell>
          <cell r="D1559"/>
          <cell r="E1559"/>
          <cell r="F1559"/>
          <cell r="G1559" t="str">
            <v>un</v>
          </cell>
          <cell r="H1559">
            <v>14.25</v>
          </cell>
          <cell r="I1559"/>
        </row>
        <row r="1560">
          <cell r="A1560" t="str">
            <v>ED-2922</v>
          </cell>
          <cell r="B1560"/>
          <cell r="C1560" t="str">
            <v>CONDULETE DE ALUMÍNIO, TIPO "B" OU "E", DIÂMETRO DE SAÍDA 1.1/2" (40MM), EXCLUSIVE INSTALAÇÃO, MÓDULO E PLACA (FORNECIMENTO)</v>
          </cell>
          <cell r="D1560"/>
          <cell r="E1560"/>
          <cell r="F1560"/>
          <cell r="G1560" t="str">
            <v>un</v>
          </cell>
          <cell r="H1560">
            <v>35.479999999999997</v>
          </cell>
          <cell r="I1560"/>
        </row>
        <row r="1561">
          <cell r="A1561" t="str">
            <v>ED-2926</v>
          </cell>
          <cell r="B1561"/>
          <cell r="C1561" t="str">
            <v>CONDULETE DE ALUMÍNIO, TIPO "B" OU "E", DIÂMETRO DE SAÍDA 1.1/4" (32MM), EXCLUSIVE INSTALAÇÃO, MÓDULO E PLACA (FORNECIMENTO)</v>
          </cell>
          <cell r="D1561"/>
          <cell r="E1561"/>
          <cell r="F1561"/>
          <cell r="G1561" t="str">
            <v>un</v>
          </cell>
          <cell r="H1561">
            <v>25.58</v>
          </cell>
          <cell r="I1561"/>
        </row>
        <row r="1562">
          <cell r="A1562" t="str">
            <v>ED-2924</v>
          </cell>
          <cell r="B1562"/>
          <cell r="C1562" t="str">
            <v>CONDULETE DE ALUMÍNIO, TIPO "B" OU "E", DIÂMETRO DE SAÍDA 2" (50MM), EXCLUSIVE INSTALAÇÃO, MÓDULO E PLACA (FORNECIMENTO)</v>
          </cell>
          <cell r="D1562"/>
          <cell r="E1562"/>
          <cell r="F1562"/>
          <cell r="G1562" t="str">
            <v>un</v>
          </cell>
          <cell r="H1562">
            <v>51.35</v>
          </cell>
          <cell r="I1562"/>
        </row>
        <row r="1563">
          <cell r="A1563" t="str">
            <v>ED-2930</v>
          </cell>
          <cell r="B1563"/>
          <cell r="C1563" t="str">
            <v>CONDULETE DE ALUMÍNIO, TIPO "B" OU "E", DIÂMETRO DE SAÍDA 3/4" (20MM), EXCLUSIVE INSTALAÇÃO, MÓDULO E PLACA (FORNECIMENTO)</v>
          </cell>
          <cell r="D1563"/>
          <cell r="E1563"/>
          <cell r="F1563"/>
          <cell r="G1563" t="str">
            <v>un</v>
          </cell>
          <cell r="H1563">
            <v>10.37</v>
          </cell>
          <cell r="I1563"/>
        </row>
        <row r="1564">
          <cell r="A1564" t="str">
            <v>ED-49071</v>
          </cell>
          <cell r="B1564"/>
          <cell r="C1564" t="str">
            <v>CONDULETE DE ALUMÍNIO, TIPO "C", DIÂMETRO DE SAÍDA 1" (25MM), EXCLUSIVE MÓDULO E PLACA, INCLUSIVE FIXAÇÃO</v>
          </cell>
          <cell r="D1564"/>
          <cell r="E1564"/>
          <cell r="F1564"/>
          <cell r="G1564" t="str">
            <v>un</v>
          </cell>
          <cell r="H1564">
            <v>32.18</v>
          </cell>
          <cell r="I1564"/>
        </row>
        <row r="1565">
          <cell r="A1565" t="str">
            <v>ED-49073</v>
          </cell>
          <cell r="B1565"/>
          <cell r="C1565" t="str">
            <v>CONDULETE DE ALUMÍNIO, TIPO "C", DIÂMETRO DE SAÍDA 1.1/2" (40MM), EXCLUSIVE MÓDULO E PLACA, INCLUSIVE FIXAÇÃO</v>
          </cell>
          <cell r="D1565"/>
          <cell r="E1565"/>
          <cell r="F1565"/>
          <cell r="G1565" t="str">
            <v>un</v>
          </cell>
          <cell r="H1565">
            <v>56.53</v>
          </cell>
          <cell r="I1565"/>
        </row>
        <row r="1566">
          <cell r="A1566" t="str">
            <v>ED-49072</v>
          </cell>
          <cell r="B1566"/>
          <cell r="C1566" t="str">
            <v>CONDULETE DE ALUMÍNIO, TIPO "C", DIÂMETRO DE SAÍDA 1.1/4" (32MM), EXCLUSIVE MÓDULO E PLACA, INCLUSIVE FIXAÇÃO</v>
          </cell>
          <cell r="D1566"/>
          <cell r="E1566"/>
          <cell r="F1566"/>
          <cell r="G1566" t="str">
            <v>un</v>
          </cell>
          <cell r="H1566">
            <v>45.74</v>
          </cell>
          <cell r="I1566"/>
        </row>
        <row r="1567">
          <cell r="A1567" t="str">
            <v>ED-49074</v>
          </cell>
          <cell r="B1567"/>
          <cell r="C1567" t="str">
            <v>CONDULETE DE ALUMÍNIO, TIPO "C", DIÂMETRO DE SAÍDA 2" (50MM), EXCLUSIVE MÓDULO E PLACA, INCLUSIVE FIXAÇÃO</v>
          </cell>
          <cell r="D1567"/>
          <cell r="E1567"/>
          <cell r="F1567"/>
          <cell r="G1567" t="str">
            <v>un</v>
          </cell>
          <cell r="H1567">
            <v>73.95</v>
          </cell>
          <cell r="I1567"/>
        </row>
        <row r="1568">
          <cell r="A1568" t="str">
            <v>ED-49070</v>
          </cell>
          <cell r="B1568"/>
          <cell r="C1568" t="str">
            <v>CONDULETE DE ALUMÍNIO, TIPO "C", DIÂMETRO DE SAÍDA 3/4" (20MM), EXCLUSIVE MÓDULO E PLACA, INCLUSIVE FIXAÇÃO</v>
          </cell>
          <cell r="D1568"/>
          <cell r="E1568"/>
          <cell r="F1568"/>
          <cell r="G1568" t="str">
            <v>un</v>
          </cell>
          <cell r="H1568">
            <v>27.9</v>
          </cell>
          <cell r="I1568"/>
        </row>
        <row r="1569">
          <cell r="A1569" t="str">
            <v>ED-2915</v>
          </cell>
          <cell r="B1569"/>
          <cell r="C1569" t="str">
            <v>CONDULETE DE ALUMÍNIO, TIPO "C" OU "LB" OU "LL" OU "LR", DIÂMETRO DE SAÍDA 1" (25MM), EXCLUSIVE INSTALAÇÃO, MÓDULO E PLACA (FORNECIMENTO)</v>
          </cell>
          <cell r="D1569"/>
          <cell r="E1569"/>
          <cell r="F1569"/>
          <cell r="G1569" t="str">
            <v>un</v>
          </cell>
          <cell r="H1569">
            <v>16.579999999999998</v>
          </cell>
          <cell r="I1569"/>
        </row>
        <row r="1570">
          <cell r="A1570" t="str">
            <v>ED-4121</v>
          </cell>
          <cell r="B1570"/>
          <cell r="C1570" t="str">
            <v>CONDULETE DE ALUMÍNIO, TIPO "C" OU "LB" OU "LL" OU "LR", DIÂMETRO DE SAÍDA 1.1/2" (40MM), EXCLUSIVE INSTALAÇÃO, MÓDULO E PLACA (FORNECIMENTO)</v>
          </cell>
          <cell r="D1570"/>
          <cell r="E1570"/>
          <cell r="F1570"/>
          <cell r="G1570" t="str">
            <v>un</v>
          </cell>
          <cell r="H1570">
            <v>40.93</v>
          </cell>
          <cell r="I1570"/>
        </row>
        <row r="1571">
          <cell r="A1571" t="str">
            <v>ED-2925</v>
          </cell>
          <cell r="B1571"/>
          <cell r="C1571" t="str">
            <v>CONDULETE DE ALUMÍNIO, TIPO "C" OU "LB" OU "LL" OU "LR", DIÂMETRO DE SAÍDA 1.1/4" (32MM), EXCLUSIVE INSTALAÇÃO, MÓDULO E PLACA (FORNECIMENTO)</v>
          </cell>
          <cell r="D1571"/>
          <cell r="E1571"/>
          <cell r="F1571"/>
          <cell r="G1571" t="str">
            <v>un</v>
          </cell>
          <cell r="H1571">
            <v>30.14</v>
          </cell>
          <cell r="I1571"/>
        </row>
        <row r="1572">
          <cell r="A1572" t="str">
            <v>ED-4498</v>
          </cell>
          <cell r="B1572"/>
          <cell r="C1572" t="str">
            <v>CONDULETE DE ALUMÍNIO, TIPO "C" OU "LB" OU "LL" OU "LR", DIÂMETRO DE SAÍDA 2" (50MM), EXCLUSIVE INSTALAÇÃO, MÓDULO E PLACA (FORNECIMENTO)</v>
          </cell>
          <cell r="D1572"/>
          <cell r="E1572"/>
          <cell r="F1572"/>
          <cell r="G1572" t="str">
            <v>un</v>
          </cell>
          <cell r="H1572">
            <v>58.35</v>
          </cell>
          <cell r="I1572"/>
        </row>
        <row r="1573">
          <cell r="A1573" t="str">
            <v>ED-2923</v>
          </cell>
          <cell r="B1573"/>
          <cell r="C1573" t="str">
            <v>CONDULETE DE ALUMÍNIO, TIPO "C" OU "LB" OU "LL" OU "LR", DIÂMETRO DE SAÍDA 3/4" (20MM), EXCLUSIVE INSTALAÇÃO, MÓDULO E PLACA (FORNECIMENTO)</v>
          </cell>
          <cell r="D1573"/>
          <cell r="E1573"/>
          <cell r="F1573"/>
          <cell r="G1573" t="str">
            <v>un</v>
          </cell>
          <cell r="H1573">
            <v>12.3</v>
          </cell>
          <cell r="I1573"/>
        </row>
        <row r="1574">
          <cell r="A1574" t="str">
            <v>ED-49080</v>
          </cell>
          <cell r="B1574"/>
          <cell r="C1574" t="str">
            <v>CONDULETE DE ALUMÍNIO, TIPO "E", DIÂMETRO DE SAÍDA 1" (25MM), EXCLUSIVE MÓDULO E PLACA, INCLUSIVE FIXAÇÃO</v>
          </cell>
          <cell r="D1574"/>
          <cell r="E1574"/>
          <cell r="F1574"/>
          <cell r="G1574" t="str">
            <v>un</v>
          </cell>
          <cell r="H1574">
            <v>29.85</v>
          </cell>
          <cell r="I1574"/>
        </row>
        <row r="1575">
          <cell r="A1575" t="str">
            <v>ED-49082</v>
          </cell>
          <cell r="B1575"/>
          <cell r="C1575" t="str">
            <v>CONDULETE DE ALUMÍNIO, TIPO "E", DIÂMETRO DE SAÍDA 1.1/2" (40MM), EXCLUSIVE MÓDULO E PLACA, INCLUSIVE FIXAÇÃO</v>
          </cell>
          <cell r="D1575"/>
          <cell r="E1575"/>
          <cell r="F1575"/>
          <cell r="G1575" t="str">
            <v>un</v>
          </cell>
          <cell r="H1575">
            <v>51.08</v>
          </cell>
          <cell r="I1575"/>
        </row>
        <row r="1576">
          <cell r="A1576" t="str">
            <v>ED-49081</v>
          </cell>
          <cell r="B1576"/>
          <cell r="C1576" t="str">
            <v>CONDULETE DE ALUMÍNIO, TIPO "E", DIÂMETRO DE SAÍDA 1.1/4" (32MM), EXCLUSIVE MÓDULO E PLACA, INCLUSIVE FIXAÇÃO</v>
          </cell>
          <cell r="D1576"/>
          <cell r="E1576"/>
          <cell r="F1576"/>
          <cell r="G1576" t="str">
            <v>un</v>
          </cell>
          <cell r="H1576">
            <v>41.18</v>
          </cell>
          <cell r="I1576"/>
        </row>
        <row r="1577">
          <cell r="A1577" t="str">
            <v>ED-49083</v>
          </cell>
          <cell r="B1577"/>
          <cell r="C1577" t="str">
            <v>CONDULETE DE ALUMÍNIO, TIPO "E", DIÂMETRO DE SAÍDA 2" (50MM), EXCLUSIVE MÓDULO E PLACA, INCLUSIVE FIXAÇÃO</v>
          </cell>
          <cell r="D1577"/>
          <cell r="E1577"/>
          <cell r="F1577"/>
          <cell r="G1577" t="str">
            <v>un</v>
          </cell>
          <cell r="H1577">
            <v>66.95</v>
          </cell>
          <cell r="I1577"/>
        </row>
        <row r="1578">
          <cell r="A1578" t="str">
            <v>ED-49079</v>
          </cell>
          <cell r="B1578"/>
          <cell r="C1578" t="str">
            <v>CONDULETE DE ALUMÍNIO, TIPO "E", DIÂMETRO DE SAÍDA 3/4" (20MM), EXCLUSIVE MÓDULO E PLACA, INCLUSIVE FIXAÇÃO</v>
          </cell>
          <cell r="D1578"/>
          <cell r="E1578"/>
          <cell r="F1578"/>
          <cell r="G1578" t="str">
            <v>un</v>
          </cell>
          <cell r="H1578">
            <v>25.97</v>
          </cell>
          <cell r="I1578"/>
        </row>
        <row r="1579">
          <cell r="A1579" t="str">
            <v>ED-17960</v>
          </cell>
          <cell r="B1579"/>
          <cell r="C1579" t="str">
            <v>CONDULETE DE ALUMÍNIO, TIPO "LB", DIÂMETRO DE SAÍDA 1" (25MM), EXCLUSIVE MÓDULO E PLACA, INCLUSIVE FIXAÇÃO</v>
          </cell>
          <cell r="D1579"/>
          <cell r="E1579"/>
          <cell r="F1579"/>
          <cell r="G1579" t="str">
            <v>un</v>
          </cell>
          <cell r="H1579">
            <v>32.18</v>
          </cell>
          <cell r="I1579"/>
        </row>
        <row r="1580">
          <cell r="A1580" t="str">
            <v>ED-17962</v>
          </cell>
          <cell r="B1580"/>
          <cell r="C1580" t="str">
            <v>CONDULETE DE ALUMÍNIO, TIPO "LB", DIÂMETRO DE SAÍDA 1.1/2" (40MM), EXCLUSIVE MÓDULO E PLACA, INCLUSIVE FIXAÇÃO</v>
          </cell>
          <cell r="D1580"/>
          <cell r="E1580"/>
          <cell r="F1580"/>
          <cell r="G1580" t="str">
            <v>un</v>
          </cell>
          <cell r="H1580">
            <v>56.53</v>
          </cell>
          <cell r="I1580"/>
        </row>
        <row r="1581">
          <cell r="A1581" t="str">
            <v>ED-17961</v>
          </cell>
          <cell r="B1581"/>
          <cell r="C1581" t="str">
            <v>CONDULETE DE ALUMÍNIO, TIPO "LB", DIÂMETRO DE SAÍDA 1.1/4" (32MM), EXCLUSIVE MÓDULO E PLACA, INCLUSIVE FIXAÇÃO</v>
          </cell>
          <cell r="D1581"/>
          <cell r="E1581"/>
          <cell r="F1581"/>
          <cell r="G1581" t="str">
            <v>un</v>
          </cell>
          <cell r="H1581">
            <v>45.74</v>
          </cell>
          <cell r="I1581"/>
        </row>
        <row r="1582">
          <cell r="A1582" t="str">
            <v>ED-17963</v>
          </cell>
          <cell r="B1582"/>
          <cell r="C1582" t="str">
            <v>CONDULETE DE ALUMÍNIO, TIPO "LB", DIÂMETRO DE SAÍDA 2" (50MM), EXCLUSIVE MÓDULO E PLACA, INCLUSIVE FIXAÇÃO</v>
          </cell>
          <cell r="D1582"/>
          <cell r="E1582"/>
          <cell r="F1582"/>
          <cell r="G1582" t="str">
            <v>un</v>
          </cell>
          <cell r="H1582">
            <v>73.95</v>
          </cell>
          <cell r="I1582"/>
        </row>
        <row r="1583">
          <cell r="A1583" t="str">
            <v>ED-17959</v>
          </cell>
          <cell r="B1583"/>
          <cell r="C1583" t="str">
            <v>CONDULETE DE ALUMÍNIO, TIPO "LB", DIÂMETRO DE SAÍDA 3/4" (20MM), EXCLUSIVE MÓDULO E PLACA, INCLUSIVE FIXAÇÃO</v>
          </cell>
          <cell r="D1583"/>
          <cell r="E1583"/>
          <cell r="F1583"/>
          <cell r="G1583" t="str">
            <v>un</v>
          </cell>
          <cell r="H1583">
            <v>27.9</v>
          </cell>
          <cell r="I1583"/>
        </row>
        <row r="1584">
          <cell r="A1584" t="str">
            <v>ED-49122</v>
          </cell>
          <cell r="B1584"/>
          <cell r="C1584" t="str">
            <v>CONDULETE DE ALUMÍNIO, TIPO "LL", DIÂMETRO DE SAÍDA 1" (25MM), EXCLUSIVE MÓDULO E PLACA, INCLUSIVE FIXAÇÃO</v>
          </cell>
          <cell r="D1584"/>
          <cell r="E1584"/>
          <cell r="F1584"/>
          <cell r="G1584" t="str">
            <v>un</v>
          </cell>
          <cell r="H1584">
            <v>32.18</v>
          </cell>
          <cell r="I1584"/>
        </row>
        <row r="1585">
          <cell r="A1585" t="str">
            <v>ED-49124</v>
          </cell>
          <cell r="B1585"/>
          <cell r="C1585" t="str">
            <v>CONDULETE DE ALUMÍNIO, TIPO "LL", DIÂMETRO DE SAÍDA 1.1/2" (40MM), EXCLUSIVE MÓDULO E PLACA, INCLUSIVE FIXAÇÃO</v>
          </cell>
          <cell r="D1585"/>
          <cell r="E1585"/>
          <cell r="F1585"/>
          <cell r="G1585" t="str">
            <v>un</v>
          </cell>
          <cell r="H1585">
            <v>56.53</v>
          </cell>
          <cell r="I1585"/>
        </row>
        <row r="1586">
          <cell r="A1586" t="str">
            <v>ED-49123</v>
          </cell>
          <cell r="B1586"/>
          <cell r="C1586" t="str">
            <v>CONDULETE DE ALUMÍNIO, TIPO "LL", DIÂMETRO DE SAÍDA 1.1/4" (32MM), EXCLUSIVE MÓDULO E PLACA, INCLUSIVE FIXAÇÃO</v>
          </cell>
          <cell r="D1586"/>
          <cell r="E1586"/>
          <cell r="F1586"/>
          <cell r="G1586" t="str">
            <v>un</v>
          </cell>
          <cell r="H1586">
            <v>45.74</v>
          </cell>
          <cell r="I1586"/>
        </row>
        <row r="1587">
          <cell r="A1587" t="str">
            <v>ED-49125</v>
          </cell>
          <cell r="B1587"/>
          <cell r="C1587" t="str">
            <v>CONDULETE DE ALUMÍNIO, TIPO "LL", DIÂMETRO DE SAÍDA 2" (50MM), EXCLUSIVE MÓDULO E PLACA, INCLUSIVE FIXAÇÃO</v>
          </cell>
          <cell r="D1587"/>
          <cell r="E1587"/>
          <cell r="F1587"/>
          <cell r="G1587" t="str">
            <v>un</v>
          </cell>
          <cell r="H1587">
            <v>73.95</v>
          </cell>
          <cell r="I1587"/>
        </row>
        <row r="1588">
          <cell r="A1588" t="str">
            <v>ED-49121</v>
          </cell>
          <cell r="B1588"/>
          <cell r="C1588" t="str">
            <v>CONDULETE DE ALUMÍNIO, TIPO "LL", DIÂMETRO DE SAÍDA 3/4" (20MM), EXCLUSIVE MÓDULO E PLACA, INCLUSIVE FIXAÇÃO</v>
          </cell>
          <cell r="D1588"/>
          <cell r="E1588"/>
          <cell r="F1588"/>
          <cell r="G1588" t="str">
            <v>un</v>
          </cell>
          <cell r="H1588">
            <v>27.9</v>
          </cell>
          <cell r="I1588"/>
        </row>
        <row r="1589">
          <cell r="A1589" t="str">
            <v>ED-49107</v>
          </cell>
          <cell r="B1589"/>
          <cell r="C1589" t="str">
            <v>CONDULETE DE ALUMÍNIO, TIPO "LR", DIÂMETRO DE SAÍDA 1" (25MM), EXCLUSIVE MÓDULO E PLACA, INCLUSIVE FIXAÇÃO</v>
          </cell>
          <cell r="D1589"/>
          <cell r="E1589"/>
          <cell r="F1589"/>
          <cell r="G1589" t="str">
            <v>un</v>
          </cell>
          <cell r="H1589">
            <v>32.18</v>
          </cell>
          <cell r="I1589"/>
        </row>
        <row r="1590">
          <cell r="A1590" t="str">
            <v>ED-49109</v>
          </cell>
          <cell r="B1590"/>
          <cell r="C1590" t="str">
            <v>CONDULETE DE ALUMÍNIO, TIPO "LR", DIÂMETRO DE SAÍDA 1.1/2" (40MM), EXCLUSIVE MÓDULO E PLACA, INCLUSIVE FIXAÇÃO</v>
          </cell>
          <cell r="D1590"/>
          <cell r="E1590"/>
          <cell r="F1590"/>
          <cell r="G1590" t="str">
            <v>un</v>
          </cell>
          <cell r="H1590">
            <v>56.53</v>
          </cell>
          <cell r="I1590"/>
        </row>
        <row r="1591">
          <cell r="A1591" t="str">
            <v>ED-49108</v>
          </cell>
          <cell r="B1591"/>
          <cell r="C1591" t="str">
            <v>CONDULETE DE ALUMÍNIO, TIPO "LR", DIÂMETRO DE SAÍDA 1.1/4" (32MM), EXCLUSIVE MÓDULO E PLACA, INCLUSIVE FIXAÇÃO</v>
          </cell>
          <cell r="D1591"/>
          <cell r="E1591"/>
          <cell r="F1591"/>
          <cell r="G1591" t="str">
            <v>un</v>
          </cell>
          <cell r="H1591">
            <v>45.74</v>
          </cell>
          <cell r="I1591"/>
        </row>
        <row r="1592">
          <cell r="A1592" t="str">
            <v>ED-49110</v>
          </cell>
          <cell r="B1592"/>
          <cell r="C1592" t="str">
            <v>CONDULETE DE ALUMÍNIO, TIPO "LR", DIÂMETRO DE SAÍDA 2" (50MM), EXCLUSIVE MÓDULO E PLACA, INCLUSIVE FIXAÇÃO</v>
          </cell>
          <cell r="D1592"/>
          <cell r="E1592"/>
          <cell r="F1592"/>
          <cell r="G1592" t="str">
            <v>un</v>
          </cell>
          <cell r="H1592">
            <v>73.95</v>
          </cell>
          <cell r="I1592"/>
        </row>
        <row r="1593">
          <cell r="A1593" t="str">
            <v>ED-49106</v>
          </cell>
          <cell r="B1593"/>
          <cell r="C1593" t="str">
            <v>CONDULETE DE ALUMÍNIO, TIPO "LR", DIÂMETRO DE SAÍDA 3/4" (20MM), EXCLUSIVE MÓDULO E PLACA, INCLUSIVE FIXAÇÃO</v>
          </cell>
          <cell r="D1593"/>
          <cell r="E1593"/>
          <cell r="F1593"/>
          <cell r="G1593" t="str">
            <v>un</v>
          </cell>
          <cell r="H1593">
            <v>27.9</v>
          </cell>
          <cell r="I1593"/>
        </row>
        <row r="1594">
          <cell r="A1594" t="str">
            <v>ED-49089</v>
          </cell>
          <cell r="B1594"/>
          <cell r="C1594" t="str">
            <v>CONDULETE DE ALUMÍNIO, TIPO "T", DIÂMETRO DE SAÍDA 1" (25MM), EXCLUSIVE MÓDULO E PLACA, INCLUSIVE FIXAÇÃO</v>
          </cell>
          <cell r="D1594"/>
          <cell r="E1594"/>
          <cell r="F1594"/>
          <cell r="G1594" t="str">
            <v>un</v>
          </cell>
          <cell r="H1594">
            <v>34.51</v>
          </cell>
          <cell r="I1594"/>
        </row>
        <row r="1595">
          <cell r="A1595" t="str">
            <v>ED-49091</v>
          </cell>
          <cell r="B1595"/>
          <cell r="C1595" t="str">
            <v>CONDULETE DE ALUMÍNIO, TIPO "T", DIÂMETRO DE SAÍDA 1.1/2" (40MM), EXCLUSIVE MÓDULO E PLACA, INCLUSIVE FIXAÇÃO</v>
          </cell>
          <cell r="D1595"/>
          <cell r="E1595"/>
          <cell r="F1595"/>
          <cell r="G1595" t="str">
            <v>un</v>
          </cell>
          <cell r="H1595">
            <v>61.98</v>
          </cell>
          <cell r="I1595"/>
        </row>
        <row r="1596">
          <cell r="A1596" t="str">
            <v>ED-49090</v>
          </cell>
          <cell r="B1596"/>
          <cell r="C1596" t="str">
            <v>CONDULETE DE ALUMÍNIO, TIPO "T", DIÂMETRO DE SAÍDA 1.1/4" (32MM), EXCLUSIVE MÓDULO E PLACA, INCLUSIVE FIXAÇÃO</v>
          </cell>
          <cell r="D1596"/>
          <cell r="E1596"/>
          <cell r="F1596"/>
          <cell r="G1596" t="str">
            <v>un</v>
          </cell>
          <cell r="H1596">
            <v>50.3</v>
          </cell>
          <cell r="I1596"/>
        </row>
        <row r="1597">
          <cell r="A1597" t="str">
            <v>ED-49092</v>
          </cell>
          <cell r="B1597"/>
          <cell r="C1597" t="str">
            <v>CONDULETE DE ALUMÍNIO, TIPO "T", DIÂMETRO DE SAÍDA 2" (50MM), EXCLUSIVE MÓDULO E PLACA, INCLUSIVE FIXAÇÃO</v>
          </cell>
          <cell r="D1597"/>
          <cell r="E1597"/>
          <cell r="F1597"/>
          <cell r="G1597" t="str">
            <v>un</v>
          </cell>
          <cell r="H1597">
            <v>80.95</v>
          </cell>
          <cell r="I1597"/>
        </row>
        <row r="1598">
          <cell r="A1598" t="str">
            <v>ED-49088</v>
          </cell>
          <cell r="B1598"/>
          <cell r="C1598" t="str">
            <v>CONDULETE DE ALUMÍNIO, TIPO "T", DIÂMETRO DE SAÍDA 3/4" (20MM), EXCLUSIVE MÓDULO E PLACA, INCLUSIVE FIXAÇÃO</v>
          </cell>
          <cell r="D1598"/>
          <cell r="E1598"/>
          <cell r="F1598"/>
          <cell r="G1598" t="str">
            <v>un</v>
          </cell>
          <cell r="H1598">
            <v>29.83</v>
          </cell>
          <cell r="I1598"/>
        </row>
        <row r="1599">
          <cell r="A1599" t="str">
            <v>ED-17969</v>
          </cell>
          <cell r="B1599"/>
          <cell r="C1599" t="str">
            <v>CONDULETE DE ALUMÍNIO, TIPO "T" OU "TB", DIÂMETRO DE SAÍDA 1" (25MM), EXCLUSIVE INSTALAÇÃO, MÓDULO E PLACA (FORNECIMENTO)</v>
          </cell>
          <cell r="D1599"/>
          <cell r="E1599"/>
          <cell r="F1599"/>
          <cell r="G1599" t="str">
            <v>un</v>
          </cell>
          <cell r="H1599">
            <v>18.91</v>
          </cell>
          <cell r="I1599"/>
        </row>
        <row r="1600">
          <cell r="A1600" t="str">
            <v>ED-17971</v>
          </cell>
          <cell r="B1600"/>
          <cell r="C1600" t="str">
            <v>CONDULETE DE ALUMÍNIO, TIPO "T" OU "TB", DIÂMETRO DE SAÍDA 1.1/2" (40MM), EXCLUSIVE INSTALAÇÃO, MÓDULO E PLACA (FORNECIMENTO)</v>
          </cell>
          <cell r="D1600"/>
          <cell r="E1600"/>
          <cell r="F1600"/>
          <cell r="G1600" t="str">
            <v>un</v>
          </cell>
          <cell r="H1600">
            <v>46.38</v>
          </cell>
          <cell r="I1600"/>
        </row>
        <row r="1601">
          <cell r="A1601" t="str">
            <v>ED-17970</v>
          </cell>
          <cell r="B1601"/>
          <cell r="C1601" t="str">
            <v>CONDULETE DE ALUMÍNIO, TIPO "T" OU "TB", DIÂMETRO DE SAÍDA 1.1/4" (32MM), EXCLUSIVE INSTALAÇÃO, MÓDULO E PLACA (FORNECIMENTO)</v>
          </cell>
          <cell r="D1601"/>
          <cell r="E1601"/>
          <cell r="F1601"/>
          <cell r="G1601" t="str">
            <v>un</v>
          </cell>
          <cell r="H1601">
            <v>34.700000000000003</v>
          </cell>
          <cell r="I1601"/>
        </row>
        <row r="1602">
          <cell r="A1602" t="str">
            <v>ED-17972</v>
          </cell>
          <cell r="B1602"/>
          <cell r="C1602" t="str">
            <v>CONDULETE DE ALUMÍNIO, TIPO "T" OU "TB", DIÂMETRO DE SAÍDA 2" (50MM), EXCLUSIVE INSTALAÇÃO, MÓDULO E PLACA (FORNECIMENTO)</v>
          </cell>
          <cell r="D1602"/>
          <cell r="E1602"/>
          <cell r="F1602"/>
          <cell r="G1602" t="str">
            <v>un</v>
          </cell>
          <cell r="H1602">
            <v>65.349999999999994</v>
          </cell>
          <cell r="I1602"/>
        </row>
        <row r="1603">
          <cell r="A1603" t="str">
            <v>ED-4499</v>
          </cell>
          <cell r="B1603"/>
          <cell r="C1603" t="str">
            <v>CONDULETE DE ALUMÍNIO, TIPO "T" OU "TB", DIÂMETRO DE SAÍDA 3/4" (20MM), EXCLUSIVE INSTALAÇÃO, MÓDULO E PLACA (FORNECIMENTO)</v>
          </cell>
          <cell r="D1603"/>
          <cell r="E1603"/>
          <cell r="F1603"/>
          <cell r="G1603" t="str">
            <v>un</v>
          </cell>
          <cell r="H1603">
            <v>14.23</v>
          </cell>
          <cell r="I1603"/>
        </row>
        <row r="1604">
          <cell r="A1604" t="str">
            <v>ED-17965</v>
          </cell>
          <cell r="B1604"/>
          <cell r="C1604" t="str">
            <v>CONDULETE DE ALUMÍNIO, TIPO "TB", DIÂMETRO DE SAÍDA 1" (25MM), EXCLUSIVE MÓDULO E PLACA, INCLUSIVE FIXAÇÃO</v>
          </cell>
          <cell r="D1604"/>
          <cell r="E1604"/>
          <cell r="F1604"/>
          <cell r="G1604" t="str">
            <v>un</v>
          </cell>
          <cell r="H1604">
            <v>34.51</v>
          </cell>
          <cell r="I1604"/>
        </row>
        <row r="1605">
          <cell r="A1605" t="str">
            <v>ED-17967</v>
          </cell>
          <cell r="B1605"/>
          <cell r="C1605" t="str">
            <v>CONDULETE DE ALUMÍNIO, TIPO "TB", DIÂMETRO DE SAÍDA 1.1/2" (40MM), EXCLUSIVE MÓDULO E PLACA, INCLUSIVE FIXAÇÃO</v>
          </cell>
          <cell r="D1605"/>
          <cell r="E1605"/>
          <cell r="F1605"/>
          <cell r="G1605" t="str">
            <v>un</v>
          </cell>
          <cell r="H1605">
            <v>61.98</v>
          </cell>
          <cell r="I1605"/>
        </row>
        <row r="1606">
          <cell r="A1606" t="str">
            <v>ED-17966</v>
          </cell>
          <cell r="B1606"/>
          <cell r="C1606" t="str">
            <v>CONDULETE DE ALUMÍNIO, TIPO "TB", DIÂMETRO DE SAÍDA 1.1/4" (32MM), EXCLUSIVE MÓDULO E PLACA, INCLUSIVE FIXAÇÃO</v>
          </cell>
          <cell r="D1606"/>
          <cell r="E1606"/>
          <cell r="F1606"/>
          <cell r="G1606" t="str">
            <v>un</v>
          </cell>
          <cell r="H1606">
            <v>50.3</v>
          </cell>
          <cell r="I1606"/>
        </row>
        <row r="1607">
          <cell r="A1607" t="str">
            <v>ED-17968</v>
          </cell>
          <cell r="B1607"/>
          <cell r="C1607" t="str">
            <v>CONDULETE DE ALUMÍNIO, TIPO "TB", DIÂMETRO DE SAÍDA 2" (50MM), EXCLUSIVE MÓDULO E PLACA, INCLUSIVE FIXAÇÃO</v>
          </cell>
          <cell r="D1607"/>
          <cell r="E1607"/>
          <cell r="F1607"/>
          <cell r="G1607" t="str">
            <v>un</v>
          </cell>
          <cell r="H1607">
            <v>80.95</v>
          </cell>
          <cell r="I1607"/>
        </row>
        <row r="1608">
          <cell r="A1608" t="str">
            <v>ED-17964</v>
          </cell>
          <cell r="B1608"/>
          <cell r="C1608" t="str">
            <v>CONDULETE DE ALUMÍNIO, TIPO "TB", DIÂMETRO DE SAÍDA 3/4" (20MM), EXCLUSIVE MÓDULO E PLACA, INCLUSIVE FIXAÇÃO</v>
          </cell>
          <cell r="D1608"/>
          <cell r="E1608"/>
          <cell r="F1608"/>
          <cell r="G1608" t="str">
            <v>un</v>
          </cell>
          <cell r="H1608">
            <v>29.83</v>
          </cell>
          <cell r="I1608"/>
        </row>
        <row r="1609">
          <cell r="A1609" t="str">
            <v>ED-17974</v>
          </cell>
          <cell r="B1609"/>
          <cell r="C1609" t="str">
            <v>CONDULETE DE ALUMÍNIO, TIPO "X", DIÂMETRO DE SAÍDA 1" (25MM), EXCLUSIVE INSTALAÇÃO, MÓDULO E PLACA (FORNECIMENTO)</v>
          </cell>
          <cell r="D1609"/>
          <cell r="E1609"/>
          <cell r="F1609"/>
          <cell r="G1609" t="str">
            <v>un</v>
          </cell>
          <cell r="H1609">
            <v>21.24</v>
          </cell>
          <cell r="I1609"/>
        </row>
        <row r="1610">
          <cell r="A1610" t="str">
            <v>ED-49098</v>
          </cell>
          <cell r="B1610"/>
          <cell r="C1610" t="str">
            <v>CONDULETE DE ALUMÍNIO, TIPO "X", DIÂMETRO DE SAÍDA 1" (25MM), EXCLUSIVE MÓDULO E PLACA, INCLUSIVE FIXAÇÃO</v>
          </cell>
          <cell r="D1610"/>
          <cell r="E1610"/>
          <cell r="F1610"/>
          <cell r="G1610" t="str">
            <v>un</v>
          </cell>
          <cell r="H1610">
            <v>36.840000000000003</v>
          </cell>
          <cell r="I1610"/>
        </row>
        <row r="1611">
          <cell r="A1611" t="str">
            <v>ED-17976</v>
          </cell>
          <cell r="B1611"/>
          <cell r="C1611" t="str">
            <v>CONDULETE DE ALUMÍNIO, TIPO "X", DIÂMETRO DE SAÍDA 1.1/2" (40MM), EXCLUSIVE INSTALAÇÃO, MÓDULO E PLACA (FORNECIMENTO)</v>
          </cell>
          <cell r="D1611"/>
          <cell r="E1611"/>
          <cell r="F1611"/>
          <cell r="G1611" t="str">
            <v>un</v>
          </cell>
          <cell r="H1611">
            <v>51.83</v>
          </cell>
          <cell r="I1611"/>
        </row>
        <row r="1612">
          <cell r="A1612" t="str">
            <v>ED-49100</v>
          </cell>
          <cell r="B1612"/>
          <cell r="C1612" t="str">
            <v>CONDULETE DE ALUMÍNIO, TIPO "X", DIÂMETRO DE SAÍDA 1.1/2" (40MM), EXCLUSIVE MÓDULO E PLACA, INCLUSIVE FIXAÇÃO</v>
          </cell>
          <cell r="D1612"/>
          <cell r="E1612"/>
          <cell r="F1612"/>
          <cell r="G1612" t="str">
            <v>un</v>
          </cell>
          <cell r="H1612">
            <v>67.430000000000007</v>
          </cell>
          <cell r="I1612"/>
        </row>
        <row r="1613">
          <cell r="A1613" t="str">
            <v>ED-17975</v>
          </cell>
          <cell r="B1613"/>
          <cell r="C1613" t="str">
            <v>CONDULETE DE ALUMÍNIO, TIPO "X", DIÂMETRO DE SAÍDA 1.1/4" (32MM), EXCLUSIVE INSTALAÇÃO, MÓDULO E PLACA (FORNECIMENTO)</v>
          </cell>
          <cell r="D1613"/>
          <cell r="E1613"/>
          <cell r="F1613"/>
          <cell r="G1613" t="str">
            <v>un</v>
          </cell>
          <cell r="H1613">
            <v>39.26</v>
          </cell>
          <cell r="I1613"/>
        </row>
        <row r="1614">
          <cell r="A1614" t="str">
            <v>ED-49099</v>
          </cell>
          <cell r="B1614"/>
          <cell r="C1614" t="str">
            <v>CONDULETE DE ALUMÍNIO, TIPO "X", DIÂMETRO DE SAÍDA 1.1/4" (32MM), EXCLUSIVE MÓDULO E PLACA, INCLUSIVE FIXAÇÃO</v>
          </cell>
          <cell r="D1614"/>
          <cell r="E1614"/>
          <cell r="F1614"/>
          <cell r="G1614" t="str">
            <v>un</v>
          </cell>
          <cell r="H1614">
            <v>54.86</v>
          </cell>
          <cell r="I1614"/>
        </row>
        <row r="1615">
          <cell r="A1615" t="str">
            <v>ED-17977</v>
          </cell>
          <cell r="B1615"/>
          <cell r="C1615" t="str">
            <v>CONDULETE DE ALUMÍNIO, TIPO "X", DIÂMETRO DE SAÍDA 2" (50MM), EXCLUSIVE INSTALAÇÃO, MÓDULO E PLACA (FORNECIMENTO)</v>
          </cell>
          <cell r="D1615"/>
          <cell r="E1615"/>
          <cell r="F1615"/>
          <cell r="G1615" t="str">
            <v>un</v>
          </cell>
          <cell r="H1615">
            <v>72.349999999999994</v>
          </cell>
          <cell r="I1615"/>
        </row>
        <row r="1616">
          <cell r="A1616" t="str">
            <v>ED-49101</v>
          </cell>
          <cell r="B1616"/>
          <cell r="C1616" t="str">
            <v>CONDULETE DE ALUMÍNIO, TIPO "X", DIÂMETRO DE SAÍDA 2" (50MM), EXCLUSIVE MÓDULO E PLACA, INCLUSIVE FIXAÇÃO</v>
          </cell>
          <cell r="D1616"/>
          <cell r="E1616"/>
          <cell r="F1616"/>
          <cell r="G1616" t="str">
            <v>un</v>
          </cell>
          <cell r="H1616">
            <v>87.95</v>
          </cell>
          <cell r="I1616"/>
        </row>
        <row r="1617">
          <cell r="A1617" t="str">
            <v>ED-17973</v>
          </cell>
          <cell r="B1617"/>
          <cell r="C1617" t="str">
            <v>CONDULETE DE ALUMÍNIO, TIPO "X", DIÂMETRO DE SAÍDA 3/4" (20MM), EXCLUSIVE INSTALAÇÃO, MÓDULO E PLACA (FORNECIMENTO)</v>
          </cell>
          <cell r="D1617"/>
          <cell r="E1617"/>
          <cell r="F1617"/>
          <cell r="G1617" t="str">
            <v>un</v>
          </cell>
          <cell r="H1617">
            <v>16.16</v>
          </cell>
          <cell r="I1617"/>
        </row>
        <row r="1618">
          <cell r="A1618" t="str">
            <v>ED-49097</v>
          </cell>
          <cell r="B1618"/>
          <cell r="C1618" t="str">
            <v>CONDULETE DE ALUMÍNIO, TIPO "X", DIÂMETRO DE SAÍDA 3/4" (20MM), EXCLUSIVE MÓDULO E PLACA, INCLUSIVE FIXAÇÃO</v>
          </cell>
          <cell r="D1618"/>
          <cell r="E1618"/>
          <cell r="F1618"/>
          <cell r="G1618" t="str">
            <v>un</v>
          </cell>
          <cell r="H1618">
            <v>31.76</v>
          </cell>
          <cell r="I1618"/>
        </row>
        <row r="1619">
          <cell r="A1619" t="str">
            <v>ED-17985</v>
          </cell>
          <cell r="B1619"/>
          <cell r="C1619" t="str">
            <v>CONJUNTO PARA CONDULETE DE 1" (25MM) COM DUAS (2) TOMADA DE DADOS OU TELEFONIA (CONECTOR RJ45 CAT.6E OU RJ11) E PLACA DE DOIS (2) POSTOS, INCLUSIVE FORNECIMENTO, INSTALAÇÃO, SUPORTE, MÓDULO E PLACA, EXCLUSIVE CONDULETE</v>
          </cell>
          <cell r="D1619"/>
          <cell r="E1619"/>
          <cell r="F1619"/>
          <cell r="G1619" t="str">
            <v>un</v>
          </cell>
          <cell r="H1619">
            <v>54.1</v>
          </cell>
          <cell r="I1619"/>
        </row>
        <row r="1620">
          <cell r="A1620" t="str">
            <v>ED-17981</v>
          </cell>
          <cell r="B1620"/>
          <cell r="C1620" t="str">
            <v>CONJUNTO PARA CONDULETE DE 1" (25MM) COM UM (1) INTERRUPTOR PARALELO, CORRENTE 10A, TENSÃO 250V, (10A-250V) E PLACA DE UM (1) POSTO, INCLUSIVE FORNECIMENTO, INSTALAÇÃO, SUPORTE, MÓDULO E PLACA, EXCLUSIVE CONDULETE</v>
          </cell>
          <cell r="D1620"/>
          <cell r="E1620"/>
          <cell r="F1620"/>
          <cell r="G1620" t="str">
            <v>un</v>
          </cell>
          <cell r="H1620">
            <v>35.6</v>
          </cell>
          <cell r="I1620"/>
        </row>
        <row r="1621">
          <cell r="A1621" t="str">
            <v>ED-17980</v>
          </cell>
          <cell r="B1621"/>
          <cell r="C1621" t="str">
            <v>CONJUNTO PARA CONDULETE DE 1" (25MM) COM UM (1) INTERRUPTOR SIMPLES, CORRENTE 10A, TENSÃO 250V, (10A-250V) E PLACA DE UM (1) POSTO, INCLUSIVE FORNECIMENTO, INSTALAÇÃO, SUPORTE, MÓDULO E PLACA, EXCLUSIVE CONDULETE</v>
          </cell>
          <cell r="D1621"/>
          <cell r="E1621"/>
          <cell r="F1621"/>
          <cell r="G1621" t="str">
            <v>un</v>
          </cell>
          <cell r="H1621">
            <v>26.86</v>
          </cell>
          <cell r="I1621"/>
        </row>
        <row r="1622">
          <cell r="A1622" t="str">
            <v>ED-17983</v>
          </cell>
          <cell r="B1622"/>
          <cell r="C1622" t="str">
            <v>CONJUNTO PARA CONDULETE DE 1" (25MM) COM UMA (1) TOMADA DE DADOS OU TELEFONIA (CONECTOR RJ45 CAT.6E OU RJ11) E PLACA DE UM (1) POSTO, INCLUSIVE FORNECIMENTO, INSTALAÇÃO, SUPORTE, MÓDULO E PLACA, EXCLUSIVE CONDULETE</v>
          </cell>
          <cell r="D1622"/>
          <cell r="E1622"/>
          <cell r="F1622"/>
          <cell r="G1622" t="str">
            <v>un</v>
          </cell>
          <cell r="H1622">
            <v>34.89</v>
          </cell>
          <cell r="I1622"/>
        </row>
        <row r="1623">
          <cell r="A1623" t="str">
            <v>ED-17982</v>
          </cell>
          <cell r="B1623"/>
          <cell r="C1623" t="str">
            <v>CONJUNTO PARA CONDULETE DE 1" (25MM) COM UMA (1) TOMADA PADRÃO, TRÊS (3) POLOS, CORRENTE 10A, TENSÃO 250V, (2P+T/10A-250V) E PLACA DE UM (1) POSTO, INCLUSIVE FORNECIMENTO, INSTALAÇÃO, SUPORTE, MÓDULO E PLACA, EXCLUSIVE CONDULETE</v>
          </cell>
          <cell r="D1623"/>
          <cell r="E1623"/>
          <cell r="F1623"/>
          <cell r="G1623" t="str">
            <v>un</v>
          </cell>
          <cell r="H1623">
            <v>30.51</v>
          </cell>
          <cell r="I1623"/>
        </row>
        <row r="1624">
          <cell r="A1624" t="str">
            <v>ED-17984</v>
          </cell>
          <cell r="B1624"/>
          <cell r="C1624" t="str">
            <v>CONJUNTO PARA CONDULETE DE 1" (25MM) COM UMA (1) TOMADA PADRÃO, TRÊS (3) POLOS, CORRENTE 20A, TENSÃO 250V, (2P+T/20A-250V) E PLACA DE UM (1) POSTO, INCLUSIVE FORNECIMENTO, INSTALAÇÃO, SUPORTE, MÓDULO E PLACA, EXCLUSIVE CONDULETE</v>
          </cell>
          <cell r="D1624"/>
          <cell r="E1624"/>
          <cell r="F1624"/>
          <cell r="G1624" t="str">
            <v>un</v>
          </cell>
          <cell r="H1624">
            <v>37.42</v>
          </cell>
          <cell r="I1624"/>
        </row>
        <row r="1625">
          <cell r="A1625" t="str">
            <v>ED-17979</v>
          </cell>
          <cell r="B1625"/>
          <cell r="C1625" t="str">
            <v>CONJUNTO PARA CONDULETE DE 3/4" (20MM) COM DUAS (2) TOMADA DE DADOS OU TELEFONIA (CONECTOR RJ45 CAT.6E OU RJ11) E PLACA DE DOIS (2) POSTOS, INCLUSIVE FORNECIMENTO, INSTALAÇÃO, SUPORTE, MÓDULO E PLACA, EXCLUSIVE CONDULETE</v>
          </cell>
          <cell r="D1625"/>
          <cell r="E1625"/>
          <cell r="F1625"/>
          <cell r="G1625" t="str">
            <v>un</v>
          </cell>
          <cell r="H1625">
            <v>52.9</v>
          </cell>
          <cell r="I1625"/>
        </row>
        <row r="1626">
          <cell r="A1626" t="str">
            <v>ED-17978</v>
          </cell>
          <cell r="B1626"/>
          <cell r="C1626" t="str">
            <v>CONJUNTO PARA CONDULETE DE 3/4" (20MM) COM UMA (1) TOMADA PADRÃO, TRÊS (3) POLOS, CORRENTE 20A, TENSÃO 250V, (2P+T/20A-250V) E PLACA DE UM (1) POSTO, INCLUSIVE FORNECIMENTO, INSTALAÇÃO, SUPORTE, MÓDULO E PLACA, EXCLUSIVE CONDULETE</v>
          </cell>
          <cell r="D1626"/>
          <cell r="E1626"/>
          <cell r="F1626"/>
          <cell r="G1626" t="str">
            <v>un</v>
          </cell>
          <cell r="H1626">
            <v>35.51</v>
          </cell>
          <cell r="I1626"/>
        </row>
        <row r="1627">
          <cell r="A1627" t="str">
            <v>ED-17991</v>
          </cell>
          <cell r="B1627"/>
          <cell r="C1627" t="str">
            <v>PLACA CEGA PARA CONDULETE, COM DIÂMETRO DE SAÍDA 1" (25MM), EXCLUSIVE CONDULETE</v>
          </cell>
          <cell r="D1627"/>
          <cell r="E1627"/>
          <cell r="F1627"/>
          <cell r="G1627" t="str">
            <v>un</v>
          </cell>
          <cell r="H1627">
            <v>5.6</v>
          </cell>
          <cell r="I1627"/>
        </row>
        <row r="1628">
          <cell r="A1628" t="str">
            <v>ED-17993</v>
          </cell>
          <cell r="B1628"/>
          <cell r="C1628" t="str">
            <v>PLACA CEGA PARA CONDULETE, COM DIÂMETRO DE SAÍDA 1.1/2" (40MM), EXCLUSIVE CONDULETE</v>
          </cell>
          <cell r="D1628"/>
          <cell r="E1628"/>
          <cell r="F1628"/>
          <cell r="G1628" t="str">
            <v>un</v>
          </cell>
          <cell r="H1628">
            <v>11.2</v>
          </cell>
          <cell r="I1628"/>
        </row>
        <row r="1629">
          <cell r="A1629" t="str">
            <v>ED-17992</v>
          </cell>
          <cell r="B1629"/>
          <cell r="C1629" t="str">
            <v>PLACA CEGA PARA CONDULETE, COM DIÂMETRO DE SAÍDA 1.1/4" (32MM), EXCLUSIVE CONDULETE</v>
          </cell>
          <cell r="D1629"/>
          <cell r="E1629"/>
          <cell r="F1629"/>
          <cell r="G1629" t="str">
            <v>un</v>
          </cell>
          <cell r="H1629">
            <v>10.07</v>
          </cell>
          <cell r="I1629"/>
        </row>
        <row r="1630">
          <cell r="A1630" t="str">
            <v>ED-17994</v>
          </cell>
          <cell r="B1630"/>
          <cell r="C1630" t="str">
            <v>PLACA CEGA PARA CONDULETE, COM DIÂMETRO DE SAÍDA 2" (50MM), EXCLUSIVE CONDULETE</v>
          </cell>
          <cell r="D1630"/>
          <cell r="E1630"/>
          <cell r="F1630"/>
          <cell r="G1630" t="str">
            <v>un</v>
          </cell>
          <cell r="H1630">
            <v>14.58</v>
          </cell>
          <cell r="I1630"/>
        </row>
        <row r="1631">
          <cell r="A1631" t="str">
            <v>ED-17990</v>
          </cell>
          <cell r="B1631"/>
          <cell r="C1631" t="str">
            <v>PLACA CEGA PARA CONDULETE, COM DIÂMETRO DE SAÍDA 3/4" (20MM), EXCLUSIVE CONDULETE</v>
          </cell>
          <cell r="D1631"/>
          <cell r="E1631"/>
          <cell r="F1631"/>
          <cell r="G1631" t="str">
            <v>un</v>
          </cell>
          <cell r="H1631">
            <v>4.6100000000000003</v>
          </cell>
          <cell r="I1631"/>
        </row>
        <row r="1632">
          <cell r="A1632">
            <v>8925</v>
          </cell>
          <cell r="B1632"/>
          <cell r="C1632" t="str">
            <v>ELETRODUTO FLEXÍVEL</v>
          </cell>
          <cell r="D1632"/>
          <cell r="E1632"/>
          <cell r="F1632"/>
          <cell r="G1632"/>
          <cell r="H1632"/>
          <cell r="I1632"/>
        </row>
        <row r="1633">
          <cell r="A1633" t="str">
            <v>ED-17951</v>
          </cell>
          <cell r="B1633"/>
          <cell r="C1633" t="str">
            <v>ELETRODUTO FLEXÍVEL CORRUGADO, PVC, ANTI-CHAMA, DN 20MM (1/2"), APLICADO EM ALVENARIA, EXCLUSIVE RASGO</v>
          </cell>
          <cell r="D1633"/>
          <cell r="E1633"/>
          <cell r="F1633"/>
          <cell r="G1633" t="str">
            <v>m</v>
          </cell>
          <cell r="H1633">
            <v>4.62</v>
          </cell>
          <cell r="I1633"/>
        </row>
        <row r="1634">
          <cell r="A1634" t="str">
            <v>ED-49413</v>
          </cell>
          <cell r="B1634"/>
          <cell r="C1634" t="str">
            <v>ELETRODUTO FLEXÍVEL CORRUGADO, PVC, ANTI-CHAMA, DN 20MM (1/2"), APLICADO EM ALVENARIA, INCLUSIVE RASGO</v>
          </cell>
          <cell r="D1634"/>
          <cell r="E1634"/>
          <cell r="F1634"/>
          <cell r="G1634" t="str">
            <v>m</v>
          </cell>
          <cell r="H1634">
            <v>7.48</v>
          </cell>
          <cell r="I1634"/>
        </row>
        <row r="1635">
          <cell r="A1635" t="str">
            <v>ED-17952</v>
          </cell>
          <cell r="B1635"/>
          <cell r="C1635" t="str">
            <v>ELETRODUTO FLEXÍVEL CORRUGADO, PVC, ANTI-CHAMA, DN 25MM (3/4"), APLICADO EM ALVENARIA, EXCLUSIVE RASGO</v>
          </cell>
          <cell r="D1635"/>
          <cell r="E1635"/>
          <cell r="F1635"/>
          <cell r="G1635" t="str">
            <v>m</v>
          </cell>
          <cell r="H1635">
            <v>5.37</v>
          </cell>
          <cell r="I1635"/>
        </row>
        <row r="1636">
          <cell r="A1636" t="str">
            <v>ED-49414</v>
          </cell>
          <cell r="B1636"/>
          <cell r="C1636" t="str">
            <v>ELETRODUTO FLEXÍVEL CORRUGADO, PVC, ANTI-CHAMA, DN 25MM (3/4"), APLICADO EM ALVENARIA, INCLUSIVE RASGO</v>
          </cell>
          <cell r="D1636"/>
          <cell r="E1636"/>
          <cell r="F1636"/>
          <cell r="G1636" t="str">
            <v>m</v>
          </cell>
          <cell r="H1636">
            <v>8.23</v>
          </cell>
          <cell r="I1636"/>
        </row>
        <row r="1637">
          <cell r="A1637" t="str">
            <v>ED-17953</v>
          </cell>
          <cell r="B1637"/>
          <cell r="C1637" t="str">
            <v>ELETRODUTO FLEXÍVEL CORRUGADO, PVC, ANTI-CHAMA, DN 32MM (1"), APLICADO EM ALVENARIA, EXCLUSIVE RASGO</v>
          </cell>
          <cell r="D1637"/>
          <cell r="E1637"/>
          <cell r="F1637"/>
          <cell r="G1637" t="str">
            <v>m</v>
          </cell>
          <cell r="H1637">
            <v>7</v>
          </cell>
          <cell r="I1637"/>
        </row>
        <row r="1638">
          <cell r="A1638" t="str">
            <v>ED-7249</v>
          </cell>
          <cell r="B1638"/>
          <cell r="C1638" t="str">
            <v>ELETRODUTO FLEXÍVEL, EM AÇO GALVANIZADO, REVESTIDO EXTERNAMENTE COM PVC PRETO (1"), INCLUSIVE CONEXÕES, SUPORTES E FIXAÇÃO</v>
          </cell>
          <cell r="D1638"/>
          <cell r="E1638"/>
          <cell r="F1638"/>
          <cell r="G1638" t="str">
            <v>m</v>
          </cell>
          <cell r="H1638">
            <v>16.96</v>
          </cell>
          <cell r="I1638"/>
        </row>
        <row r="1639">
          <cell r="A1639" t="str">
            <v>ED-7251</v>
          </cell>
          <cell r="B1639"/>
          <cell r="C1639" t="str">
            <v>ELETRODUTO FLEXÍVEL, EM AÇO GALVANIZADO, REVESTIDO EXTERNAMENTE COM PVC PRETO (1.1/2"), INCLUSIVE CONEXÕES, SUPORTES E FIXAÇÃO</v>
          </cell>
          <cell r="D1639"/>
          <cell r="E1639"/>
          <cell r="F1639"/>
          <cell r="G1639" t="str">
            <v>m</v>
          </cell>
          <cell r="H1639">
            <v>30.27</v>
          </cell>
          <cell r="I1639"/>
        </row>
        <row r="1640">
          <cell r="A1640" t="str">
            <v>ED-7250</v>
          </cell>
          <cell r="B1640"/>
          <cell r="C1640" t="str">
            <v>ELETRODUTO FLEXÍVEL, EM AÇO GALVANIZADO, REVESTIDO EXTERNAMENTE COM PVC PRETO (1.1/4"), INCLUSIVE CONEXÕES, SUPORTES E FIXAÇÃO</v>
          </cell>
          <cell r="D1640"/>
          <cell r="E1640"/>
          <cell r="F1640"/>
          <cell r="G1640" t="str">
            <v>m</v>
          </cell>
          <cell r="H1640">
            <v>21.8</v>
          </cell>
          <cell r="I1640"/>
        </row>
        <row r="1641">
          <cell r="A1641" t="str">
            <v>ED-7252</v>
          </cell>
          <cell r="B1641"/>
          <cell r="C1641" t="str">
            <v>ELETRODUTO FLEXÍVEL, EM AÇO GALVANIZADO, REVESTIDO EXTERNAMENTE COM PVC PRETO (2"), INCLUSIVE CONEXÕES, SUPORTES E FIXAÇÃO</v>
          </cell>
          <cell r="D1641"/>
          <cell r="E1641"/>
          <cell r="F1641"/>
          <cell r="G1641" t="str">
            <v>m</v>
          </cell>
          <cell r="H1641">
            <v>38.86</v>
          </cell>
          <cell r="I1641"/>
        </row>
        <row r="1642">
          <cell r="A1642" t="str">
            <v>ED-7253</v>
          </cell>
          <cell r="B1642"/>
          <cell r="C1642" t="str">
            <v>ELETRODUTO FLEXÍVEL, EM AÇO GALVANIZADO, REVESTIDO EXTERNAMENTE COM PVC PRETO (2.1/2"), INCLUSIVE CONEXÕES, SUPORTES E FIXAÇÃO</v>
          </cell>
          <cell r="D1642"/>
          <cell r="E1642"/>
          <cell r="F1642"/>
          <cell r="G1642" t="str">
            <v>m</v>
          </cell>
          <cell r="H1642">
            <v>64.849999999999994</v>
          </cell>
          <cell r="I1642"/>
        </row>
        <row r="1643">
          <cell r="A1643" t="str">
            <v>ED-7248</v>
          </cell>
          <cell r="B1643"/>
          <cell r="C1643" t="str">
            <v>ELETRODUTO FLEXÍVEL, EM AÇO GALVANIZADO, REVESTIDO EXTERNAMENTE COM PVC PRETO (3/4"), INCLUSIVE CONEXÕES, SUPORTES E FIXAÇÃO</v>
          </cell>
          <cell r="D1643"/>
          <cell r="E1643"/>
          <cell r="F1643"/>
          <cell r="G1643" t="str">
            <v>m</v>
          </cell>
          <cell r="H1643">
            <v>14.02</v>
          </cell>
          <cell r="I1643"/>
        </row>
        <row r="1644">
          <cell r="A1644">
            <v>8926</v>
          </cell>
          <cell r="B1644"/>
          <cell r="C1644" t="str">
            <v>ELETRODUTO RÍGIDO EM PVC</v>
          </cell>
          <cell r="D1644"/>
          <cell r="E1644"/>
          <cell r="F1644"/>
          <cell r="G1644"/>
          <cell r="H1644"/>
          <cell r="I1644"/>
        </row>
        <row r="1645">
          <cell r="A1645" t="str">
            <v>ED-49315</v>
          </cell>
          <cell r="B1645"/>
          <cell r="C1645" t="str">
            <v>ELETRODUTO DE PVC RÍGIDO ROSCÁVEL, DN 100 MM (4"), INCLUSIVE CONEXÕES, SUPORTES E FIXAÇÃO</v>
          </cell>
          <cell r="D1645"/>
          <cell r="E1645"/>
          <cell r="F1645"/>
          <cell r="G1645" t="str">
            <v>m</v>
          </cell>
          <cell r="H1645">
            <v>95.61</v>
          </cell>
          <cell r="I1645"/>
        </row>
        <row r="1646">
          <cell r="A1646" t="str">
            <v>ED-49307</v>
          </cell>
          <cell r="B1646"/>
          <cell r="C1646" t="str">
            <v>ELETRODUTO DE PVC RÍGIDO ROSCÁVEL, DN 16 MM (1/2"), INCLUSIVE CONEXÕES, SUPORTES E FIXAÇÃO</v>
          </cell>
          <cell r="D1646"/>
          <cell r="E1646"/>
          <cell r="F1646"/>
          <cell r="G1646" t="str">
            <v>m</v>
          </cell>
          <cell r="H1646">
            <v>17.38</v>
          </cell>
          <cell r="I1646"/>
        </row>
        <row r="1647">
          <cell r="A1647" t="str">
            <v>ED-49308</v>
          </cell>
          <cell r="B1647"/>
          <cell r="C1647" t="str">
            <v>ELETRODUTO DE PVC RÍGIDO ROSCÁVEL, DN 20 MM (3/4"), INCLUSIVE CONEXÕES, SUPORTES E FIXAÇÃO</v>
          </cell>
          <cell r="D1647"/>
          <cell r="E1647"/>
          <cell r="F1647"/>
          <cell r="G1647" t="str">
            <v>m</v>
          </cell>
          <cell r="H1647">
            <v>18.45</v>
          </cell>
          <cell r="I1647"/>
        </row>
        <row r="1648">
          <cell r="A1648" t="str">
            <v>ED-49309</v>
          </cell>
          <cell r="B1648"/>
          <cell r="C1648" t="str">
            <v>ELETRODUTO DE PVC RÍGIDO ROSCÁVEL, DN 25 MM (1"), INCLUSIVE CONEXÕES, SUPORTES E FIXAÇÃO</v>
          </cell>
          <cell r="D1648"/>
          <cell r="E1648"/>
          <cell r="F1648"/>
          <cell r="G1648" t="str">
            <v>m</v>
          </cell>
          <cell r="H1648">
            <v>23</v>
          </cell>
          <cell r="I1648"/>
        </row>
        <row r="1649">
          <cell r="A1649" t="str">
            <v>ED-49310</v>
          </cell>
          <cell r="B1649"/>
          <cell r="C1649" t="str">
            <v>ELETRODUTO DE PVC RÍGIDO ROSCÁVEL, DN 32 MM (1.1/4"), INCLUSIVE CONEXÕES, SUPORTES E FIXAÇÃO</v>
          </cell>
          <cell r="D1649"/>
          <cell r="E1649"/>
          <cell r="F1649"/>
          <cell r="G1649" t="str">
            <v>m</v>
          </cell>
          <cell r="H1649">
            <v>34.840000000000003</v>
          </cell>
          <cell r="I1649"/>
        </row>
        <row r="1650">
          <cell r="A1650" t="str">
            <v>ED-49311</v>
          </cell>
          <cell r="B1650"/>
          <cell r="C1650" t="str">
            <v>ELETRODUTO DE PVC RÍGIDO ROSCÁVEL, DN 40 MM (1.1/2"), INCLUSIVE CONEXÕES, SUPORTES E FIXAÇÃO</v>
          </cell>
          <cell r="D1650"/>
          <cell r="E1650"/>
          <cell r="F1650"/>
          <cell r="G1650" t="str">
            <v>m</v>
          </cell>
          <cell r="H1650">
            <v>33.590000000000003</v>
          </cell>
          <cell r="I1650"/>
        </row>
        <row r="1651">
          <cell r="A1651" t="str">
            <v>ED-49312</v>
          </cell>
          <cell r="B1651"/>
          <cell r="C1651" t="str">
            <v>ELETRODUTO DE PVC RÍGIDO ROSCÁVEL, DN 50 MM (2"), INCLUSIVE CONEXÕES, SUPORTES E FIXAÇÃO</v>
          </cell>
          <cell r="D1651"/>
          <cell r="E1651"/>
          <cell r="F1651"/>
          <cell r="G1651" t="str">
            <v>m</v>
          </cell>
          <cell r="H1651">
            <v>43.96</v>
          </cell>
          <cell r="I1651"/>
        </row>
        <row r="1652">
          <cell r="A1652" t="str">
            <v>ED-49313</v>
          </cell>
          <cell r="B1652"/>
          <cell r="C1652" t="str">
            <v>ELETRODUTO DE PVC RÍGIDO ROSCÁVEL, DN 60 MM (2.1/2"), INCLUSIVE CONEXÕES, SUPORTES E FIXAÇÃO</v>
          </cell>
          <cell r="D1652"/>
          <cell r="E1652"/>
          <cell r="F1652"/>
          <cell r="G1652" t="str">
            <v>m</v>
          </cell>
          <cell r="H1652">
            <v>63.37</v>
          </cell>
          <cell r="I1652"/>
        </row>
        <row r="1653">
          <cell r="A1653" t="str">
            <v>ED-49314</v>
          </cell>
          <cell r="B1653"/>
          <cell r="C1653" t="str">
            <v>ELETRODUTO DE PVC RÍGIDO ROSCÁVEL, DN 75 MM (3"), INCLUSIVE CONEXÕES, SUPORTES E FIXAÇÃO</v>
          </cell>
          <cell r="D1653"/>
          <cell r="E1653"/>
          <cell r="F1653"/>
          <cell r="G1653" t="str">
            <v>m</v>
          </cell>
          <cell r="H1653">
            <v>68.88</v>
          </cell>
          <cell r="I1653"/>
        </row>
        <row r="1654">
          <cell r="A1654" t="str">
            <v>ED-17935</v>
          </cell>
          <cell r="B1654"/>
          <cell r="C1654" t="str">
            <v>SONDAGEM DE ELETRODUTO/DUTOS COM ARAME GALVANIZADO, DIÂMETRO DO FIO 1,24MM, 18 BWG, INCLUSIVE FORNECIMENTO E INSTALAÇÃO</v>
          </cell>
          <cell r="D1654"/>
          <cell r="E1654"/>
          <cell r="F1654"/>
          <cell r="G1654" t="str">
            <v>m</v>
          </cell>
          <cell r="H1654">
            <v>0.69</v>
          </cell>
          <cell r="I1654"/>
        </row>
        <row r="1655">
          <cell r="A1655">
            <v>8927</v>
          </cell>
          <cell r="B1655"/>
          <cell r="C1655" t="str">
            <v>ELETRODUTO RÍGIDO EM AÇO GALVANIZADO</v>
          </cell>
          <cell r="D1655"/>
          <cell r="E1655"/>
          <cell r="F1655"/>
          <cell r="G1655"/>
          <cell r="H1655"/>
          <cell r="I1655"/>
        </row>
        <row r="1656">
          <cell r="A1656" t="str">
            <v>ED-49316</v>
          </cell>
          <cell r="B1656"/>
          <cell r="C1656" t="str">
            <v>ELETRODUTO DE AÇO GALVANIZADO LEVE, INCLUSIVE CONEXÕES, SUPORTES E FIXAÇÃO DN 15 (1/2")</v>
          </cell>
          <cell r="D1656"/>
          <cell r="E1656"/>
          <cell r="F1656"/>
          <cell r="G1656" t="str">
            <v>m</v>
          </cell>
          <cell r="H1656">
            <v>17.93</v>
          </cell>
          <cell r="I1656"/>
        </row>
        <row r="1657">
          <cell r="A1657" t="str">
            <v>ED-49317</v>
          </cell>
          <cell r="B1657"/>
          <cell r="C1657" t="str">
            <v>ELETRODUTO DE AÇO GALVANIZADO LEVE, INCLUSIVE CONEXÕES, SUPORTES E FIXAÇÃO DN 20 (3/4")</v>
          </cell>
          <cell r="D1657"/>
          <cell r="E1657"/>
          <cell r="F1657"/>
          <cell r="G1657" t="str">
            <v>m</v>
          </cell>
          <cell r="H1657">
            <v>19.37</v>
          </cell>
          <cell r="I1657"/>
        </row>
        <row r="1658">
          <cell r="A1658" t="str">
            <v>ED-49318</v>
          </cell>
          <cell r="B1658"/>
          <cell r="C1658" t="str">
            <v>ELETRODUTO DE AÇO GALVANIZADO LEVE, INCLUSIVE CONEXÕES, SUPORTES E FIXAÇÃO DN 25 (1")</v>
          </cell>
          <cell r="D1658"/>
          <cell r="E1658"/>
          <cell r="F1658"/>
          <cell r="G1658" t="str">
            <v>m</v>
          </cell>
          <cell r="H1658">
            <v>25.32</v>
          </cell>
          <cell r="I1658"/>
        </row>
        <row r="1659">
          <cell r="A1659" t="str">
            <v>ED-49324</v>
          </cell>
          <cell r="B1659"/>
          <cell r="C1659" t="str">
            <v>ELETRODUTO DE AÇO GALVANIZADO MÉDIO, INCLUSIVE CONEXÕES, SUPORTES E FIXAÇÃO DN 100 (4")</v>
          </cell>
          <cell r="D1659"/>
          <cell r="E1659"/>
          <cell r="F1659"/>
          <cell r="G1659" t="str">
            <v>m</v>
          </cell>
          <cell r="H1659">
            <v>130.25</v>
          </cell>
          <cell r="I1659"/>
        </row>
        <row r="1660">
          <cell r="A1660" t="str">
            <v>ED-49319</v>
          </cell>
          <cell r="B1660"/>
          <cell r="C1660" t="str">
            <v>ELETRODUTO DE AÇO GALVANIZADO MÉDIO, INCLUSIVE CONEXÕES, SUPORTES E FIXAÇÃO DN 32 (1.1/4")</v>
          </cell>
          <cell r="D1660"/>
          <cell r="E1660"/>
          <cell r="F1660"/>
          <cell r="G1660" t="str">
            <v>m</v>
          </cell>
          <cell r="H1660">
            <v>38.619999999999997</v>
          </cell>
          <cell r="I1660"/>
        </row>
        <row r="1661">
          <cell r="A1661" t="str">
            <v>ED-49320</v>
          </cell>
          <cell r="B1661"/>
          <cell r="C1661" t="str">
            <v>ELETRODUTO DE AÇO GALVANIZADO MÉDIO, INCLUSIVE CONEXÕES, SUPORTES E FIXAÇÃO DN 40 (1.1/2")</v>
          </cell>
          <cell r="D1661"/>
          <cell r="E1661"/>
          <cell r="F1661"/>
          <cell r="G1661" t="str">
            <v>m</v>
          </cell>
          <cell r="H1661">
            <v>43.75</v>
          </cell>
          <cell r="I1661"/>
        </row>
        <row r="1662">
          <cell r="A1662" t="str">
            <v>ED-49321</v>
          </cell>
          <cell r="B1662"/>
          <cell r="C1662" t="str">
            <v>ELETRODUTO DE AÇO GALVANIZADO MÉDIO, INCLUSIVE CONEXÕES, SUPORTES E FIXAÇÃO DN 50 (2")</v>
          </cell>
          <cell r="D1662"/>
          <cell r="E1662"/>
          <cell r="F1662"/>
          <cell r="G1662" t="str">
            <v>m</v>
          </cell>
          <cell r="H1662">
            <v>49.46</v>
          </cell>
          <cell r="I1662"/>
        </row>
        <row r="1663">
          <cell r="A1663" t="str">
            <v>ED-49322</v>
          </cell>
          <cell r="B1663"/>
          <cell r="C1663" t="str">
            <v>ELETRODUTO DE AÇO GALVANIZADO MÉDIO, INCLUSIVE CONEXÕES, SUPORTES E FIXAÇÃO DN 65 (2.1/2")</v>
          </cell>
          <cell r="D1663"/>
          <cell r="E1663"/>
          <cell r="F1663"/>
          <cell r="G1663" t="str">
            <v>m</v>
          </cell>
          <cell r="H1663">
            <v>73.319999999999993</v>
          </cell>
          <cell r="I1663"/>
        </row>
        <row r="1664">
          <cell r="A1664" t="str">
            <v>ED-49323</v>
          </cell>
          <cell r="B1664"/>
          <cell r="C1664" t="str">
            <v>ELETRODUTO DE AÇO GALVANIZADO MÉDIO, INCLUSIVE CONEXÕES, SUPORTES E FIXAÇÃO DN 80 (3")</v>
          </cell>
          <cell r="D1664"/>
          <cell r="E1664"/>
          <cell r="F1664"/>
          <cell r="G1664" t="str">
            <v>m</v>
          </cell>
          <cell r="H1664">
            <v>99.36</v>
          </cell>
          <cell r="I1664"/>
        </row>
        <row r="1665">
          <cell r="A1665" t="str">
            <v>ED-49333</v>
          </cell>
          <cell r="B1665"/>
          <cell r="C1665" t="str">
            <v>ELETRODUTO DE AÇO GALVANIZADO PESADO, INCLUSIVE CONEXÕES, SUPORTES E FIXAÇÃO DN 100 (4")</v>
          </cell>
          <cell r="D1665"/>
          <cell r="E1665"/>
          <cell r="F1665"/>
          <cell r="G1665" t="str">
            <v>m</v>
          </cell>
          <cell r="H1665">
            <v>215.9</v>
          </cell>
          <cell r="I1665"/>
        </row>
        <row r="1666">
          <cell r="A1666" t="str">
            <v>ED-49325</v>
          </cell>
          <cell r="B1666"/>
          <cell r="C1666" t="str">
            <v>ELETRODUTO DE AÇO GALVANIZADO PESADO, INCLUSIVE CONEXÕES, SUPORTES E FIXAÇÃO DN 15 (1/2")</v>
          </cell>
          <cell r="D1666"/>
          <cell r="E1666"/>
          <cell r="F1666"/>
          <cell r="G1666" t="str">
            <v>m</v>
          </cell>
          <cell r="H1666">
            <v>32.99</v>
          </cell>
          <cell r="I1666"/>
        </row>
        <row r="1667">
          <cell r="A1667" t="str">
            <v>ED-49326</v>
          </cell>
          <cell r="B1667"/>
          <cell r="C1667" t="str">
            <v>ELETRODUTO DE AÇO GALVANIZADO PESADO, INCLUSIVE CONEXÕES, SUPORTES E FIXAÇÃO DN 20 (3/4")</v>
          </cell>
          <cell r="D1667"/>
          <cell r="E1667"/>
          <cell r="F1667"/>
          <cell r="G1667" t="str">
            <v>m</v>
          </cell>
          <cell r="H1667">
            <v>37.840000000000003</v>
          </cell>
          <cell r="I1667"/>
        </row>
        <row r="1668">
          <cell r="A1668" t="str">
            <v>ED-49327</v>
          </cell>
          <cell r="B1668"/>
          <cell r="C1668" t="str">
            <v>ELETRODUTO DE AÇO GALVANIZADO PESADO, INCLUSIVE CONEXÕES, SUPORTES E FIXAÇÃO DN 25 (1")</v>
          </cell>
          <cell r="D1668"/>
          <cell r="E1668"/>
          <cell r="F1668"/>
          <cell r="G1668" t="str">
            <v>m</v>
          </cell>
          <cell r="H1668">
            <v>48.41</v>
          </cell>
          <cell r="I1668"/>
        </row>
        <row r="1669">
          <cell r="A1669" t="str">
            <v>ED-49328</v>
          </cell>
          <cell r="B1669"/>
          <cell r="C1669" t="str">
            <v>ELETRODUTO DE AÇO GALVANIZADO PESADO, INCLUSIVE CONEXÕES, SUPORTES E FIXAÇÃO DN 32 (1.1/4")</v>
          </cell>
          <cell r="D1669"/>
          <cell r="E1669"/>
          <cell r="F1669"/>
          <cell r="G1669" t="str">
            <v>m</v>
          </cell>
          <cell r="H1669">
            <v>38.619999999999997</v>
          </cell>
          <cell r="I1669"/>
        </row>
        <row r="1670">
          <cell r="A1670" t="str">
            <v>ED-49329</v>
          </cell>
          <cell r="B1670"/>
          <cell r="C1670" t="str">
            <v>ELETRODUTO DE AÇO GALVANIZADO PESADO, INCLUSIVE CONEXÕES, SUPORTES E FIXAÇÃO DN 40 (1.1/2")</v>
          </cell>
          <cell r="D1670"/>
          <cell r="E1670"/>
          <cell r="F1670"/>
          <cell r="G1670" t="str">
            <v>m</v>
          </cell>
          <cell r="H1670">
            <v>71.89</v>
          </cell>
          <cell r="I1670"/>
        </row>
        <row r="1671">
          <cell r="A1671" t="str">
            <v>ED-49330</v>
          </cell>
          <cell r="B1671"/>
          <cell r="C1671" t="str">
            <v>ELETRODUTO DE AÇO GALVANIZADO PESADO, INCLUSIVE CONEXÕES, SUPORTES E FIXAÇÃO DN 50 (2")</v>
          </cell>
          <cell r="D1671"/>
          <cell r="E1671"/>
          <cell r="F1671"/>
          <cell r="G1671" t="str">
            <v>m</v>
          </cell>
          <cell r="H1671">
            <v>84.15</v>
          </cell>
          <cell r="I1671"/>
        </row>
        <row r="1672">
          <cell r="A1672" t="str">
            <v>ED-49331</v>
          </cell>
          <cell r="B1672"/>
          <cell r="C1672" t="str">
            <v>ELETRODUTO DE AÇO GALVANIZADO PESADO, INCLUSIVE CONEXÕES, SUPORTES E FIXAÇÃO DN 65 (2.1/2")</v>
          </cell>
          <cell r="D1672"/>
          <cell r="E1672"/>
          <cell r="F1672"/>
          <cell r="G1672" t="str">
            <v>m</v>
          </cell>
          <cell r="H1672">
            <v>120.81</v>
          </cell>
          <cell r="I1672"/>
        </row>
        <row r="1673">
          <cell r="A1673" t="str">
            <v>ED-49332</v>
          </cell>
          <cell r="B1673"/>
          <cell r="C1673" t="str">
            <v>ELETRODUTO DE AÇO GALVANIZADO PESADO, INCLUSIVE CONEXÕES, SUPORTES E FIXAÇÃO DN 80 (3")</v>
          </cell>
          <cell r="D1673"/>
          <cell r="E1673"/>
          <cell r="F1673"/>
          <cell r="G1673" t="str">
            <v>m</v>
          </cell>
          <cell r="H1673">
            <v>154.77000000000001</v>
          </cell>
          <cell r="I1673"/>
        </row>
        <row r="1674">
          <cell r="A1674">
            <v>8928</v>
          </cell>
          <cell r="B1674"/>
          <cell r="C1674" t="str">
            <v>PERFILADO LISO E PERFURADO</v>
          </cell>
          <cell r="D1674"/>
          <cell r="E1674"/>
          <cell r="F1674"/>
          <cell r="G1674"/>
          <cell r="H1674"/>
          <cell r="I1674"/>
        </row>
        <row r="1675">
          <cell r="A1675" t="str">
            <v>ED-49463</v>
          </cell>
          <cell r="B1675"/>
          <cell r="C1675" t="str">
            <v>CAIXA DE DERIVAÇÃO TIPO "C" PARA PERFILADO EM CHAPA DE AÇO  COM TRATAMENTO PRÉ-ZINCADO, INCLUSIVE TAMPA E FIXAÇÃO</v>
          </cell>
          <cell r="D1675"/>
          <cell r="E1675"/>
          <cell r="F1675"/>
          <cell r="G1675" t="str">
            <v>un</v>
          </cell>
          <cell r="H1675">
            <v>26.28</v>
          </cell>
          <cell r="I1675"/>
        </row>
        <row r="1676">
          <cell r="A1676" t="str">
            <v>ED-49464</v>
          </cell>
          <cell r="B1676"/>
          <cell r="C1676" t="str">
            <v>CAIXA DE DERIVAÇÃO TIPO "I" PARA PERFILADO EM CHAPA DE AÇO  COM TRATAMENTO PRÉ-ZINCADO, INCLUSIVE TAMPA E FIXAÇÃO</v>
          </cell>
          <cell r="D1676"/>
          <cell r="E1676"/>
          <cell r="F1676"/>
          <cell r="G1676" t="str">
            <v>un</v>
          </cell>
          <cell r="H1676">
            <v>26.21</v>
          </cell>
          <cell r="I1676"/>
        </row>
        <row r="1677">
          <cell r="A1677" t="str">
            <v>ED-49465</v>
          </cell>
          <cell r="B1677"/>
          <cell r="C1677" t="str">
            <v>CAIXA DE DERIVAÇÃO TIPO "L" PARA PERFILADO EM CHAPA DE AÇO  COM TRATAMENTO PRÉ-ZINCADO, INCLUSIVE TAMPA E FIXAÇÃO</v>
          </cell>
          <cell r="D1677"/>
          <cell r="E1677"/>
          <cell r="F1677"/>
          <cell r="G1677" t="str">
            <v>un</v>
          </cell>
          <cell r="H1677">
            <v>26.41</v>
          </cell>
          <cell r="I1677"/>
        </row>
        <row r="1678">
          <cell r="A1678" t="str">
            <v>ED-49466</v>
          </cell>
          <cell r="B1678"/>
          <cell r="C1678" t="str">
            <v>CAIXA DE DERIVAÇÃO TIPO "T" PARA PERFILADO EM CHAPA DE AÇO  COM TRATAMENTO PRÉ-ZINCADO, INCLUSIVE TAMPA E FIXAÇÃO</v>
          </cell>
          <cell r="D1678"/>
          <cell r="E1678"/>
          <cell r="F1678"/>
          <cell r="G1678" t="str">
            <v>un</v>
          </cell>
          <cell r="H1678">
            <v>26.92</v>
          </cell>
          <cell r="I1678"/>
        </row>
        <row r="1679">
          <cell r="A1679" t="str">
            <v>ED-49467</v>
          </cell>
          <cell r="B1679"/>
          <cell r="C1679" t="str">
            <v>CAIXA DE DERIVAÇÃO TIPO "X" PARA PERFILADO EM CHAPA DE AÇO  COM TRATAMENTO PRÉ-ZINCADO, INCLUSIVE TAMPA E FIXAÇÃO</v>
          </cell>
          <cell r="D1679"/>
          <cell r="E1679"/>
          <cell r="F1679"/>
          <cell r="G1679" t="str">
            <v>un</v>
          </cell>
          <cell r="H1679">
            <v>27.77</v>
          </cell>
          <cell r="I1679"/>
        </row>
        <row r="1680">
          <cell r="A1680" t="str">
            <v>ED-19583</v>
          </cell>
          <cell r="B1680"/>
          <cell r="C1680" t="str">
            <v>FIXAÇÃO DE PERFILADO HORIZONTAL, INCLUSIVE SUPORTE, VERGALHÃO E ACESSÓRIOS, EXCLUSIVE PERFILADO</v>
          </cell>
          <cell r="D1680"/>
          <cell r="E1680"/>
          <cell r="F1680"/>
          <cell r="G1680" t="str">
            <v>m</v>
          </cell>
          <cell r="H1680">
            <v>10.99</v>
          </cell>
          <cell r="I1680"/>
        </row>
        <row r="1681">
          <cell r="A1681" t="str">
            <v>ED-49446</v>
          </cell>
          <cell r="B1681"/>
          <cell r="C1681" t="str">
            <v>PERFILADO LISO (38X19)MM EM CHAPA DE AÇO GALVANIZADO #18, COM TRATAMENTO PRÉ-ZINCADO, INCLUSIVE FIXAÇÃO SUPERIOR, CONEXÕES E ACESSÓRIOS, EXCLUSIVE TAMPA DE ENCAIXE</v>
          </cell>
          <cell r="D1681"/>
          <cell r="E1681"/>
          <cell r="F1681"/>
          <cell r="G1681" t="str">
            <v>m</v>
          </cell>
          <cell r="H1681">
            <v>43.23</v>
          </cell>
          <cell r="I1681"/>
        </row>
        <row r="1682">
          <cell r="A1682" t="str">
            <v>ED-49447</v>
          </cell>
          <cell r="B1682"/>
          <cell r="C1682" t="str">
            <v>PERFILADO LISO (38X38)MM EM CHAPA DE AÇO GALVANIZADO #18, COM TRATAMENTO PRÉ-ZINCADO, INCLUSIVE FIXAÇÃO SUPERIOR, CONEXÕES E ACESSÓRIOS, EXCLUSIVE TAMPA DE ENCAIXE</v>
          </cell>
          <cell r="D1682"/>
          <cell r="E1682"/>
          <cell r="F1682"/>
          <cell r="G1682" t="str">
            <v>m</v>
          </cell>
          <cell r="H1682">
            <v>53.75</v>
          </cell>
          <cell r="I1682"/>
        </row>
        <row r="1683">
          <cell r="A1683" t="str">
            <v>ED-49448</v>
          </cell>
          <cell r="B1683"/>
          <cell r="C1683" t="str">
            <v>PERFILADO LISO (38X38)MM EM CHAPA DE AÇO GALVANIZADO #18, COM TRATAMENTO PRÉ-ZINCADO, INCLUSIVE TAMPA DE ENCAIXE, FIXAÇÃO SUPERIOR, CONEXÕES E ACESSÓRIOS</v>
          </cell>
          <cell r="D1683"/>
          <cell r="E1683"/>
          <cell r="F1683"/>
          <cell r="G1683" t="str">
            <v>m</v>
          </cell>
          <cell r="H1683">
            <v>64.98</v>
          </cell>
          <cell r="I1683"/>
        </row>
        <row r="1684">
          <cell r="A1684" t="str">
            <v>ED-49451</v>
          </cell>
          <cell r="B1684"/>
          <cell r="C1684" t="str">
            <v>PERFILADO PERFURADO (38X38)MM EM CHAPA DE AÇO GALVANIZADO #18, COM TRATAMENTO PRÉ-ZINCADO, INCLUSIVE FIXAÇÃO SUPERIOR, CONEXÕES E ACESSÓRIOS, EXCLUSIVE TAMPA DE ENCAIXE</v>
          </cell>
          <cell r="D1684"/>
          <cell r="E1684"/>
          <cell r="F1684"/>
          <cell r="G1684" t="str">
            <v>m</v>
          </cell>
          <cell r="H1684">
            <v>53.54</v>
          </cell>
          <cell r="I1684"/>
        </row>
        <row r="1685">
          <cell r="A1685" t="str">
            <v>ED-49450</v>
          </cell>
          <cell r="B1685"/>
          <cell r="C1685" t="str">
            <v>PERFILADO PERFURADO (38X38)MM EM CHAPA DE AÇO GALVANIZADO #18, COM TRATAMENTO PRÉ-ZINCADO, INCLUSIVE TAMPA DE ENCAIXE, FIXAÇÃO SUPERIOR, CONEXÕES E ACESSÓRIOS</v>
          </cell>
          <cell r="D1685"/>
          <cell r="E1685"/>
          <cell r="F1685"/>
          <cell r="G1685" t="str">
            <v>m</v>
          </cell>
          <cell r="H1685">
            <v>64.77</v>
          </cell>
          <cell r="I1685"/>
        </row>
        <row r="1686">
          <cell r="A1686" t="str">
            <v>ED-49457</v>
          </cell>
          <cell r="B1686"/>
          <cell r="C1686" t="str">
            <v>SUPORTE OU GANCHO DE LUMINÁRIA PARA PERFILADO (38X38)MM, TIPO CURTO, EM CHAPA DE AÇO COM TRATAMENTO PRÉ-ZINCADO, INCLUSIVE ACESSÓRIOS E FIXAÇÃO</v>
          </cell>
          <cell r="D1686"/>
          <cell r="E1686"/>
          <cell r="F1686"/>
          <cell r="G1686" t="str">
            <v>un</v>
          </cell>
          <cell r="H1686">
            <v>6.41</v>
          </cell>
          <cell r="I1686"/>
        </row>
        <row r="1687">
          <cell r="A1687" t="str">
            <v>ED-49458</v>
          </cell>
          <cell r="B1687"/>
          <cell r="C1687" t="str">
            <v>SUPORTE OU GANCHO DE LUMINÁRIA PARA PERFILADO (38X38)MM, TIPO LONGO, EM CHAPA DE AÇO COM TRATAMENTO PRÉ-ZINCADO, INCLUSIVE ACESSÓRIOS E FIXAÇÃO</v>
          </cell>
          <cell r="D1687"/>
          <cell r="E1687"/>
          <cell r="F1687"/>
          <cell r="G1687" t="str">
            <v>un</v>
          </cell>
          <cell r="H1687">
            <v>6.71</v>
          </cell>
          <cell r="I1687"/>
        </row>
        <row r="1688">
          <cell r="A1688">
            <v>8929</v>
          </cell>
          <cell r="B1688"/>
          <cell r="C1688" t="str">
            <v>ELETROCALHA LISA</v>
          </cell>
          <cell r="D1688"/>
          <cell r="E1688"/>
          <cell r="F1688"/>
          <cell r="G1688"/>
          <cell r="H1688"/>
          <cell r="I1688"/>
        </row>
        <row r="1689">
          <cell r="A1689" t="str">
            <v>ED-19511</v>
          </cell>
          <cell r="B1689"/>
          <cell r="C1689" t="str">
            <v>ELETROCALHA LISA (100X100)MM EM CHAPA DE AÇO GALVANIZADO #18, COM TRATAMENTO PRÉ-ZINCADO, INCLUSIVE TAMPA DE ENCAIXE, FIXAÇÃO SUPERIOR, CONEXÕES E ACESSÓRIOS</v>
          </cell>
          <cell r="D1689"/>
          <cell r="E1689"/>
          <cell r="F1689"/>
          <cell r="G1689" t="str">
            <v>m</v>
          </cell>
          <cell r="H1689">
            <v>121.37</v>
          </cell>
          <cell r="I1689"/>
        </row>
        <row r="1690">
          <cell r="A1690" t="str">
            <v>ED-19510</v>
          </cell>
          <cell r="B1690"/>
          <cell r="C1690" t="str">
            <v>ELETROCALHA LISA (100X50)MM EM CHAPA DE AÇO GALVANIZADO #18, COM TRATAMENTO PRÉ-ZINCADO, INCLUSIVE TAMPA DE ENCAIXE, FIXAÇÃO SUPERIOR, CONEXÕES E ACESSÓRIOS</v>
          </cell>
          <cell r="D1690"/>
          <cell r="E1690"/>
          <cell r="F1690"/>
          <cell r="G1690" t="str">
            <v>m</v>
          </cell>
          <cell r="H1690">
            <v>96.68</v>
          </cell>
          <cell r="I1690"/>
        </row>
        <row r="1691">
          <cell r="A1691" t="str">
            <v>ED-19513</v>
          </cell>
          <cell r="B1691"/>
          <cell r="C1691" t="str">
            <v>ELETROCALHA LISA (150X100)MM EM CHAPA DE AÇO GALVANIZADO #18, COM TRATAMENTO PRÉ-ZINCADO, INCLUSIVE TAMPA DE ENCAIXE, FIXAÇÃO SUPERIOR, CONEXÕES E ACESSÓRIOS</v>
          </cell>
          <cell r="D1691"/>
          <cell r="E1691"/>
          <cell r="F1691"/>
          <cell r="G1691" t="str">
            <v>m</v>
          </cell>
          <cell r="H1691">
            <v>137.94</v>
          </cell>
          <cell r="I1691"/>
        </row>
        <row r="1692">
          <cell r="A1692" t="str">
            <v>ED-19512</v>
          </cell>
          <cell r="B1692"/>
          <cell r="C1692" t="str">
            <v>ELETROCALHA LISA (150X50)MM EM CHAPA DE AÇO GALVANIZADO #18, COM TRATAMENTO PRÉ-ZINCADO, INCLUSIVE TAMPA DE ENCAIXE, FIXAÇÃO SUPERIOR, CONEXÕES E ACESSÓRIOS</v>
          </cell>
          <cell r="D1692"/>
          <cell r="E1692"/>
          <cell r="F1692"/>
          <cell r="G1692" t="str">
            <v>m</v>
          </cell>
          <cell r="H1692">
            <v>112.02</v>
          </cell>
          <cell r="I1692"/>
        </row>
        <row r="1693">
          <cell r="A1693" t="str">
            <v>ED-19515</v>
          </cell>
          <cell r="B1693"/>
          <cell r="C1693" t="str">
            <v>ELETROCALHA LISA (200X100)MM EM CHAPA DE AÇO GALVANIZADO #18, COM TRATAMENTO PRÉ-ZINCADO, INCLUSIVE TAMPA DE ENCAIXE, FIXAÇÃO SUPERIOR, CONEXÕES E ACESSÓRIOS</v>
          </cell>
          <cell r="D1693"/>
          <cell r="E1693"/>
          <cell r="F1693"/>
          <cell r="G1693" t="str">
            <v>m</v>
          </cell>
          <cell r="H1693">
            <v>152.68</v>
          </cell>
          <cell r="I1693"/>
        </row>
        <row r="1694">
          <cell r="A1694" t="str">
            <v>ED-19514</v>
          </cell>
          <cell r="B1694"/>
          <cell r="C1694" t="str">
            <v>ELETROCALHA LISA (200X50)MM EM CHAPA DE AÇO GALVANIZADO #18, COM TRATAMENTO PRÉ-ZINCADO, INCLUSIVE TAMPA DE ENCAIXE, FIXAÇÃO SUPERIOR, CONEXÕES E ACESSÓRIOS</v>
          </cell>
          <cell r="D1694"/>
          <cell r="E1694"/>
          <cell r="F1694"/>
          <cell r="G1694" t="str">
            <v>m</v>
          </cell>
          <cell r="H1694">
            <v>129.29</v>
          </cell>
          <cell r="I1694"/>
        </row>
        <row r="1695">
          <cell r="A1695" t="str">
            <v>ED-19517</v>
          </cell>
          <cell r="B1695"/>
          <cell r="C1695" t="str">
            <v>ELETROCALHA LISA (300X100)MM EM CHAPA DE AÇO GALVANIZADO #18, COM TRATAMENTO PRÉ-ZINCADO, INCLUSIVE TAMPA DE ENCAIXE, FIXAÇÃO SUPERIOR, CONEXÕES E ACESSÓRIOS</v>
          </cell>
          <cell r="D1695"/>
          <cell r="E1695"/>
          <cell r="F1695"/>
          <cell r="G1695" t="str">
            <v>m</v>
          </cell>
          <cell r="H1695">
            <v>187.83</v>
          </cell>
          <cell r="I1695"/>
        </row>
        <row r="1696">
          <cell r="A1696" t="str">
            <v>ED-19516</v>
          </cell>
          <cell r="B1696"/>
          <cell r="C1696" t="str">
            <v>ELETROCALHA LISA (300X50)MM EM CHAPA DE AÇO GALVANIZADO #18, COM TRATAMENTO PRÉ-ZINCADO, INCLUSIVE TAMPA DE ENCAIXE, FIXAÇÃO SUPERIOR, CONEXÕES E ACESSÓRIOS</v>
          </cell>
          <cell r="D1696"/>
          <cell r="E1696"/>
          <cell r="F1696"/>
          <cell r="G1696" t="str">
            <v>m</v>
          </cell>
          <cell r="H1696">
            <v>162.77000000000001</v>
          </cell>
          <cell r="I1696"/>
        </row>
        <row r="1697">
          <cell r="A1697" t="str">
            <v>ED-19518</v>
          </cell>
          <cell r="B1697"/>
          <cell r="C1697" t="str">
            <v>ELETROCALHA LISA (400X100)MM EM CHAPA DE AÇO GALVANIZADO #18, COM TRATAMENTO PRÉ-ZINCADO, INCLUSIVE TAMPA DE ENCAIXE, FIXAÇÃO SUPERIOR, CONEXÕES E ACESSÓRIOS</v>
          </cell>
          <cell r="D1697"/>
          <cell r="E1697"/>
          <cell r="F1697"/>
          <cell r="G1697" t="str">
            <v>m</v>
          </cell>
          <cell r="H1697">
            <v>227.76</v>
          </cell>
          <cell r="I1697"/>
        </row>
        <row r="1698">
          <cell r="A1698">
            <v>8930</v>
          </cell>
          <cell r="B1698"/>
          <cell r="C1698" t="str">
            <v>ELETROCALHA PERFURADA</v>
          </cell>
          <cell r="D1698"/>
          <cell r="E1698"/>
          <cell r="F1698"/>
          <cell r="G1698"/>
          <cell r="H1698"/>
          <cell r="I1698"/>
        </row>
        <row r="1699">
          <cell r="A1699" t="str">
            <v>ED-19520</v>
          </cell>
          <cell r="B1699"/>
          <cell r="C1699" t="str">
            <v>ELETROCALHA PERFURADA (100X100)MM EM CHAPA DE AÇO GALVANIZADO #18, COM TRATAMENTO PRÉ-ZINCADO, INCLUSIVE TAMPA DE ENCAIXE, FIXAÇÃO SUPERIOR, CONEXÕES E ACESSÓRIOS</v>
          </cell>
          <cell r="D1699"/>
          <cell r="E1699"/>
          <cell r="F1699"/>
          <cell r="G1699" t="str">
            <v>m</v>
          </cell>
          <cell r="H1699">
            <v>121.37</v>
          </cell>
          <cell r="I1699"/>
        </row>
        <row r="1700">
          <cell r="A1700" t="str">
            <v>ED-19519</v>
          </cell>
          <cell r="B1700"/>
          <cell r="C1700" t="str">
            <v>ELETROCALHA PERFURADA (100X50)MM EM CHAPA DE AÇO GALVANIZADO #18, COM TRATAMENTO PRÉ-ZINCADO, INCLUSIVE TAMPA DE ENCAIXE, FIXAÇÃO SUPERIOR, CONEXÕES E ACESSÓRIOS</v>
          </cell>
          <cell r="D1700"/>
          <cell r="E1700"/>
          <cell r="F1700"/>
          <cell r="G1700" t="str">
            <v>m</v>
          </cell>
          <cell r="H1700">
            <v>95.84</v>
          </cell>
          <cell r="I1700"/>
        </row>
        <row r="1701">
          <cell r="A1701" t="str">
            <v>ED-19522</v>
          </cell>
          <cell r="B1701"/>
          <cell r="C1701" t="str">
            <v>ELETROCALHA PERFURADA (150X100)MM EM CHAPA DE AÇO GALVANIZADO #18, COM TRATAMENTO PRÉ-ZINCADO, INCLUSIVE TAMPA DE ENCAIXE, FIXAÇÃO SUPERIOR, CONEXÕES E ACESSÓRIOS</v>
          </cell>
          <cell r="D1701"/>
          <cell r="E1701"/>
          <cell r="F1701"/>
          <cell r="G1701" t="str">
            <v>m</v>
          </cell>
          <cell r="H1701">
            <v>136.15</v>
          </cell>
          <cell r="I1701"/>
        </row>
        <row r="1702">
          <cell r="A1702" t="str">
            <v>ED-19521</v>
          </cell>
          <cell r="B1702"/>
          <cell r="C1702" t="str">
            <v>ELETROCALHA PERFURADA (150X50)MM EM CHAPA DE AÇO GALVANIZADO #18, COM TRATAMENTO PRÉ-ZINCADO, INCLUSIVE TAMPA DE ENCAIXE, FIXAÇÃO SUPERIOR, CONEXÕES E ACESSÓRIOS</v>
          </cell>
          <cell r="D1702"/>
          <cell r="E1702"/>
          <cell r="F1702"/>
          <cell r="G1702" t="str">
            <v>m</v>
          </cell>
          <cell r="H1702">
            <v>110.72</v>
          </cell>
          <cell r="I1702"/>
        </row>
        <row r="1703">
          <cell r="A1703" t="str">
            <v>ED-19524</v>
          </cell>
          <cell r="B1703"/>
          <cell r="C1703" t="str">
            <v>ELETROCALHA PERFURADA (200X100)MM EM CHAPA DE AÇO GALVANIZADO #18, COM TRATAMENTO PRÉ-ZINCADO, INCLUSIVE TAMPA DE ENCAIXE, FIXAÇÃO SUPERIOR, CONEXÕES E ACESSÓRIOS</v>
          </cell>
          <cell r="D1703"/>
          <cell r="E1703"/>
          <cell r="F1703"/>
          <cell r="G1703" t="str">
            <v>m</v>
          </cell>
          <cell r="H1703">
            <v>152.71</v>
          </cell>
          <cell r="I1703"/>
        </row>
        <row r="1704">
          <cell r="A1704" t="str">
            <v>ED-19523</v>
          </cell>
          <cell r="B1704"/>
          <cell r="C1704" t="str">
            <v>ELETROCALHA PERFURADA (200X50)MM EM CHAPA DE AÇO GALVANIZADO #18, COM TRATAMENTO PRÉ-ZINCADO, INCLUSIVE TAMPA DE ENCAIXE, FIXAÇÃO SUPERIOR, CONEXÕES E ACESSÓRIOS</v>
          </cell>
          <cell r="D1704"/>
          <cell r="E1704"/>
          <cell r="F1704"/>
          <cell r="G1704" t="str">
            <v>m</v>
          </cell>
          <cell r="H1704">
            <v>127.13</v>
          </cell>
          <cell r="I1704"/>
        </row>
        <row r="1705">
          <cell r="A1705" t="str">
            <v>ED-19526</v>
          </cell>
          <cell r="B1705"/>
          <cell r="C1705" t="str">
            <v>ELETROCALHA PERFURADA (300X100)MM EM CHAPA DE AÇO GALVANIZADO #18, COM TRATAMENTO PRÉ-ZINCADO, INCLUSIVE TAMPA DE ENCAIXE, FIXAÇÃO SUPERIOR, CONEXÕES E ACESSÓRIOS</v>
          </cell>
          <cell r="D1705"/>
          <cell r="E1705"/>
          <cell r="F1705"/>
          <cell r="G1705" t="str">
            <v>m</v>
          </cell>
          <cell r="H1705">
            <v>186.34</v>
          </cell>
          <cell r="I1705"/>
        </row>
        <row r="1706">
          <cell r="A1706" t="str">
            <v>ED-19525</v>
          </cell>
          <cell r="B1706"/>
          <cell r="C1706" t="str">
            <v>ELETROCALHA PERFURADA (300X50)MM EM CHAPA DE AÇO GALVANIZADO #18, COM TRATAMENTO PRÉ-ZINCADO, INCLUSIVE TAMPA DE ENCAIXE, FIXAÇÃO SUPERIOR, CONEXÕES E ACESSÓRIOS</v>
          </cell>
          <cell r="D1706"/>
          <cell r="E1706"/>
          <cell r="F1706"/>
          <cell r="G1706" t="str">
            <v>m</v>
          </cell>
          <cell r="H1706">
            <v>162.38999999999999</v>
          </cell>
          <cell r="I1706"/>
        </row>
        <row r="1707">
          <cell r="A1707" t="str">
            <v>ED-19527</v>
          </cell>
          <cell r="B1707"/>
          <cell r="C1707" t="str">
            <v>ELETROCALHA PERFURADA (400X100)MM EM CHAPA DE AÇO GALVANIZADO #18, COM TRATAMENTO PRÉ-ZINCADO, INCLUSIVE TAMPA DE ENCAIXE, FIXAÇÃO SUPERIOR, CONEXÕES E ACESSÓRIOS</v>
          </cell>
          <cell r="D1707"/>
          <cell r="E1707"/>
          <cell r="F1707"/>
          <cell r="G1707" t="str">
            <v>m</v>
          </cell>
          <cell r="H1707">
            <v>228.4</v>
          </cell>
          <cell r="I1707"/>
        </row>
        <row r="1708">
          <cell r="A1708">
            <v>8931</v>
          </cell>
          <cell r="B1708"/>
          <cell r="C1708" t="str">
            <v>VERGALHÃO DE AÇO COM ROSCA TOTAL</v>
          </cell>
          <cell r="D1708"/>
          <cell r="E1708"/>
          <cell r="F1708"/>
          <cell r="G1708"/>
          <cell r="H1708"/>
          <cell r="I1708"/>
        </row>
        <row r="1709">
          <cell r="A1709" t="str">
            <v>ED-19508</v>
          </cell>
          <cell r="B1709"/>
          <cell r="C1709" t="str">
            <v>FIXAÇÃO DE ELETROCALHA/LEITO HORIZONTAL COM LARGURA MAIOR QUE 200 MM E MENOR OU IGUAL A 400 MM EM LAJE, COM SUPORTE EM PERFILADO, INCLUSIVE PERFILADO, VERGALHÃO E ACESSÓRIOS, EXCLUSIVE ELETROCALHA/LEITO</v>
          </cell>
          <cell r="D1709"/>
          <cell r="E1709"/>
          <cell r="F1709"/>
          <cell r="G1709" t="str">
            <v>m</v>
          </cell>
          <cell r="H1709">
            <v>13.78</v>
          </cell>
          <cell r="I1709"/>
        </row>
        <row r="1710">
          <cell r="A1710" t="str">
            <v>ED-19507</v>
          </cell>
          <cell r="B1710"/>
          <cell r="C1710" t="str">
            <v>FIXAÇÃO DE ELETROCALHA/LEITO HORIZONTAL COM LARGURA MENOR OU IGUAL A 200 MM EM LAJE, COM SUPORTE EM PERFILADO, INCLUSIVE PERFILADO, VERGALHÃO E ACESSÓRIOS, EXCLUSIVE ELETROCALHA/LEITO</v>
          </cell>
          <cell r="D1710"/>
          <cell r="E1710"/>
          <cell r="F1710"/>
          <cell r="G1710" t="str">
            <v>m</v>
          </cell>
          <cell r="H1710">
            <v>12.07</v>
          </cell>
          <cell r="I1710"/>
        </row>
        <row r="1711">
          <cell r="A1711" t="str">
            <v>ED-49461</v>
          </cell>
          <cell r="B1711"/>
          <cell r="C1711" t="str">
            <v>VERGALHÃO DE AÇO COM ROSCA TOTAL PARA PERFILADO, DIÂMETRO 1/4", INCLUSIVE FORNECIMENTO, FIXAÇÃO E INSTALAÇÃO</v>
          </cell>
          <cell r="D1711"/>
          <cell r="E1711"/>
          <cell r="F1711"/>
          <cell r="G1711" t="str">
            <v>m</v>
          </cell>
          <cell r="H1711">
            <v>13.3</v>
          </cell>
          <cell r="I1711"/>
        </row>
        <row r="1712">
          <cell r="A1712" t="str">
            <v>ED-15650</v>
          </cell>
          <cell r="B1712"/>
          <cell r="C1712" t="str">
            <v>VERGALHÃO DE AÇO COM ROSCA TOTAL PARA PERFILADO, DIÂMETRO 3/8", INCLUSIVE FORNECIMENTO, FIXAÇÃO E INSTALAÇÃO</v>
          </cell>
          <cell r="D1712"/>
          <cell r="E1712"/>
          <cell r="F1712"/>
          <cell r="G1712" t="str">
            <v>m</v>
          </cell>
          <cell r="H1712">
            <v>24.15</v>
          </cell>
          <cell r="I1712"/>
        </row>
        <row r="1713">
          <cell r="A1713" t="str">
            <v>ED-15970</v>
          </cell>
          <cell r="B1713"/>
          <cell r="C1713" t="str">
            <v>VERGALHÃO DE AÇO COM ROSCA TOTAL PARA PERFILADO, DIÂMETRO 5/16", INCLUSIVE FORNECIMENTO, FIXAÇÃO E INSTALAÇÃO</v>
          </cell>
          <cell r="D1713"/>
          <cell r="E1713"/>
          <cell r="F1713"/>
          <cell r="G1713" t="str">
            <v>m</v>
          </cell>
          <cell r="H1713">
            <v>18.28</v>
          </cell>
          <cell r="I1713"/>
        </row>
        <row r="1714">
          <cell r="A1714">
            <v>8932</v>
          </cell>
          <cell r="B1714"/>
          <cell r="C1714" t="str">
            <v>LUMINÁRIA</v>
          </cell>
          <cell r="D1714"/>
          <cell r="E1714"/>
          <cell r="F1714"/>
          <cell r="G1714"/>
          <cell r="H1714"/>
          <cell r="I1714"/>
        </row>
        <row r="1715">
          <cell r="A1715" t="str">
            <v>ED-13345</v>
          </cell>
          <cell r="B1715"/>
          <cell r="C1715" t="str">
            <v>LUMINÁRIA ARANDELA TIPO MEIA-LUA COMPLETA, DIÂMETRO 25 CM, PARA UMA (1) LÂMPADA LED, POTÊNCIA 15W, BULBO A65, FORNECIMENTO E INSTALAÇÃO, INCLUSIVE BASE E LÂMPADA</v>
          </cell>
          <cell r="D1715"/>
          <cell r="E1715"/>
          <cell r="F1715"/>
          <cell r="G1715" t="str">
            <v>un</v>
          </cell>
          <cell r="H1715">
            <v>61.15</v>
          </cell>
          <cell r="I1715"/>
        </row>
        <row r="1716">
          <cell r="A1716" t="str">
            <v>ED-13346</v>
          </cell>
          <cell r="B1716"/>
          <cell r="C1716" t="str">
            <v>LUMINÁRIA ARANDELA TIPO MEIA-LUA COMPLETA, DIÂMETRO 25 CM, PARA UMA (1) LÂMPADA LED, POTÊNCIA 20W, BULBO A70, FORNECIMENTO E INSTALAÇÃO, INCLUSIVE BASE E LÂMPADA</v>
          </cell>
          <cell r="D1716"/>
          <cell r="E1716"/>
          <cell r="F1716"/>
          <cell r="G1716" t="str">
            <v>un</v>
          </cell>
          <cell r="H1716">
            <v>74.23</v>
          </cell>
          <cell r="I1716"/>
        </row>
        <row r="1717">
          <cell r="A1717" t="str">
            <v>ED-9955</v>
          </cell>
          <cell r="B1717"/>
          <cell r="C1717" t="str">
            <v>LUMINÁRIA ARANDELA TIPO MEIA-LUA COMPLETA, DIÂMETRO 25 CM, PARA UMA (1) LÂMPADA LED, POTÊNCIA 9W, BULBO A60, FORNECIMENTO E INSTALAÇÃO, INCLUSIVE BASE E LÂMPADA</v>
          </cell>
          <cell r="D1717"/>
          <cell r="E1717"/>
          <cell r="F1717"/>
          <cell r="G1717" t="str">
            <v>un</v>
          </cell>
          <cell r="H1717">
            <v>58.23</v>
          </cell>
          <cell r="I1717"/>
        </row>
        <row r="1718">
          <cell r="A1718" t="str">
            <v>ED-9954</v>
          </cell>
          <cell r="B1718"/>
          <cell r="C1718" t="str">
            <v>LUMINÁRIA ARANDELA TIPO MEIA-LUA, DIÂMETRO 25 CM, PARA UMA (1) LÂMPADA BASE E-27, FORNECIMENTO E INSTALAÇÃO, INCLUSIVE BASE, EXCLUSIVE LÂMPADA</v>
          </cell>
          <cell r="D1718"/>
          <cell r="E1718"/>
          <cell r="F1718"/>
          <cell r="G1718" t="str">
            <v>un</v>
          </cell>
          <cell r="H1718">
            <v>46.9</v>
          </cell>
          <cell r="I1718"/>
        </row>
        <row r="1719">
          <cell r="A1719" t="str">
            <v>ED-49405</v>
          </cell>
          <cell r="B1719"/>
          <cell r="C1719" t="str">
            <v>LUMINÁRIA ARANDELA TIPO TARTARUGA BLINDADA COMPLETA, PARA UMA (1) LÂMPADA FLUORESCENTE COMPACTA 20W, FORNECIMENTO E INSTALAÇÃO, INCLUSIVE BASE E LÂMPADA</v>
          </cell>
          <cell r="D1719"/>
          <cell r="E1719"/>
          <cell r="F1719"/>
          <cell r="G1719" t="str">
            <v>un</v>
          </cell>
          <cell r="H1719">
            <v>88.49</v>
          </cell>
          <cell r="I1719"/>
        </row>
        <row r="1720">
          <cell r="A1720" t="str">
            <v>ED-49404</v>
          </cell>
          <cell r="B1720"/>
          <cell r="C1720" t="str">
            <v>LUMINÁRIA ARANDELA TIPO TARTARUGA BLINDADA, PARA UMA (1) LÂMPADA BASE E-27, POTÊNCIA MÁXIMA 60W, FORNECIMENTO E INSTALAÇÃO, EXCLUSIVE BASE E LÂMPADA</v>
          </cell>
          <cell r="D1720"/>
          <cell r="E1720"/>
          <cell r="F1720"/>
          <cell r="G1720" t="str">
            <v>un</v>
          </cell>
          <cell r="H1720">
            <v>66.19</v>
          </cell>
          <cell r="I1720"/>
        </row>
        <row r="1721">
          <cell r="A1721" t="str">
            <v>ED-49403</v>
          </cell>
          <cell r="B1721"/>
          <cell r="C1721" t="str">
            <v>LUMINÁRIA ARANDELA TIPO TARTARUGA COMPLETA, PARA UMA (1) LÂMPADA FLUORESCENTE COMPACTA 20W, FORNECIMENTO E INSTALAÇÃO, INCLUSIVE BASE E LÂMPADA</v>
          </cell>
          <cell r="D1721"/>
          <cell r="E1721"/>
          <cell r="F1721"/>
          <cell r="G1721" t="str">
            <v>un</v>
          </cell>
          <cell r="H1721">
            <v>60.81</v>
          </cell>
          <cell r="I1721"/>
        </row>
        <row r="1722">
          <cell r="A1722" t="str">
            <v>ED-49402</v>
          </cell>
          <cell r="B1722"/>
          <cell r="C1722" t="str">
            <v>LUMINÁRIA ARANDELA TIPO TARTARUGA, PARA UMA (1) LÂMPADA BASE E-27, POTÊNCIA MÁXIMA 60W, FORNECIMENTO E INSTALAÇÃO, EXCLUSIVE BASE E LÂMPADA</v>
          </cell>
          <cell r="D1722"/>
          <cell r="E1722"/>
          <cell r="F1722"/>
          <cell r="G1722" t="str">
            <v>un</v>
          </cell>
          <cell r="H1722">
            <v>38.51</v>
          </cell>
          <cell r="I1722"/>
        </row>
        <row r="1723">
          <cell r="A1723" t="str">
            <v>ED-49387</v>
          </cell>
          <cell r="B1723"/>
          <cell r="C1723" t="str">
            <v>LUMINÁRIA COMERCIAL CHANFRADA DE SOBREPOR COMPLETA, PARA DUAS (2) LÂMPADAS TUBULARES FLUORESCENTE 2X16W-ØT8, FORNECIMENTO E INSTALAÇÃO, INCLUSIVE BASE, REATOR E LÂMPADAS</v>
          </cell>
          <cell r="D1723"/>
          <cell r="E1723"/>
          <cell r="F1723"/>
          <cell r="G1723" t="str">
            <v>un</v>
          </cell>
          <cell r="H1723">
            <v>162.38</v>
          </cell>
          <cell r="I1723"/>
        </row>
        <row r="1724">
          <cell r="A1724" t="str">
            <v>ED-49393</v>
          </cell>
          <cell r="B1724"/>
          <cell r="C1724" t="str">
            <v>LUMINÁRIA COMERCIAL CHANFRADA DE SOBREPOR COMPLETA, PARA DUAS (2) LÂMPADAS TUBULARES FLUORESCENTE 2X32W-ØT8, FORNECIMENTO E INSTALAÇÃO, INCLUSIVE BASE, REATOR E LÂMPADAS</v>
          </cell>
          <cell r="D1724"/>
          <cell r="E1724"/>
          <cell r="F1724"/>
          <cell r="G1724" t="str">
            <v>un</v>
          </cell>
          <cell r="H1724">
            <v>182.94</v>
          </cell>
          <cell r="I1724"/>
        </row>
        <row r="1725">
          <cell r="A1725" t="str">
            <v>ED-13338</v>
          </cell>
          <cell r="B1725"/>
          <cell r="C1725" t="str">
            <v>LUMINÁRIA COMERCIAL CHANFRADA DE SOBREPOR COMPLETA, PARA DUAS (2) LÂMPADAS TUBULARES LED 2X18W-ØT8, TEMPERATURA DA COR 6500K, FORNECIMENTO E INSTALAÇÃO, INCLUSIVE BASE E LÂMPADAS</v>
          </cell>
          <cell r="D1725"/>
          <cell r="E1725"/>
          <cell r="F1725"/>
          <cell r="G1725" t="str">
            <v>un</v>
          </cell>
          <cell r="H1725">
            <v>158.38</v>
          </cell>
          <cell r="I1725"/>
        </row>
        <row r="1726">
          <cell r="A1726" t="str">
            <v>ED-13337</v>
          </cell>
          <cell r="B1726"/>
          <cell r="C1726" t="str">
            <v>LUMINÁRIA COMERCIAL CHANFRADA DE SOBREPOR COMPLETA, PARA DUAS (2) LÂMPADAS TUBULARES LED 2X9W-ØT8, TEMPERATURA DA COR 6500K, FORNECIMENTO E INSTALAÇÃO, INCLUSIVE BASE E LÂMPADAS</v>
          </cell>
          <cell r="D1726"/>
          <cell r="E1726"/>
          <cell r="F1726"/>
          <cell r="G1726" t="str">
            <v>un</v>
          </cell>
          <cell r="H1726">
            <v>137.06</v>
          </cell>
          <cell r="I1726"/>
        </row>
        <row r="1727">
          <cell r="A1727" t="str">
            <v>ED-49389</v>
          </cell>
          <cell r="B1727"/>
          <cell r="C1727" t="str">
            <v>LUMINÁRIA COMERCIAL CHANFRADA DE SOBREPOR COMPLETA, PARA QUATRO (4) LÂMPADAS TUBULARES FLUORESCENTE 4X16W-ØT8, FORNECIMENTO E INSTALAÇÃO, INCLUSIVE BASE, REATOR E LÂMPADAS</v>
          </cell>
          <cell r="D1727"/>
          <cell r="E1727"/>
          <cell r="F1727"/>
          <cell r="G1727" t="str">
            <v>un</v>
          </cell>
          <cell r="H1727">
            <v>271.77</v>
          </cell>
          <cell r="I1727"/>
        </row>
        <row r="1728">
          <cell r="A1728" t="str">
            <v>ED-49395</v>
          </cell>
          <cell r="B1728"/>
          <cell r="C1728" t="str">
            <v>LUMINÁRIA COMERCIAL CHANFRADA DE SOBREPOR COMPLETA, PARA QUATRO (4) LÂMPADAS TUBULARES FLUORESCENTE 4X32W-ØT8, FORNECIMENTO E INSTALAÇÃO, INCLUSIVE BASE, REATOR E LÂMPADAS</v>
          </cell>
          <cell r="D1728"/>
          <cell r="E1728"/>
          <cell r="F1728"/>
          <cell r="G1728" t="str">
            <v>un</v>
          </cell>
          <cell r="H1728">
            <v>334.05</v>
          </cell>
          <cell r="I1728"/>
        </row>
        <row r="1729">
          <cell r="A1729" t="str">
            <v>ED-13340</v>
          </cell>
          <cell r="B1729"/>
          <cell r="C1729" t="str">
            <v>LUMINÁRIA COMERCIAL CHANFRADA DE SOBREPOR COMPLETA, PARA QUATRO (4) LÂMPADAS TUBULARES LED 4X18W-ØT8, TEMPERATURA DA COR 6500K, FORNECIMENTO E INSTALAÇÃO, INCLUSIVE BASE E LÂMPADA</v>
          </cell>
          <cell r="D1729"/>
          <cell r="E1729"/>
          <cell r="F1729"/>
          <cell r="G1729" t="str">
            <v>un</v>
          </cell>
          <cell r="H1729">
            <v>284.93</v>
          </cell>
          <cell r="I1729"/>
        </row>
        <row r="1730">
          <cell r="A1730" t="str">
            <v>ED-13339</v>
          </cell>
          <cell r="B1730"/>
          <cell r="C1730" t="str">
            <v>LUMINÁRIA COMERCIAL CHANFRADA DE SOBREPOR COMPLETA, PARA QUATRO (4) LÂMPADAS TUBULARES LED 4X9W-ØT8, TEMPERATURA DA COR 6500K, FORNECIMENTO E INSTALAÇÃO, INCLUSIVE BASE E LÂMPADAS</v>
          </cell>
          <cell r="D1730"/>
          <cell r="E1730"/>
          <cell r="F1730"/>
          <cell r="G1730" t="str">
            <v>un</v>
          </cell>
          <cell r="H1730">
            <v>221.13</v>
          </cell>
          <cell r="I1730"/>
        </row>
        <row r="1731">
          <cell r="A1731" t="str">
            <v>ED-49385</v>
          </cell>
          <cell r="B1731"/>
          <cell r="C1731" t="str">
            <v>LUMINÁRIA COMERCIAL CHANFRADA DE SOBREPOR COMPLETA, PARA UMA (1) LÂMPADA TUBULAR FLUORESCENTE 1X16W-ØT8, FORNECIMENTO E INSTALAÇÃO, INCLUSIVE BASE, REATOR E LÂMPADA</v>
          </cell>
          <cell r="D1731"/>
          <cell r="E1731"/>
          <cell r="F1731"/>
          <cell r="G1731" t="str">
            <v>un</v>
          </cell>
          <cell r="H1731">
            <v>120.27</v>
          </cell>
          <cell r="I1731"/>
        </row>
        <row r="1732">
          <cell r="A1732" t="str">
            <v>ED-49391</v>
          </cell>
          <cell r="B1732"/>
          <cell r="C1732" t="str">
            <v>LUMINÁRIA COMERCIAL CHANFRADA DE SOBREPOR COMPLETA, PARA UMA (1) LÂMPADA TUBULAR FLUORESCENTE 1X32W-ØT8, FORNECIMENTO E INSTALAÇÃO, INCLUSIVE BASE, REATOR E LÂMPADA</v>
          </cell>
          <cell r="D1732"/>
          <cell r="E1732"/>
          <cell r="F1732"/>
          <cell r="G1732" t="str">
            <v>un</v>
          </cell>
          <cell r="H1732">
            <v>146.36000000000001</v>
          </cell>
          <cell r="I1732"/>
        </row>
        <row r="1733">
          <cell r="A1733" t="str">
            <v>ED-13336</v>
          </cell>
          <cell r="B1733"/>
          <cell r="C1733" t="str">
            <v>LUMINÁRIA COMERCIAL CHANFRADA DE SOBREPOR COMPLETA, PARA UMA (1) LÂMPADA TUBULAR LED 1X18W-ØT8, TEMPERATURA DA COR 6500K, FORNECIMENTO E INSTALAÇÃO, INCLUSIVE BASE E LÂMPADA</v>
          </cell>
          <cell r="D1733"/>
          <cell r="E1733"/>
          <cell r="F1733"/>
          <cell r="G1733" t="str">
            <v>un</v>
          </cell>
          <cell r="H1733">
            <v>110.27</v>
          </cell>
          <cell r="I1733"/>
        </row>
        <row r="1734">
          <cell r="A1734" t="str">
            <v>ED-13335</v>
          </cell>
          <cell r="B1734"/>
          <cell r="C1734" t="str">
            <v>LUMINÁRIA COMERCIAL CHANFRADA DE SOBREPOR COMPLETA, PARA UMA (1) LÂMPADA TUBULAR LED 1X9W-ØT8, TEMPERATURA DA COR 6500K, FORNECIMENTO E INSTALAÇÃO, INCLUSIVE BASE E LÂMPADA</v>
          </cell>
          <cell r="D1734"/>
          <cell r="E1734"/>
          <cell r="F1734"/>
          <cell r="G1734" t="str">
            <v>un</v>
          </cell>
          <cell r="H1734">
            <v>93.48</v>
          </cell>
          <cell r="I1734"/>
        </row>
        <row r="1735">
          <cell r="A1735" t="str">
            <v>ED-49386</v>
          </cell>
          <cell r="B1735"/>
          <cell r="C1735" t="str">
            <v>LUMINÁRIA COMERCIAL CHANFRADA DE SOBREPOR, PARA DUAS (2) LÂMPADAS TUBULARES FLUORESCENTE 2X16W-ØT8 OU 2X20W-ØT10 OU LED 2X9W-ØT8, FORNECIMENTO E INSTALAÇÃO, EXCLUSIVE BASE, REATOR E LÂMPADAS</v>
          </cell>
          <cell r="D1735"/>
          <cell r="E1735"/>
          <cell r="F1735"/>
          <cell r="G1735" t="str">
            <v>un</v>
          </cell>
          <cell r="H1735">
            <v>66.02</v>
          </cell>
          <cell r="I1735"/>
        </row>
        <row r="1736">
          <cell r="A1736" t="str">
            <v>ED-49392</v>
          </cell>
          <cell r="B1736"/>
          <cell r="C1736" t="str">
            <v>LUMINÁRIA COMERCIAL CHANFRADA DE SOBREPOR, PARA DUAS (2) LÂMPADAS TUBULARES FLUORESCENTE 2X32W-ØT8 OU 2X40W-ØT10 OU LED 2X18W-ØT8, FORNECIMENTO E INSTALAÇÃO, EXCLUSIVE BASE, REATOR E LÂMPADAS</v>
          </cell>
          <cell r="D1736"/>
          <cell r="E1736"/>
          <cell r="F1736"/>
          <cell r="G1736" t="str">
            <v>un</v>
          </cell>
          <cell r="H1736">
            <v>78.180000000000007</v>
          </cell>
          <cell r="I1736"/>
        </row>
        <row r="1737">
          <cell r="A1737" t="str">
            <v>ED-49388</v>
          </cell>
          <cell r="B1737"/>
          <cell r="C1737" t="str">
            <v>LUMINÁRIA COMERCIAL CHANFRADA DE SOBREPOR, PARA QUATRO (4) LÂMPADAS TUBULARES FLUORESCENTE 4X16W-ØT8 OU 4X20W-ØT10 OU LED 4X9W-ØT8, FORNECIMENTO E INSTALAÇÃO, EXCLUSIVE BASE, REATOR E LÂMPADAS</v>
          </cell>
          <cell r="D1737"/>
          <cell r="E1737"/>
          <cell r="F1737"/>
          <cell r="G1737" t="str">
            <v>un</v>
          </cell>
          <cell r="H1737">
            <v>79.05</v>
          </cell>
          <cell r="I1737"/>
        </row>
        <row r="1738">
          <cell r="A1738" t="str">
            <v>ED-49394</v>
          </cell>
          <cell r="B1738"/>
          <cell r="C1738" t="str">
            <v>LUMINÁRIA COMERCIAL CHANFRADA DE SOBREPOR, PARA QUATRO (4) LÂMPADAS TUBULARES FLUORESCENTE 4X32W-ØT8 OU 4X40W-ØT10 OU LED 4X18W-ØT8, FORNECIMENTO E INSTALAÇÃO, EXCLUSIVE BASE, REATOR E LÂMPADAS</v>
          </cell>
          <cell r="D1738"/>
          <cell r="E1738"/>
          <cell r="F1738"/>
          <cell r="G1738" t="str">
            <v>un</v>
          </cell>
          <cell r="H1738">
            <v>124.53</v>
          </cell>
          <cell r="I1738"/>
        </row>
        <row r="1739">
          <cell r="A1739" t="str">
            <v>ED-49384</v>
          </cell>
          <cell r="B1739"/>
          <cell r="C1739" t="str">
            <v>LUMINÁRIA COMERCIAL CHANFRADA DE SOBREPOR, PARA UMA (1) LÂMPADA TUBULAR FLUORESCENTE 1X16W-ØT8 OU 1X20W-ØT10 OU LED 1X9W-ØT8, FORNECIMENTO E INSTALAÇÃO, EXCLUSIVE BASE, REATOR E LÂMPADA</v>
          </cell>
          <cell r="D1739"/>
          <cell r="E1739"/>
          <cell r="F1739"/>
          <cell r="G1739" t="str">
            <v>un</v>
          </cell>
          <cell r="H1739">
            <v>57.96</v>
          </cell>
          <cell r="I1739"/>
        </row>
        <row r="1740">
          <cell r="A1740" t="str">
            <v>ED-49390</v>
          </cell>
          <cell r="B1740"/>
          <cell r="C1740" t="str">
            <v>LUMINÁRIA COMERCIAL CHANFRADA DE SOBREPOR, PARA UMA (1) LÂMPADA TUBULAR FLUORESCENTE 1X32W-ØT8 OU 1X40W-ØT10 OU LED 1X18W-ØT8, FORNECIMENTO E INSTALAÇÃO, EXCLUSIVE BASE, REATOR E LÂMPADA</v>
          </cell>
          <cell r="D1740"/>
          <cell r="E1740"/>
          <cell r="F1740"/>
          <cell r="G1740" t="str">
            <v>un</v>
          </cell>
          <cell r="H1740">
            <v>70.17</v>
          </cell>
          <cell r="I1740"/>
        </row>
        <row r="1741">
          <cell r="A1741" t="str">
            <v>ED-27082</v>
          </cell>
          <cell r="B1741"/>
          <cell r="C1741" t="str">
            <v>LUMINÁRIA COMERCIAL COM ALETAS DE EMBUTIR COMPLETA, PARA DUAS (2) LÂMPADAS TUBULARES LED 2X18W-ØT8, TEMPERATURA DA COR 6500K, FORNECIMENTO E INSTALAÇÃO, INCLUSIVE BASE E LÂMPADA</v>
          </cell>
          <cell r="D1741"/>
          <cell r="E1741"/>
          <cell r="F1741"/>
          <cell r="G1741" t="str">
            <v>un</v>
          </cell>
          <cell r="H1741">
            <v>258.77</v>
          </cell>
          <cell r="I1741"/>
        </row>
        <row r="1742">
          <cell r="A1742" t="str">
            <v>ED-27080</v>
          </cell>
          <cell r="B1742"/>
          <cell r="C1742" t="str">
            <v>LUMINÁRIA COMERCIAL COM ALETAS DE EMBUTIR COMPLETA, PARA DUAS (2) LÂMPADAS TUBULARES LED 2X9W-ØT8, TEMPERATURA DA COR 6500K, FORNECIMENTO E INSTALAÇÃO, INCLUSIVE BASE E LÂMPADA</v>
          </cell>
          <cell r="D1742"/>
          <cell r="E1742"/>
          <cell r="F1742"/>
          <cell r="G1742" t="str">
            <v>un</v>
          </cell>
          <cell r="H1742">
            <v>231.82</v>
          </cell>
          <cell r="I1742"/>
        </row>
        <row r="1743">
          <cell r="A1743" t="str">
            <v>ED-27084</v>
          </cell>
          <cell r="B1743"/>
          <cell r="C1743" t="str">
            <v>LUMINÁRIA COMERCIAL COM ALETAS DE EMBUTIR COMPLETA, PARA QUATRO (4) LÂMPADAS TUBULARES LED 4X18W-ØT8, TEMPERATURA DA COR 6500K, FORNECIMENTO E INSTALAÇÃO, INCLUSIVE BASE E LÂMPADA</v>
          </cell>
          <cell r="D1743"/>
          <cell r="E1743"/>
          <cell r="F1743"/>
          <cell r="G1743" t="str">
            <v>un</v>
          </cell>
          <cell r="H1743">
            <v>521.01</v>
          </cell>
          <cell r="I1743"/>
        </row>
        <row r="1744">
          <cell r="A1744" t="str">
            <v>ED-27078</v>
          </cell>
          <cell r="B1744"/>
          <cell r="C1744" t="str">
            <v>LUMINÁRIA COMERCIAL COM ALETAS DE EMBUTIR COMPLETA, PARA QUATRO (4) LÂMPADAS TUBULARES LED 4X9W-ØT8, TEMPERATURA DA COR 6500K, FORNECIMENTO E INSTALAÇÃO, INCLUSIVE BASE E LÂMPADA</v>
          </cell>
          <cell r="D1744"/>
          <cell r="E1744"/>
          <cell r="F1744"/>
          <cell r="G1744" t="str">
            <v>un</v>
          </cell>
          <cell r="H1744">
            <v>395.92</v>
          </cell>
          <cell r="I1744"/>
        </row>
        <row r="1745">
          <cell r="A1745" t="str">
            <v>ED-27081</v>
          </cell>
          <cell r="B1745"/>
          <cell r="C1745" t="str">
            <v>LUMINÁRIA COMERCIAL COM ALETAS DE EMBUTIR, PARA DUAS (2) LÂMPADAS TUBULARES LED 2X18W-ØT8, FORNECIMENTO E INSTALAÇÃO, EXCLUSIVE BASE E LÂMPADA</v>
          </cell>
          <cell r="D1745"/>
          <cell r="E1745"/>
          <cell r="F1745"/>
          <cell r="G1745" t="str">
            <v>un</v>
          </cell>
          <cell r="H1745">
            <v>178.57</v>
          </cell>
          <cell r="I1745"/>
        </row>
        <row r="1746">
          <cell r="A1746" t="str">
            <v>ED-27079</v>
          </cell>
          <cell r="B1746"/>
          <cell r="C1746" t="str">
            <v>LUMINÁRIA COMERCIAL COM ALETAS DE EMBUTIR, PARA DUAS (2) LÂMPADAS TUBULARES LED 2X9W-ØT8, FORNECIMENTO E INSTALAÇÃO, EXCLUSIVE BASE E LÂMPADA</v>
          </cell>
          <cell r="D1746"/>
          <cell r="E1746"/>
          <cell r="F1746"/>
          <cell r="G1746" t="str">
            <v>un</v>
          </cell>
          <cell r="H1746">
            <v>160.78</v>
          </cell>
          <cell r="I1746"/>
        </row>
        <row r="1747">
          <cell r="A1747" t="str">
            <v>ED-27083</v>
          </cell>
          <cell r="B1747"/>
          <cell r="C1747" t="str">
            <v>LUMINÁRIA COMERCIAL COM ALETAS DE EMBUTIR, PARA QUATRO (4) LÂMPADAS TUBULARES LED 4X18W-ØT8, FORNECIMENTO E INSTALAÇÃO, EXCLUSIVE BASE E LÂMPADA</v>
          </cell>
          <cell r="D1747"/>
          <cell r="E1747"/>
          <cell r="F1747"/>
          <cell r="G1747" t="str">
            <v>un</v>
          </cell>
          <cell r="H1747">
            <v>360.61</v>
          </cell>
          <cell r="I1747"/>
        </row>
        <row r="1748">
          <cell r="A1748" t="str">
            <v>ED-27077</v>
          </cell>
          <cell r="B1748"/>
          <cell r="C1748" t="str">
            <v>LUMINÁRIA COMERCIAL COM ALETAS DE EMBUTIR, PARA QUATRO (4) LÂMPADAS TUBULARES LED 4X9W-ØT8, FORNECIMENTO E INSTALAÇÃO, EXCLUSIVE BASE E LÂMPADA</v>
          </cell>
          <cell r="D1748"/>
          <cell r="E1748"/>
          <cell r="F1748"/>
          <cell r="G1748" t="str">
            <v>un</v>
          </cell>
          <cell r="H1748">
            <v>253.84</v>
          </cell>
          <cell r="I1748"/>
        </row>
        <row r="1749">
          <cell r="A1749" t="str">
            <v>ED-27090</v>
          </cell>
          <cell r="B1749"/>
          <cell r="C1749" t="str">
            <v>LUMINÁRIA COMERCIAL COM ALETAS DE SOBREPOR COMPLETA, PARA DUAS (2) LÂMPADAS TUBULARES LED 2X18W-ØT8, TEMPERATURA DA COR 6500K, FORNECIMENTO E INSTALAÇÃO, INCLUSIVE BASE E LÂMPADA</v>
          </cell>
          <cell r="D1749"/>
          <cell r="E1749"/>
          <cell r="F1749"/>
          <cell r="G1749" t="str">
            <v>un</v>
          </cell>
          <cell r="H1749">
            <v>271.08</v>
          </cell>
          <cell r="I1749"/>
        </row>
        <row r="1750">
          <cell r="A1750" t="str">
            <v>ED-27086</v>
          </cell>
          <cell r="B1750"/>
          <cell r="C1750" t="str">
            <v>LUMINÁRIA COMERCIAL COM ALETAS DE SOBREPOR COMPLETA, PARA DUAS (2) LÂMPADAS TUBULARES LED 2X9W-ØT8, TEMPERATURA DA COR 6500K, FORNECIMENTO E INSTALAÇÃO, INCLUSIVE BASE E LÂMPADA</v>
          </cell>
          <cell r="D1750"/>
          <cell r="E1750"/>
          <cell r="F1750"/>
          <cell r="G1750" t="str">
            <v>un</v>
          </cell>
          <cell r="H1750">
            <v>218.69</v>
          </cell>
          <cell r="I1750"/>
        </row>
        <row r="1751">
          <cell r="A1751" t="str">
            <v>ED-27092</v>
          </cell>
          <cell r="B1751"/>
          <cell r="C1751" t="str">
            <v>LUMINÁRIA COMERCIAL COM ALETAS DE SOBREPOR COMPLETA, PARA QUATRO (4) LÂMPADAS TUBULARES LED 4X18W-ØT8, TEMPERATURA DA COR 6500K, FORNECIMENTO E INSTALAÇÃO, INCLUSIVE BASE E LÂMPADA</v>
          </cell>
          <cell r="D1751"/>
          <cell r="E1751"/>
          <cell r="F1751"/>
          <cell r="G1751" t="str">
            <v>un</v>
          </cell>
          <cell r="H1751">
            <v>541.44000000000005</v>
          </cell>
          <cell r="I1751"/>
        </row>
        <row r="1752">
          <cell r="A1752" t="str">
            <v>ED-27088</v>
          </cell>
          <cell r="B1752"/>
          <cell r="C1752" t="str">
            <v>LUMINÁRIA COMERCIAL COM ALETAS DE SOBREPOR COMPLETA, PARA QUATRO (4) LÂMPADAS TUBULARES LED 4X9W-ØT8, TEMPERATURA DA COR 6500K, FORNECIMENTO E INSTALAÇÃO, INCLUSIVE BASE E LÂMPADA</v>
          </cell>
          <cell r="D1752"/>
          <cell r="E1752"/>
          <cell r="F1752"/>
          <cell r="G1752" t="str">
            <v>un</v>
          </cell>
          <cell r="H1752">
            <v>396.7</v>
          </cell>
          <cell r="I1752"/>
        </row>
        <row r="1753">
          <cell r="A1753" t="str">
            <v>ED-27089</v>
          </cell>
          <cell r="B1753"/>
          <cell r="C1753" t="str">
            <v>LUMINÁRIA COMERCIAL COM ALETAS DE SOBREPOR, PARA DUAS (2) LÂMPADAS TUBULARES LED 2X18W-ØT8, FORNECIMENTO E INSTALAÇÃO, EXCLUSIVE BASE E LÂMPADA</v>
          </cell>
          <cell r="D1753"/>
          <cell r="E1753"/>
          <cell r="F1753"/>
          <cell r="G1753" t="str">
            <v>un</v>
          </cell>
          <cell r="H1753">
            <v>190.88</v>
          </cell>
          <cell r="I1753"/>
        </row>
        <row r="1754">
          <cell r="A1754" t="str">
            <v>ED-27085</v>
          </cell>
          <cell r="B1754"/>
          <cell r="C1754" t="str">
            <v>LUMINÁRIA COMERCIAL COM ALETAS DE SOBREPOR, PARA DUAS (2) LÂMPADAS TUBULARES LED 2X9W-ØT8, FORNECIMENTO E INSTALAÇÃO, EXCLUSIVE BASE E LÂMPADA</v>
          </cell>
          <cell r="D1754"/>
          <cell r="E1754"/>
          <cell r="F1754"/>
          <cell r="G1754" t="str">
            <v>un</v>
          </cell>
          <cell r="H1754">
            <v>147.65</v>
          </cell>
          <cell r="I1754"/>
        </row>
        <row r="1755">
          <cell r="A1755" t="str">
            <v>ED-27091</v>
          </cell>
          <cell r="B1755"/>
          <cell r="C1755" t="str">
            <v>LUMINÁRIA COMERCIAL COM ALETAS DE SOBREPOR, PARA QUATRO (4) LÂMPADAS TUBULARES LED 4X18W-ØT8, FORNECIMENTO E INSTALAÇÃO, EXCLUSIVE BASE E LÂMPADA</v>
          </cell>
          <cell r="D1755"/>
          <cell r="E1755"/>
          <cell r="F1755"/>
          <cell r="G1755" t="str">
            <v>un</v>
          </cell>
          <cell r="H1755">
            <v>381.04</v>
          </cell>
          <cell r="I1755"/>
        </row>
        <row r="1756">
          <cell r="A1756" t="str">
            <v>ED-27087</v>
          </cell>
          <cell r="B1756"/>
          <cell r="C1756" t="str">
            <v>LUMINÁRIA COMERCIAL COM ALETAS DE SOBREPOR, PARA QUATRO (4) LÂMPADAS TUBULARES LED 4X9W-ØT8, FORNECIMENTO E INSTALAÇÃO, EXCLUSIVE BASE E LÂMPADA</v>
          </cell>
          <cell r="D1756"/>
          <cell r="E1756"/>
          <cell r="F1756"/>
          <cell r="G1756" t="str">
            <v>un</v>
          </cell>
          <cell r="H1756">
            <v>254.62</v>
          </cell>
          <cell r="I1756"/>
        </row>
        <row r="1757">
          <cell r="A1757" t="str">
            <v>ED-27074</v>
          </cell>
          <cell r="B1757"/>
          <cell r="C1757" t="str">
            <v>LUMINÁRIA COMERCIAL COM DIFUSOR DE EMBUTIR COMPLETA, PARA DUAS (2) LÂMPADAS TUBULARES LED 2X18W-ØT8, TEMPERATURA DA COR 6500K, FORNECIMENTO E INSTALAÇÃO, INCLUSIVE BASE E LÂMPADA</v>
          </cell>
          <cell r="D1757"/>
          <cell r="E1757"/>
          <cell r="F1757"/>
          <cell r="G1757" t="str">
            <v>un</v>
          </cell>
          <cell r="H1757">
            <v>450.85</v>
          </cell>
          <cell r="I1757"/>
        </row>
        <row r="1758">
          <cell r="A1758" t="str">
            <v>ED-27072</v>
          </cell>
          <cell r="B1758"/>
          <cell r="C1758" t="str">
            <v>LUMINÁRIA COMERCIAL COM DIFUSOR DE EMBUTIR COMPLETA, PARA DUAS (2) LÂMPADAS TUBULARES LED 2X9W-ØT8, TEMPERATURA DA COR 6500K, FORNECIMENTO E INSTALAÇÃO, INCLUSIVE BASE E LÂMPADA</v>
          </cell>
          <cell r="D1758"/>
          <cell r="E1758"/>
          <cell r="F1758"/>
          <cell r="G1758" t="str">
            <v>un</v>
          </cell>
          <cell r="H1758">
            <v>370.06</v>
          </cell>
          <cell r="I1758"/>
        </row>
        <row r="1759">
          <cell r="A1759" t="str">
            <v>ED-27076</v>
          </cell>
          <cell r="B1759"/>
          <cell r="C1759" t="str">
            <v>LUMINÁRIA COMERCIAL COM DIFUSOR DE EMBUTIR COMPLETA, PARA QUATRO (4) LÂMPADAS TUBULARES LED 4X9W-ØT8, TEMPERATURA DA COR 6500K, FORNECIMENTO E INSTALAÇÃO, INCLUSIVE BASE E LÂMPADA</v>
          </cell>
          <cell r="D1759"/>
          <cell r="E1759"/>
          <cell r="F1759"/>
          <cell r="G1759" t="str">
            <v>un</v>
          </cell>
          <cell r="H1759">
            <v>457.16</v>
          </cell>
          <cell r="I1759"/>
        </row>
        <row r="1760">
          <cell r="A1760" t="str">
            <v>ED-27073</v>
          </cell>
          <cell r="B1760"/>
          <cell r="C1760" t="str">
            <v>LUMINÁRIA COMERCIAL COM DIFUSOR DE EMBUTIR, PARA DUAS (2) LÂMPADAS TUBULARES LED 2X18W-ØT8, FORNECIMENTO E INSTALAÇÃO, EXCLUSIVE BASE E LÂMPADA</v>
          </cell>
          <cell r="D1760"/>
          <cell r="E1760"/>
          <cell r="F1760"/>
          <cell r="G1760" t="str">
            <v>un</v>
          </cell>
          <cell r="H1760">
            <v>370.65</v>
          </cell>
          <cell r="I1760"/>
        </row>
        <row r="1761">
          <cell r="A1761" t="str">
            <v>ED-27071</v>
          </cell>
          <cell r="B1761"/>
          <cell r="C1761" t="str">
            <v>LUMINÁRIA COMERCIAL COM DIFUSOR DE EMBUTIR, PARA DUAS (2) LÂMPADAS TUBULARES LED 2X9W-ØT8, FORNECIMENTO E INSTALAÇÃO, EXCLUSIVE BASE E LÂMPADA</v>
          </cell>
          <cell r="D1761"/>
          <cell r="E1761"/>
          <cell r="F1761"/>
          <cell r="G1761" t="str">
            <v>un</v>
          </cell>
          <cell r="H1761">
            <v>299.02</v>
          </cell>
          <cell r="I1761"/>
        </row>
        <row r="1762">
          <cell r="A1762" t="str">
            <v>ED-27075</v>
          </cell>
          <cell r="B1762"/>
          <cell r="C1762" t="str">
            <v>LUMINÁRIA COMERCIAL COM DIFUSOR DE EMBUTIR, PARA QUATRO (4) LÂMPADAS TUBULARES LED 4X9W-ØT8, FORNECIMENTO E INSTALAÇÃO, EXCLUSIVE BASE E LÂMPADA</v>
          </cell>
          <cell r="D1762"/>
          <cell r="E1762"/>
          <cell r="F1762"/>
          <cell r="G1762" t="str">
            <v>un</v>
          </cell>
          <cell r="H1762">
            <v>315.08</v>
          </cell>
          <cell r="I1762"/>
        </row>
        <row r="1763">
          <cell r="A1763" t="str">
            <v>ED-27068</v>
          </cell>
          <cell r="B1763"/>
          <cell r="C1763" t="str">
            <v>LUMINÁRIA COMERCIAL COM DIFUSOR DE SOBREPOR COMPLETA, PARA DUAS (2) LÂMPADAS TUBULARES LED 2X18W-ØT8, TEMPERATURA DA COR 6500K, FORNECIMENTO E INSTALAÇÃO, INCLUSIVE BASE E LÂMPADA</v>
          </cell>
          <cell r="D1763"/>
          <cell r="E1763"/>
          <cell r="F1763"/>
          <cell r="G1763" t="str">
            <v>un</v>
          </cell>
          <cell r="H1763">
            <v>458.53</v>
          </cell>
          <cell r="I1763"/>
        </row>
        <row r="1764">
          <cell r="A1764" t="str">
            <v>ED-27066</v>
          </cell>
          <cell r="B1764"/>
          <cell r="C1764" t="str">
            <v>LUMINÁRIA COMERCIAL COM DIFUSOR DE SOBREPOR COMPLETA, PARA DUAS (2) LÂMPADAS TUBULARES LED 2X9W-ØT8, TEMPERATURA DA COR 6500K, FORNECIMENTO E INSTALAÇÃO, INCLUSIVE BASE E LÂMPADA</v>
          </cell>
          <cell r="D1764"/>
          <cell r="E1764"/>
          <cell r="F1764"/>
          <cell r="G1764" t="str">
            <v>un</v>
          </cell>
          <cell r="H1764">
            <v>345.8</v>
          </cell>
          <cell r="I1764"/>
        </row>
        <row r="1765">
          <cell r="A1765" t="str">
            <v>ED-27070</v>
          </cell>
          <cell r="B1765"/>
          <cell r="C1765" t="str">
            <v>LUMINÁRIA COMERCIAL COM DIFUSOR DE SOBREPOR COMPLETA, PARA QUATRO (4) LÂMPADAS TUBULARES LED 4X9W-ØT8, TEMPERATURA DA COR 6500K, FORNECIMENTO E INSTALAÇÃO, INCLUSIVE BASE E LÂMPADA</v>
          </cell>
          <cell r="D1765"/>
          <cell r="E1765"/>
          <cell r="F1765"/>
          <cell r="G1765" t="str">
            <v>un</v>
          </cell>
          <cell r="H1765">
            <v>537.22</v>
          </cell>
          <cell r="I1765"/>
        </row>
        <row r="1766">
          <cell r="A1766" t="str">
            <v>ED-27064</v>
          </cell>
          <cell r="B1766"/>
          <cell r="C1766" t="str">
            <v>LUMINÁRIA COMERCIAL COM DIFUSOR DE SOBREPOR COMPLETA, PARA UMA (1) LÂMPADA TUBULAR LED 1X18W-ØT8, TEMPERATURA DA COR 6500K, FORNECIMENTO E INSTALAÇÃO, INCLUSIVE BASE E LÂMPADA</v>
          </cell>
          <cell r="D1766"/>
          <cell r="E1766"/>
          <cell r="F1766"/>
          <cell r="G1766" t="str">
            <v>un</v>
          </cell>
          <cell r="H1766">
            <v>398.06</v>
          </cell>
          <cell r="I1766"/>
        </row>
        <row r="1767">
          <cell r="A1767" t="str">
            <v>ED-27062</v>
          </cell>
          <cell r="B1767"/>
          <cell r="C1767" t="str">
            <v>LUMINÁRIA COMERCIAL COM DIFUSOR DE SOBREPOR COMPLETA, PARA UMA (1) LÂMPADA TUBULAR LED 1X9W-ØT8, TEMPERATURA DA COR 6500K, FORNECIMENTO E INSTALAÇÃO, INCLUSIVE BASE E LÂMPADA</v>
          </cell>
          <cell r="D1767"/>
          <cell r="E1767"/>
          <cell r="F1767"/>
          <cell r="G1767" t="str">
            <v>un</v>
          </cell>
          <cell r="H1767">
            <v>310.5</v>
          </cell>
          <cell r="I1767"/>
        </row>
        <row r="1768">
          <cell r="A1768" t="str">
            <v>ED-27067</v>
          </cell>
          <cell r="B1768"/>
          <cell r="C1768" t="str">
            <v>LUMINÁRIA COMERCIAL COM DIFUSOR DE SOBREPOR, PARA DUAS (2) LÂMPADAS TUBULARES LED 2X18W-ØT8, FORNECIMENTO E INSTALAÇÃO, EXCLUSIVE BASE E LÂMPADA</v>
          </cell>
          <cell r="D1768"/>
          <cell r="E1768"/>
          <cell r="F1768"/>
          <cell r="G1768" t="str">
            <v>un</v>
          </cell>
          <cell r="H1768">
            <v>378.33</v>
          </cell>
          <cell r="I1768"/>
        </row>
        <row r="1769">
          <cell r="A1769" t="str">
            <v>ED-27065</v>
          </cell>
          <cell r="B1769"/>
          <cell r="C1769" t="str">
            <v>LUMINÁRIA COMERCIAL COM DIFUSOR DE SOBREPOR, PARA DUAS (2) LÂMPADAS TUBULARES LED 2X9W-ØT8, FORNECIMENTO E INSTALAÇÃO, EXCLUSIVE BASE E LÂMPADA</v>
          </cell>
          <cell r="D1769"/>
          <cell r="E1769"/>
          <cell r="F1769"/>
          <cell r="G1769" t="str">
            <v>un</v>
          </cell>
          <cell r="H1769">
            <v>274.76</v>
          </cell>
          <cell r="I1769"/>
        </row>
        <row r="1770">
          <cell r="A1770" t="str">
            <v>ED-27069</v>
          </cell>
          <cell r="B1770"/>
          <cell r="C1770" t="str">
            <v>LUMINÁRIA COMERCIAL COM DIFUSOR DE SOBREPOR, PARA QUATRO (4) LÂMPADAS TUBULARES LED 4X9W-ØT8, FORNECIMENTO E INSTALAÇÃO, EXCLUSIVE BASE E LÂMPADA</v>
          </cell>
          <cell r="D1770"/>
          <cell r="E1770"/>
          <cell r="F1770"/>
          <cell r="G1770" t="str">
            <v>un</v>
          </cell>
          <cell r="H1770">
            <v>395.14</v>
          </cell>
          <cell r="I1770"/>
        </row>
        <row r="1771">
          <cell r="A1771" t="str">
            <v>ED-27063</v>
          </cell>
          <cell r="B1771"/>
          <cell r="C1771" t="str">
            <v>LUMINÁRIA COMERCIAL COM DIFUSOR DE SOBREPOR, PARA UMA (1) LÂMPADA TUBULAR LED 1X18W-ØT8, FORNECIMENTO E INSTALAÇÃO, EXCLUSIVE BASE E LÂMPADA</v>
          </cell>
          <cell r="D1771"/>
          <cell r="E1771"/>
          <cell r="F1771"/>
          <cell r="G1771" t="str">
            <v>un</v>
          </cell>
          <cell r="H1771">
            <v>357.96</v>
          </cell>
          <cell r="I1771"/>
        </row>
        <row r="1772">
          <cell r="A1772" t="str">
            <v>ED-27061</v>
          </cell>
          <cell r="B1772"/>
          <cell r="C1772" t="str">
            <v>LUMINÁRIA COMERCIAL COM DIFUSOR DE SOBREPOR, PARA UMA (1) LÂMPADA TUBULAR LED 1X9W-ØT8, FORNECIMENTO E INSTALAÇÃO, EXCLUSIVE BASE, REATOR E LÂMPADA</v>
          </cell>
          <cell r="D1772"/>
          <cell r="E1772"/>
          <cell r="F1772"/>
          <cell r="G1772" t="str">
            <v>un</v>
          </cell>
          <cell r="H1772">
            <v>274.98</v>
          </cell>
          <cell r="I1772"/>
        </row>
        <row r="1773">
          <cell r="A1773" t="str">
            <v>ED-13357</v>
          </cell>
          <cell r="B1773"/>
          <cell r="C1773" t="str">
            <v>LUMINÁRIA PLAFON REDONDO DE VIDRO JATEADO REDONDO COMPLETA, DIÂMETRO 25 CM, PARA UMA (1) LÂMPADA LED, POTÊNCIA 15W, BULBO A65, FORNECIMENTO E INSTALAÇÃO, INCLUSIVE BASE E LÂMPADA</v>
          </cell>
          <cell r="D1773"/>
          <cell r="E1773"/>
          <cell r="F1773"/>
          <cell r="G1773" t="str">
            <v>un</v>
          </cell>
          <cell r="H1773">
            <v>54.55</v>
          </cell>
          <cell r="I1773"/>
        </row>
        <row r="1774">
          <cell r="A1774" t="str">
            <v>ED-13356</v>
          </cell>
          <cell r="B1774"/>
          <cell r="C1774" t="str">
            <v>LUMINÁRIA PLAFON REDONDO DE VIDRO JATEADO REDONDO COMPLETA, DIÂMETRO 25 CM, PARA UMA (1) LÂMPADA LED, POTÊNCIA 9W, BULBO A60, FORNECIMENTO E INSTALAÇÃO, INCLUSIVE BASE E LÂMPADA</v>
          </cell>
          <cell r="D1774"/>
          <cell r="E1774"/>
          <cell r="F1774"/>
          <cell r="G1774" t="str">
            <v>un</v>
          </cell>
          <cell r="H1774">
            <v>51.63</v>
          </cell>
          <cell r="I1774"/>
        </row>
        <row r="1775">
          <cell r="A1775" t="str">
            <v>ED-13355</v>
          </cell>
          <cell r="B1775"/>
          <cell r="C1775" t="str">
            <v>LUMINÁRIA PLAFON REDONDO DE VIDRO JATEADO REDONDO, DIÂMETRO 25 CM, PARA UMA (1) LÂMPADA BASE E-27, FORNECIMENTO E INSTALAÇÃO, INCLUSIVE BASE, EXCLUSIVE LÂMPADA</v>
          </cell>
          <cell r="D1775"/>
          <cell r="E1775"/>
          <cell r="F1775"/>
          <cell r="G1775" t="str">
            <v>un</v>
          </cell>
          <cell r="H1775">
            <v>40.299999999999997</v>
          </cell>
          <cell r="I1775"/>
        </row>
        <row r="1776">
          <cell r="A1776" t="str">
            <v>ED-49408</v>
          </cell>
          <cell r="B1776"/>
          <cell r="C1776" t="str">
            <v>LUMINÁRIA REFLETORA PARA ILUMINAÇÃO PÚBLICA COM LÂMPADA VAPOR DE MERCÚRIO, 2 REFLETORES DE 250W EM POSTE DE CONCRETO COM 9 M DE ALTURA (COMPLETA)</v>
          </cell>
          <cell r="D1776"/>
          <cell r="E1776"/>
          <cell r="F1776"/>
          <cell r="G1776" t="str">
            <v>un</v>
          </cell>
          <cell r="H1776">
            <v>1851.66</v>
          </cell>
          <cell r="I1776"/>
        </row>
        <row r="1777">
          <cell r="A1777" t="str">
            <v>ED-49410</v>
          </cell>
          <cell r="B1777"/>
          <cell r="C1777" t="str">
            <v>LUMINÁRIA REFLETORA PARA ILUMINAÇÃO PÚBLICA COM LÂMPADA VAPOR DE MERCÚRIO, 3 REFLETORES DE 400W EM POSTE DE CONCRETO COM 11 M DE ALTURA (COMPLETA)</v>
          </cell>
          <cell r="D1777"/>
          <cell r="E1777"/>
          <cell r="F1777"/>
          <cell r="G1777" t="str">
            <v>un</v>
          </cell>
          <cell r="H1777">
            <v>2810.07</v>
          </cell>
          <cell r="I1777"/>
        </row>
        <row r="1778">
          <cell r="A1778" t="str">
            <v>ED-49409</v>
          </cell>
          <cell r="B1778"/>
          <cell r="C1778" t="str">
            <v>LUMINÁRIA REFLETORA PARA ILUMINAÇÃO PÚBLICA COM LÂMPADA VAPOR DE MERCÚRIO, 6 REFLETORES DE 400W EM POSTE DE CONCRETO COM 9 M DE ALTURA (COMPLETA)</v>
          </cell>
          <cell r="D1778"/>
          <cell r="E1778"/>
          <cell r="F1778"/>
          <cell r="G1778" t="str">
            <v>un</v>
          </cell>
          <cell r="H1778">
            <v>3673.1</v>
          </cell>
          <cell r="I1778"/>
        </row>
        <row r="1779">
          <cell r="A1779" t="str">
            <v>ED-49406</v>
          </cell>
          <cell r="B1779"/>
          <cell r="C1779" t="str">
            <v>LUMINÁRIA REFLETORA PARA ILUMINAÇÃO PÚBLICA PARA LÂMPADA VAPOR DE MERCÚRIO, SÓDIO E METÁLICA, 1 PÉTALA, POSTE DE AÇO GALVANIZADO COM 10 M DE ALTURA LIVRE (COMPLETA)</v>
          </cell>
          <cell r="D1779"/>
          <cell r="E1779"/>
          <cell r="F1779"/>
          <cell r="G1779" t="str">
            <v>un</v>
          </cell>
          <cell r="H1779">
            <v>4712.78</v>
          </cell>
          <cell r="I1779"/>
        </row>
        <row r="1780">
          <cell r="A1780" t="str">
            <v>ED-49407</v>
          </cell>
          <cell r="B1780"/>
          <cell r="C1780" t="str">
            <v>LUMINÁRIA REFLETORA PARA ILUMINAÇÃO PÚBLICA PARA LÂMPADA VAPOR DE MERCÚRIO, SÓDIO E METÁLICA, 2 PÉTALAS, POSTE DE AÇO GALVANIZADO COM 10 M DE ALTURA LIVRE (COMPLETA)</v>
          </cell>
          <cell r="D1780"/>
          <cell r="E1780"/>
          <cell r="F1780"/>
          <cell r="G1780" t="str">
            <v>un</v>
          </cell>
          <cell r="H1780">
            <v>5225.07</v>
          </cell>
          <cell r="I1780"/>
        </row>
        <row r="1781">
          <cell r="A1781" t="str">
            <v>ED-49401</v>
          </cell>
          <cell r="B1781"/>
          <cell r="C1781" t="str">
            <v>LUMINÁRIA TIPO DROPS COM BASE SUPORTE GALVANIZADA E GLOBO LEITOSO COMPLETA, PARA UMA (1) LÂMPADA FLUORESCENTE COMPACTA DE 20W, FORNECIMENTO E INSTALAÇÃO, INCLUSIVE BASE E LÂMPADA</v>
          </cell>
          <cell r="D1781"/>
          <cell r="E1781"/>
          <cell r="F1781"/>
          <cell r="G1781" t="str">
            <v>un</v>
          </cell>
          <cell r="H1781">
            <v>78.400000000000006</v>
          </cell>
          <cell r="I1781"/>
        </row>
        <row r="1782">
          <cell r="A1782" t="str">
            <v>ED-13354</v>
          </cell>
          <cell r="B1782"/>
          <cell r="C1782" t="str">
            <v>LUMINÁRIA TIPO DROPS COM BASE SUPORTE GALVANIZADA E GLOBO LEITOSO COMPLETA, PARA UMA (1) LÂMPADA LED, POTÊNCIA 15W, BULBO A65, FORNECIMENTO E INSTALAÇÃO, INCLUSIVE BASE E LÂMPADA</v>
          </cell>
          <cell r="D1782"/>
          <cell r="E1782"/>
          <cell r="F1782"/>
          <cell r="G1782" t="str">
            <v>un</v>
          </cell>
          <cell r="H1782">
            <v>79.11</v>
          </cell>
          <cell r="I1782"/>
        </row>
        <row r="1783">
          <cell r="A1783" t="str">
            <v>ED-13353</v>
          </cell>
          <cell r="B1783"/>
          <cell r="C1783" t="str">
            <v>LUMINÁRIA TIPO DROPS COM BASE SUPORTE GALVANIZADA E GLOBO LEITOSO COMPLETA, PARA UMA (1) LÂMPADA LED, POTÊNCIA 9W, BULBO A60, FORNECIMENTO E INSTALAÇÃO, INCLUSIVE BASE E LÂMPADA</v>
          </cell>
          <cell r="D1783"/>
          <cell r="E1783"/>
          <cell r="F1783"/>
          <cell r="G1783" t="str">
            <v>un</v>
          </cell>
          <cell r="H1783">
            <v>76.19</v>
          </cell>
          <cell r="I1783"/>
        </row>
        <row r="1784">
          <cell r="A1784" t="str">
            <v>ED-49400</v>
          </cell>
          <cell r="B1784"/>
          <cell r="C1784" t="str">
            <v>LUMINÁRIA TIPO DROPS COM BASE SUPORTE GALVANIZADA E GLOBO LEITOSO, PARA UMA (1) LÂMPADA BASE E-27, FORNECIMENTO E INSTALAÇÃO, EXCLUSIVE BASE E LÂMPADA</v>
          </cell>
          <cell r="D1784"/>
          <cell r="E1784"/>
          <cell r="F1784"/>
          <cell r="G1784" t="str">
            <v>un</v>
          </cell>
          <cell r="H1784">
            <v>56.1</v>
          </cell>
          <cell r="I1784"/>
        </row>
        <row r="1785">
          <cell r="A1785" t="str">
            <v>ED-49496</v>
          </cell>
          <cell r="B1785"/>
          <cell r="C1785" t="str">
            <v>PROJETOR EXTERNO PARA LÂMPADA A VAPOR DE MERCÚRIO , DE IODETO METÁLICO OU DE SÓDIO, COM ÂNGULO REGULÁVEL, COM ALOJAMENTO PARA REATOR, COMPLETO</v>
          </cell>
          <cell r="D1785"/>
          <cell r="E1785"/>
          <cell r="F1785"/>
          <cell r="G1785" t="str">
            <v>un</v>
          </cell>
          <cell r="H1785">
            <v>464.46</v>
          </cell>
          <cell r="I1785"/>
        </row>
        <row r="1786">
          <cell r="A1786">
            <v>8933</v>
          </cell>
          <cell r="B1786"/>
          <cell r="C1786" t="str">
            <v>REATOR ELETRÔNICO</v>
          </cell>
          <cell r="D1786"/>
          <cell r="E1786"/>
          <cell r="F1786"/>
          <cell r="G1786"/>
          <cell r="H1786"/>
          <cell r="I1786"/>
        </row>
        <row r="1787">
          <cell r="A1787" t="str">
            <v>ED-49514</v>
          </cell>
          <cell r="B1787"/>
          <cell r="C1787" t="str">
            <v>REATOR ELETRÔNICO, ALTO FATOR DE POTÊNCIA (A.F.P), PARTIDA RÁPIDA, PARA DUAS (2) LÂMPADAS TUBULARES, POTÊNCIA 16W, FORNECIMENTO E INSTALAÇÃO</v>
          </cell>
          <cell r="D1787"/>
          <cell r="E1787"/>
          <cell r="F1787"/>
          <cell r="G1787" t="str">
            <v>un</v>
          </cell>
          <cell r="H1787">
            <v>31.04</v>
          </cell>
          <cell r="I1787"/>
        </row>
        <row r="1788">
          <cell r="A1788" t="str">
            <v>ED-49518</v>
          </cell>
          <cell r="B1788"/>
          <cell r="C1788" t="str">
            <v>REATOR ELETRÔNICO, ALTO FATOR DE POTÊNCIA (A.F.P), PARTIDA RÁPIDA, PARA DUAS (2) LÂMPADAS TUBULARES, POTÊNCIA 20W, FORNECIMENTO E INSTALAÇÃO</v>
          </cell>
          <cell r="D1788"/>
          <cell r="E1788"/>
          <cell r="F1788"/>
          <cell r="G1788" t="str">
            <v>un</v>
          </cell>
          <cell r="H1788">
            <v>33.6</v>
          </cell>
          <cell r="I1788"/>
        </row>
        <row r="1789">
          <cell r="A1789" t="str">
            <v>ED-49516</v>
          </cell>
          <cell r="B1789"/>
          <cell r="C1789" t="str">
            <v>REATOR ELETRÔNICO, ALTO FATOR DE POTÊNCIA (A.F.P), PARTIDA RÁPIDA, PARA DUAS (2) LÂMPADAS TUBULARES, POTÊNCIA 32W, FORNECIMENTO E INSTALAÇÃO</v>
          </cell>
          <cell r="D1789"/>
          <cell r="E1789"/>
          <cell r="F1789"/>
          <cell r="G1789" t="str">
            <v>un</v>
          </cell>
          <cell r="H1789">
            <v>38.200000000000003</v>
          </cell>
          <cell r="I1789"/>
        </row>
        <row r="1790">
          <cell r="A1790" t="str">
            <v>ED-49520</v>
          </cell>
          <cell r="B1790"/>
          <cell r="C1790" t="str">
            <v>REATOR ELETRÔNICO, ALTO FATOR DE POTÊNCIA (A.F.P), PARTIDA RÁPIDA, PARA DUAS (2) LÂMPADAS TUBULARES, POTÊNCIA 40W, FORNECIMENTO E INSTALAÇÃO</v>
          </cell>
          <cell r="D1790"/>
          <cell r="E1790"/>
          <cell r="F1790"/>
          <cell r="G1790" t="str">
            <v>un</v>
          </cell>
          <cell r="H1790">
            <v>36.479999999999997</v>
          </cell>
          <cell r="I1790"/>
        </row>
        <row r="1791">
          <cell r="A1791" t="str">
            <v>ED-49513</v>
          </cell>
          <cell r="B1791"/>
          <cell r="C1791" t="str">
            <v>REATOR ELETRÔNICO, ALTO FATOR DE POTÊNCIA (A.F.P), PARTIDA RÁPIDA, PARA UMA (1) LÂMPADA TUBULAR, POTÊNCIA 16W, FORNECIMENTO E INSTALAÇÃO</v>
          </cell>
          <cell r="D1791"/>
          <cell r="E1791"/>
          <cell r="F1791"/>
          <cell r="G1791" t="str">
            <v>un</v>
          </cell>
          <cell r="H1791">
            <v>29.65</v>
          </cell>
          <cell r="I1791"/>
        </row>
        <row r="1792">
          <cell r="A1792" t="str">
            <v>ED-49517</v>
          </cell>
          <cell r="B1792"/>
          <cell r="C1792" t="str">
            <v>REATOR ELETRÔNICO, ALTO FATOR DE POTÊNCIA (A.F.P), PARTIDA RÁPIDA, PARA UMA (1) LÂMPADA TUBULAR, POTÊNCIA 20W, FORNECIMENTO E INSTALAÇÃO</v>
          </cell>
          <cell r="D1792"/>
          <cell r="E1792"/>
          <cell r="F1792"/>
          <cell r="G1792" t="str">
            <v>un</v>
          </cell>
          <cell r="H1792">
            <v>28</v>
          </cell>
          <cell r="I1792"/>
        </row>
        <row r="1793">
          <cell r="A1793" t="str">
            <v>ED-49515</v>
          </cell>
          <cell r="B1793"/>
          <cell r="C1793" t="str">
            <v>REATOR ELETRÔNICO, ALTO FATOR DE POTÊNCIA (A.F.P), PARTIDA RÁPIDA, PARA UMA (1) LÂMPADA TUBULAR, POTÊNCIA 32W, FORNECIMENTO E INSTALAÇÃO</v>
          </cell>
          <cell r="D1793"/>
          <cell r="E1793"/>
          <cell r="F1793"/>
          <cell r="G1793" t="str">
            <v>un</v>
          </cell>
          <cell r="H1793">
            <v>42.91</v>
          </cell>
          <cell r="I1793"/>
        </row>
        <row r="1794">
          <cell r="A1794" t="str">
            <v>ED-49519</v>
          </cell>
          <cell r="B1794"/>
          <cell r="C1794" t="str">
            <v>REATOR ELETRÔNICO, ALTO FATOR DE POTÊNCIA (A.F.P), PARTIDA RÁPIDA, PARA UMA (1) LÂMPADA TUBULAR, POTÊNCIA 40W, FORNECIMENTO E INSTALAÇÃO</v>
          </cell>
          <cell r="D1794"/>
          <cell r="E1794"/>
          <cell r="F1794"/>
          <cell r="G1794" t="str">
            <v>un</v>
          </cell>
          <cell r="H1794">
            <v>27.69</v>
          </cell>
          <cell r="I1794"/>
        </row>
        <row r="1795">
          <cell r="A1795">
            <v>8934</v>
          </cell>
          <cell r="B1795"/>
          <cell r="C1795" t="str">
            <v>LÂMPADA E ACESSÓRIOS</v>
          </cell>
          <cell r="D1795"/>
          <cell r="E1795"/>
          <cell r="F1795"/>
          <cell r="G1795"/>
          <cell r="H1795"/>
          <cell r="I1795"/>
        </row>
        <row r="1796">
          <cell r="A1796" t="str">
            <v>ED-49371</v>
          </cell>
          <cell r="B1796"/>
          <cell r="C1796" t="str">
            <v>LÂMPADA COMPACTADA ELETRÔNICA FLUORESCENTE, BASE E27, POTÊNCIA 11W, TENSÃO 110-127V, FORNECIMENTO E INSTALAÇÃO, EXCLUSIVE LUMINÁRIA</v>
          </cell>
          <cell r="D1796"/>
          <cell r="E1796"/>
          <cell r="F1796"/>
          <cell r="G1796" t="str">
            <v>un</v>
          </cell>
          <cell r="H1796">
            <v>11.3</v>
          </cell>
          <cell r="I1796"/>
        </row>
        <row r="1797">
          <cell r="A1797" t="str">
            <v>ED-49372</v>
          </cell>
          <cell r="B1797"/>
          <cell r="C1797" t="str">
            <v>LÂMPADA COMPACTADA ELETRÔNICA FLUORESCENTE, BASE E27, POTÊNCIA 15W, TENSÃO 110-127V, FORNECIMENTO E INSTALAÇÃO, EXCLUSIVE LUMINÁRIA</v>
          </cell>
          <cell r="D1797"/>
          <cell r="E1797"/>
          <cell r="F1797"/>
          <cell r="G1797" t="str">
            <v>un</v>
          </cell>
          <cell r="H1797">
            <v>11.81</v>
          </cell>
          <cell r="I1797"/>
        </row>
        <row r="1798">
          <cell r="A1798" t="str">
            <v>ED-49373</v>
          </cell>
          <cell r="B1798"/>
          <cell r="C1798" t="str">
            <v>LÂMPADA COMPACTADA ELETRÔNICA FLUORESCENTE, BASE E27, POTÊNCIA 20W, TENSÃO 110-127V, FORNECIMENTO E INSTALAÇÃO, EXCLUSIVE LUMINÁRIA</v>
          </cell>
          <cell r="D1798"/>
          <cell r="E1798"/>
          <cell r="F1798"/>
          <cell r="G1798" t="str">
            <v>un</v>
          </cell>
          <cell r="H1798">
            <v>13.54</v>
          </cell>
          <cell r="I1798"/>
        </row>
        <row r="1799">
          <cell r="A1799" t="str">
            <v>ED-49374</v>
          </cell>
          <cell r="B1799"/>
          <cell r="C1799" t="str">
            <v>LÂMPADA COMPACTADA ELETRÔNICA FLUORESCENTE, BASE E27, POTÊNCIA 23W, TENSÃO 110-127V, FORNECIMENTO E INSTALAÇÃO, EXCLUSIVE LUMINÁRIA</v>
          </cell>
          <cell r="D1799"/>
          <cell r="E1799"/>
          <cell r="F1799"/>
          <cell r="G1799" t="str">
            <v>un</v>
          </cell>
          <cell r="H1799">
            <v>13.78</v>
          </cell>
          <cell r="I1799"/>
        </row>
        <row r="1800">
          <cell r="A1800" t="str">
            <v>ED-49370</v>
          </cell>
          <cell r="B1800"/>
          <cell r="C1800" t="str">
            <v>LÂMPADA COMPACTADA ELETRÔNICA FLUORESCENTE, BASE E27, POTÊNCIA 9W, TENSÃO 110-127V, FORNECIMENTO E INSTALAÇÃO, EXCLUSIVE LUMINÁRIA</v>
          </cell>
          <cell r="D1800"/>
          <cell r="E1800"/>
          <cell r="F1800"/>
          <cell r="G1800" t="str">
            <v>un</v>
          </cell>
          <cell r="H1800">
            <v>11.61</v>
          </cell>
          <cell r="I1800"/>
        </row>
        <row r="1801">
          <cell r="A1801" t="str">
            <v>ED-13343</v>
          </cell>
          <cell r="B1801"/>
          <cell r="C1801" t="str">
            <v>LÂMPADA LED, BASE E27, POTÊNCIA 15W, BULBO A65, TEMPERATURA DA COR 6500K, TENSÃO 110-127V, FORNECIMENTO E INSTALAÇÃO, EXCLUSIVE LUMINÁRIA</v>
          </cell>
          <cell r="D1801"/>
          <cell r="E1801"/>
          <cell r="F1801"/>
          <cell r="G1801" t="str">
            <v>un</v>
          </cell>
          <cell r="H1801">
            <v>14.25</v>
          </cell>
          <cell r="I1801"/>
        </row>
        <row r="1802">
          <cell r="A1802" t="str">
            <v>ED-13344</v>
          </cell>
          <cell r="B1802"/>
          <cell r="C1802" t="str">
            <v>LÂMPADA LED, BASE E27, POTÊNCIA 20W, BULBO A70, TEMPERATURA DA COR 6500K, TENSÃO 110-127V, FORNECIMENTO E INSTALAÇÃO, EXCLUSIVE LUMINÁRIA</v>
          </cell>
          <cell r="D1802"/>
          <cell r="E1802"/>
          <cell r="F1802"/>
          <cell r="G1802" t="str">
            <v>un</v>
          </cell>
          <cell r="H1802">
            <v>27.33</v>
          </cell>
          <cell r="I1802"/>
        </row>
        <row r="1803">
          <cell r="A1803" t="str">
            <v>ED-13342</v>
          </cell>
          <cell r="B1803"/>
          <cell r="C1803" t="str">
            <v>LÂMPADA LED, BASE E27, POTÊNCIA 9W, BULBO A60, TEMPERATURA DA COR 6500K, TENSÃO 110-127V, FORNECIMENTO E INSTALAÇÃO, EXCLUSIVE LUMINÁRIA</v>
          </cell>
          <cell r="D1803"/>
          <cell r="E1803"/>
          <cell r="F1803"/>
          <cell r="G1803" t="str">
            <v>un</v>
          </cell>
          <cell r="H1803">
            <v>11.33</v>
          </cell>
          <cell r="I1803"/>
        </row>
        <row r="1804">
          <cell r="A1804" t="str">
            <v>ED-49379</v>
          </cell>
          <cell r="B1804"/>
          <cell r="C1804" t="str">
            <v>LÂMPADA MISTA DE 160W/220V</v>
          </cell>
          <cell r="D1804"/>
          <cell r="E1804"/>
          <cell r="F1804"/>
          <cell r="G1804" t="str">
            <v>un</v>
          </cell>
          <cell r="H1804">
            <v>23.44</v>
          </cell>
          <cell r="I1804"/>
        </row>
        <row r="1805">
          <cell r="A1805" t="str">
            <v>ED-49375</v>
          </cell>
          <cell r="B1805"/>
          <cell r="C1805" t="str">
            <v>LÂMPADA TUBULAR FLUORESCENTE, BASE G13, POTÊNCIA 16W, FORNECIMENTO E INSTALAÇÃO, EXCLUSIVE REATOR E LUMINÁRIA</v>
          </cell>
          <cell r="D1805"/>
          <cell r="E1805"/>
          <cell r="F1805"/>
          <cell r="G1805" t="str">
            <v>un</v>
          </cell>
          <cell r="H1805">
            <v>15.53</v>
          </cell>
          <cell r="I1805"/>
        </row>
        <row r="1806">
          <cell r="A1806" t="str">
            <v>ED-49377</v>
          </cell>
          <cell r="B1806"/>
          <cell r="C1806" t="str">
            <v>LÂMPADA TUBULAR FLUORESCENTE, BASE G13, POTÊNCIA 20W, FORNECIMENTO E INSTALAÇÃO, EXCLUSIVE REATOR E LUMINÁRIA</v>
          </cell>
          <cell r="D1806"/>
          <cell r="E1806"/>
          <cell r="F1806"/>
          <cell r="G1806" t="str">
            <v>un</v>
          </cell>
          <cell r="H1806">
            <v>15.83</v>
          </cell>
          <cell r="I1806"/>
        </row>
        <row r="1807">
          <cell r="A1807" t="str">
            <v>ED-49376</v>
          </cell>
          <cell r="B1807"/>
          <cell r="C1807" t="str">
            <v>LÂMPADA TUBULAR FLUORESCENTE, BASE G13, POTÊNCIA 32W, FORNECIMENTO E INSTALAÇÃO, EXCLUSIVE REATOR E LUMINÁRIA</v>
          </cell>
          <cell r="D1807"/>
          <cell r="E1807"/>
          <cell r="F1807"/>
          <cell r="G1807" t="str">
            <v>un</v>
          </cell>
          <cell r="H1807">
            <v>16.149999999999999</v>
          </cell>
          <cell r="I1807"/>
        </row>
        <row r="1808">
          <cell r="A1808" t="str">
            <v>ED-49378</v>
          </cell>
          <cell r="B1808"/>
          <cell r="C1808" t="str">
            <v>LÂMPADA TUBULAR FLUORESCENTE, BASE G13, POTÊNCIA 40W, FORNECIMENTO E INSTALAÇÃO, EXCLUSIVE REATOR E LUMINÁRIA</v>
          </cell>
          <cell r="D1808"/>
          <cell r="E1808"/>
          <cell r="F1808"/>
          <cell r="G1808" t="str">
            <v>un</v>
          </cell>
          <cell r="H1808">
            <v>15.94</v>
          </cell>
          <cell r="I1808"/>
        </row>
        <row r="1809">
          <cell r="A1809" t="str">
            <v>ED-9973</v>
          </cell>
          <cell r="B1809"/>
          <cell r="C1809" t="str">
            <v>LÂMPADA TUBULAR LED, BASE G13, POTÊNCIA 18W, DIÂMETRO 26MM/T8, TEMPERATURA DA COR 6500K, FORNECIMENTO E INSTALAÇÃO, EXCLUSIVE LUMINÁRIA</v>
          </cell>
          <cell r="D1809"/>
          <cell r="E1809"/>
          <cell r="F1809"/>
          <cell r="G1809" t="str">
            <v>un</v>
          </cell>
          <cell r="H1809">
            <v>22.97</v>
          </cell>
          <cell r="I1809"/>
        </row>
        <row r="1810">
          <cell r="A1810" t="str">
            <v>ED-9974</v>
          </cell>
          <cell r="B1810"/>
          <cell r="C1810" t="str">
            <v>LÂMPADA TUBULAR LED, BASE G13, POTÊNCIA 40W, DIÂMETRO 26MM/T8, TEMPERATURA DA COR 6500K, FORNECIMENTO E INSTALAÇÃO, EXCLUSIVE LUMINÁRIA</v>
          </cell>
          <cell r="D1810"/>
          <cell r="E1810"/>
          <cell r="F1810"/>
          <cell r="G1810" t="str">
            <v>un</v>
          </cell>
          <cell r="H1810">
            <v>78.930000000000007</v>
          </cell>
          <cell r="I1810"/>
        </row>
        <row r="1811">
          <cell r="A1811" t="str">
            <v>ED-9972</v>
          </cell>
          <cell r="B1811"/>
          <cell r="C1811" t="str">
            <v>LÂMPADA TUBULAR LED, BASE G13, POTÊNCIA 9W, DIÂMETRO 26MM/T8, TEMPERATURA DA COR 6500K, FORNECIMENTO E INSTALAÇÃO, EXCLUSIVE LUMINÁRIA</v>
          </cell>
          <cell r="D1811"/>
          <cell r="E1811"/>
          <cell r="F1811"/>
          <cell r="G1811" t="str">
            <v>un</v>
          </cell>
          <cell r="H1811">
            <v>18.39</v>
          </cell>
          <cell r="I1811"/>
        </row>
        <row r="1812">
          <cell r="A1812" t="str">
            <v>ED-49380</v>
          </cell>
          <cell r="B1812"/>
          <cell r="C1812" t="str">
            <v>RECEPTÁCULO DE PORCELANA PARA LÂMPADA COM ROSCA E-27, FORNECIMENTO E INSTALAÇÃO</v>
          </cell>
          <cell r="D1812"/>
          <cell r="E1812"/>
          <cell r="F1812"/>
          <cell r="G1812" t="str">
            <v>un</v>
          </cell>
          <cell r="H1812">
            <v>8.76</v>
          </cell>
          <cell r="I1812"/>
        </row>
        <row r="1813">
          <cell r="A1813">
            <v>8936</v>
          </cell>
          <cell r="B1813"/>
          <cell r="C1813" t="str">
            <v>DUTO CORRUGADO EM PEAD</v>
          </cell>
          <cell r="D1813"/>
          <cell r="E1813"/>
          <cell r="F1813"/>
          <cell r="G1813"/>
          <cell r="H1813"/>
          <cell r="I1813"/>
        </row>
        <row r="1814">
          <cell r="A1814" t="str">
            <v>ED-49298</v>
          </cell>
          <cell r="B1814"/>
          <cell r="C1814" t="str">
            <v>DUTO CORRUGADO EM PEAD (POLIETILENO DE ALTA DENSIDADE), PARA PROTEÇÃO DE CABOS SUBTERRÂNEOS DN 100 MM (4")</v>
          </cell>
          <cell r="D1814"/>
          <cell r="E1814"/>
          <cell r="F1814"/>
          <cell r="G1814" t="str">
            <v>m</v>
          </cell>
          <cell r="H1814">
            <v>50.43</v>
          </cell>
          <cell r="I1814"/>
        </row>
        <row r="1815">
          <cell r="A1815" t="str">
            <v>ED-49299</v>
          </cell>
          <cell r="B1815"/>
          <cell r="C1815" t="str">
            <v>DUTO CORRUGADO EM PEAD (POLIETILENO DE ALTA DENSIDADE), PARA PROTEÇÃO DE CABOS SUBTERRÂNEOS DN 125 MM (5")</v>
          </cell>
          <cell r="D1815"/>
          <cell r="E1815"/>
          <cell r="F1815"/>
          <cell r="G1815" t="str">
            <v>m</v>
          </cell>
          <cell r="H1815">
            <v>74.63</v>
          </cell>
          <cell r="I1815"/>
        </row>
        <row r="1816">
          <cell r="A1816" t="str">
            <v>ED-49300</v>
          </cell>
          <cell r="B1816"/>
          <cell r="C1816" t="str">
            <v>DUTO CORRUGADO EM PEAD (POLIETILENO DE ALTA DENSIDADE), PARA PROTEÇÃO DE CABOS SUBTERRÂNEOS DN 150 MM (6")</v>
          </cell>
          <cell r="D1816"/>
          <cell r="E1816"/>
          <cell r="F1816"/>
          <cell r="G1816" t="str">
            <v>m</v>
          </cell>
          <cell r="H1816">
            <v>98.31</v>
          </cell>
          <cell r="I1816"/>
        </row>
        <row r="1817">
          <cell r="A1817" t="str">
            <v>ED-4155</v>
          </cell>
          <cell r="B1817"/>
          <cell r="C1817" t="str">
            <v>DUTO CORRUGADO EM PEAD (POLIETILENO DE ALTA DENSIDADE), PARA PROTEÇÃO DE CABOS SUBTERRÂNEOS DN 30 MM (1.1/4")</v>
          </cell>
          <cell r="D1817"/>
          <cell r="E1817"/>
          <cell r="F1817"/>
          <cell r="G1817" t="str">
            <v>m</v>
          </cell>
          <cell r="H1817">
            <v>21.47</v>
          </cell>
          <cell r="I1817"/>
        </row>
        <row r="1818">
          <cell r="A1818" t="str">
            <v>ED-49295</v>
          </cell>
          <cell r="B1818"/>
          <cell r="C1818" t="str">
            <v>DUTO CORRUGADO EM PEAD (POLIETILENO DE ALTA DENSIDADE), PARA PROTEÇÃO DE CABOS SUBTERRÂNEOS DN 40 MM (1.1/2")</v>
          </cell>
          <cell r="D1818"/>
          <cell r="E1818"/>
          <cell r="F1818"/>
          <cell r="G1818" t="str">
            <v>m</v>
          </cell>
          <cell r="H1818">
            <v>22.12</v>
          </cell>
          <cell r="I1818"/>
        </row>
        <row r="1819">
          <cell r="A1819" t="str">
            <v>ED-49296</v>
          </cell>
          <cell r="B1819"/>
          <cell r="C1819" t="str">
            <v>DUTO CORRUGADO EM PEAD (POLIETILENO DE ALTA DENSIDADE), PARA PROTEÇÃO DE CABOS SUBTERRÂNEOS DN 50 MM (2")</v>
          </cell>
          <cell r="D1819"/>
          <cell r="E1819"/>
          <cell r="F1819"/>
          <cell r="G1819" t="str">
            <v>m</v>
          </cell>
          <cell r="H1819">
            <v>23.33</v>
          </cell>
          <cell r="I1819"/>
        </row>
        <row r="1820">
          <cell r="A1820" t="str">
            <v>ED-49297</v>
          </cell>
          <cell r="B1820"/>
          <cell r="C1820" t="str">
            <v>DUTO CORRUGADO EM PEAD (POLIETILENO DE ALTA DENSIDADE), PARA PROTEÇÃO DE CABOS SUBTERRÂNEOS DN 75 MM (3")</v>
          </cell>
          <cell r="D1820"/>
          <cell r="E1820"/>
          <cell r="F1820"/>
          <cell r="G1820" t="str">
            <v>m</v>
          </cell>
          <cell r="H1820">
            <v>36.659999999999997</v>
          </cell>
          <cell r="I1820"/>
        </row>
        <row r="1821">
          <cell r="A1821">
            <v>8937</v>
          </cell>
          <cell r="B1821"/>
          <cell r="C1821" t="str">
            <v>ENVELOPAMENTO DE DUTO E ELETRODUTO</v>
          </cell>
          <cell r="D1821"/>
          <cell r="E1821"/>
          <cell r="F1821"/>
          <cell r="G1821"/>
          <cell r="H1821"/>
          <cell r="I1821"/>
        </row>
        <row r="1822">
          <cell r="A1822" t="str">
            <v>ED-49334</v>
          </cell>
          <cell r="B1822"/>
          <cell r="C1822" t="str">
            <v>ENVELOPE DE CONCRETO PARA PROTEÇÃO DE TUBOS DE PVC ENTERRADO - CONCRETO TIPO A FCK = 13,5 MPA</v>
          </cell>
          <cell r="D1822"/>
          <cell r="E1822"/>
          <cell r="F1822"/>
          <cell r="G1822" t="str">
            <v>m3</v>
          </cell>
          <cell r="H1822">
            <v>525.03</v>
          </cell>
          <cell r="I1822"/>
        </row>
        <row r="1823">
          <cell r="A1823">
            <v>8938</v>
          </cell>
          <cell r="B1823"/>
          <cell r="C1823" t="str">
            <v>ENTRADA DE ENERGIA</v>
          </cell>
          <cell r="D1823"/>
          <cell r="E1823"/>
          <cell r="F1823"/>
          <cell r="G1823"/>
          <cell r="H1823"/>
          <cell r="I1823"/>
        </row>
        <row r="1824">
          <cell r="A1824" t="str">
            <v>ED-49440</v>
          </cell>
          <cell r="B1824"/>
          <cell r="C1824" t="str">
            <v>ARMAÇÃO SECUNDÁRIA DE UM ESTRIBO, EM AÇO GALVANIZADO, PARA FIXAÇÃO DE ISOLADOR ROLDANA, EXCLUSIVE ISOLADOR, INCLUSIVE INSTALAÇÃO</v>
          </cell>
          <cell r="D1824"/>
          <cell r="E1824"/>
          <cell r="F1824"/>
          <cell r="G1824" t="str">
            <v>un</v>
          </cell>
          <cell r="H1824">
            <v>40.67</v>
          </cell>
          <cell r="I1824"/>
        </row>
        <row r="1825">
          <cell r="A1825" t="str">
            <v>ED-20579</v>
          </cell>
          <cell r="B1825"/>
          <cell r="C1825" t="str">
            <v>ENTRADA DE ENERGIA AÉREA, TIPO B1, PADRÃO CEMIG, CARGA INSTALADA DE ATÉ 10KW, BIFÁSICO, COM SAÍDA SUBTERRÂNEA, INCLUSIVE POSTE, CAIXA PARA MEDIDOR, DISJUNTOR, BARRAMENTO, ATERRAMENTO E ACESSÓRIOS</v>
          </cell>
          <cell r="D1825"/>
          <cell r="E1825"/>
          <cell r="F1825"/>
          <cell r="G1825" t="str">
            <v>un</v>
          </cell>
          <cell r="H1825">
            <v>2663.89</v>
          </cell>
          <cell r="I1825"/>
        </row>
        <row r="1826">
          <cell r="A1826" t="str">
            <v>ED-20580</v>
          </cell>
          <cell r="B1826"/>
          <cell r="C1826" t="str">
            <v>ENTRADA DE ENERGIA AÉREA, TIPO B2, PADRÃO CEMIG, CARGA INSTALADA DE 10,1KW ATÉ 15KW, BIFÁSICO, COM SAÍDA SUBTERRÂNEA, INCLUSIVE POSTE, CAIXA PARA MEDIDOR, DISJUNTOR, BARRAMENTO, ATERRAMENTO E ACESSÓRIOS</v>
          </cell>
          <cell r="D1826"/>
          <cell r="E1826"/>
          <cell r="F1826"/>
          <cell r="G1826" t="str">
            <v>un</v>
          </cell>
          <cell r="H1826">
            <v>2759.47</v>
          </cell>
          <cell r="I1826"/>
        </row>
        <row r="1827">
          <cell r="A1827" t="str">
            <v>ED-20581</v>
          </cell>
          <cell r="B1827"/>
          <cell r="C1827" t="str">
            <v>ENTRADA DE ENERGIA AÉREA, TIPO C1, PADRÃO CEMIG, CARGA INSTALADA DE ATÉ 15KVA, TRIFÁSICO, COM SAÍDA SUBTERRÂNEA, INCLUSIVE POSTE, CAIXA PARA MEDIDOR, DISJUNTOR, BARRAMENTO, ATERRAMENTO E ACESSÓRIOS</v>
          </cell>
          <cell r="D1827"/>
          <cell r="E1827"/>
          <cell r="F1827"/>
          <cell r="G1827" t="str">
            <v>un</v>
          </cell>
          <cell r="H1827">
            <v>3102.71</v>
          </cell>
          <cell r="I1827"/>
        </row>
        <row r="1828">
          <cell r="A1828" t="str">
            <v>ED-20582</v>
          </cell>
          <cell r="B1828"/>
          <cell r="C1828" t="str">
            <v>ENTRADA DE ENERGIA AÉREA, TIPO C2, PADRÃO CEMIG, CARGA INSTALADA DE 15,1KVA ATÉ 23KVA, TRIFÁSICO, COM SAÍDA SUBTERRÂNEA, INCLUSIVE POSTE, CAIXA PARA MEDIDOR, DISJUNTOR, BARRAMENTO, ATERRAMENTO E ACESSÓRIOS</v>
          </cell>
          <cell r="D1828"/>
          <cell r="E1828"/>
          <cell r="F1828"/>
          <cell r="G1828" t="str">
            <v>un</v>
          </cell>
          <cell r="H1828">
            <v>3175.1</v>
          </cell>
          <cell r="I1828"/>
        </row>
        <row r="1829">
          <cell r="A1829" t="str">
            <v>ED-20583</v>
          </cell>
          <cell r="B1829"/>
          <cell r="C1829" t="str">
            <v>ENTRADA DE ENERGIA AÉREA, TIPO C3, PADRÃO CEMIG, CARGA INSTALADA DE 23,1KVA ATÉ 27KVA, TRIFÁSICO, COM SAÍDA SUBTERRÂNEA, INCLUSIVE POSTE, CAIXA PARA MEDIDOR, DISJUNTOR, BARRAMENTO, ATERRAMENTO E ACESSÓRIOS</v>
          </cell>
          <cell r="D1829"/>
          <cell r="E1829"/>
          <cell r="F1829"/>
          <cell r="G1829" t="str">
            <v>un</v>
          </cell>
          <cell r="H1829">
            <v>3213.43</v>
          </cell>
          <cell r="I1829"/>
        </row>
        <row r="1830">
          <cell r="A1830" t="str">
            <v>ED-20584</v>
          </cell>
          <cell r="B1830"/>
          <cell r="C1830" t="str">
            <v>ENTRADA DE ENERGIA AÉREA, TIPO C4, PADRÃO CEMIG, CARGA INSTALADA DE 27,1KVA ATÉ 38KVA, TRIFÁSICO, COM SAÍDA SUBTERRÂNEA, INCLUSIVE POSTE, CAIXA PARA MEDIDOR, DISJUNTOR, BARRAMENTO, ATERRAMENTO E ACESSÓRIOS</v>
          </cell>
          <cell r="D1830"/>
          <cell r="E1830"/>
          <cell r="F1830"/>
          <cell r="G1830" t="str">
            <v>un</v>
          </cell>
          <cell r="H1830">
            <v>4200.2</v>
          </cell>
          <cell r="I1830"/>
        </row>
        <row r="1831">
          <cell r="A1831" t="str">
            <v>ED-20585</v>
          </cell>
          <cell r="B1831"/>
          <cell r="C1831" t="str">
            <v>ENTRADA DE ENERGIA AÉREA, TIPO C5, PADRÃO CEMIG, CARGA INSTALADA DE 38,1KVA ATÉ 47KVA, TRIFÁSICO, COM SAÍDA SUBTERRÂNEA, INCLUSIVE POSTE, CAIXA PARA MEDIDOR, DISJUNTOR, BARRAMENTO, ATERRAMENTO E ACESSÓRIOS</v>
          </cell>
          <cell r="D1831"/>
          <cell r="E1831"/>
          <cell r="F1831"/>
          <cell r="G1831" t="str">
            <v>un</v>
          </cell>
          <cell r="H1831">
            <v>4565.8</v>
          </cell>
          <cell r="I1831"/>
        </row>
        <row r="1832">
          <cell r="A1832" t="str">
            <v>ED-20586</v>
          </cell>
          <cell r="B1832"/>
          <cell r="C1832" t="str">
            <v>ENTRADA DE ENERGIA AÉREA, TIPO C6, PADRÃO CEMIG, CARGA INSTALADA DE 47,1KVA ATÉ 57KVA, TRIFÁSICO, COM SAÍDA SUBTERRÂNEA, INCLUSIVE POSTE, CAIXA PARA MEDIDOR, DISJUNTOR, BARRAMENTO, ATERRAMENTO E ACESSÓRIOS</v>
          </cell>
          <cell r="D1832"/>
          <cell r="E1832"/>
          <cell r="F1832"/>
          <cell r="G1832" t="str">
            <v>un</v>
          </cell>
          <cell r="H1832">
            <v>7176.9</v>
          </cell>
          <cell r="I1832"/>
        </row>
        <row r="1833">
          <cell r="A1833" t="str">
            <v>ED-20587</v>
          </cell>
          <cell r="B1833"/>
          <cell r="C1833" t="str">
            <v>ENTRADA DE ENERGIA AÉREA, TIPO C7, PADRÃO CEMIG, CARGA INSTALADA DE 57,1KVA ATÉ 66KVA, TRIFÁSICO, COM SAÍDA SUBTERRÂNEA, INCLUSIVE POSTE, CAIXA PARA MEDIDOR, DISJUNTOR, BARRAMENTO, ATERRAMENTO E ACESSÓRIOS</v>
          </cell>
          <cell r="D1833"/>
          <cell r="E1833"/>
          <cell r="F1833"/>
          <cell r="G1833" t="str">
            <v>un</v>
          </cell>
          <cell r="H1833">
            <v>7272.14</v>
          </cell>
          <cell r="I1833"/>
        </row>
        <row r="1834">
          <cell r="A1834" t="str">
            <v>ED-20588</v>
          </cell>
          <cell r="B1834"/>
          <cell r="C1834" t="str">
            <v>ENTRADA DE ENERGIA AÉREA, TIPO C8, PADRÃO CEMIG, CARGA INSTALADA DE 66,1KVA ATÉ 75KVA, TRIFÁSICO, COM SAÍDA SUBTERRÂNEA, INCLUSIVE POSTE, CAIXA PARA MEDIDOR, DISJUNTOR, BARRAMENTO, ATERRAMENTO E ACESSÓRIOS</v>
          </cell>
          <cell r="D1834"/>
          <cell r="E1834"/>
          <cell r="F1834"/>
          <cell r="G1834" t="str">
            <v>un</v>
          </cell>
          <cell r="H1834">
            <v>7302.55</v>
          </cell>
          <cell r="I1834"/>
        </row>
        <row r="1835">
          <cell r="A1835" t="str">
            <v>ED-20589</v>
          </cell>
          <cell r="B1835"/>
          <cell r="C1835" t="str">
            <v>ENTRADA DE ENERGIA AÉREA, TIPO F1, PADRÃO CEMIG, CARGA INSTALADA DE 75,1KVA ATÉ 86KVA, TRIFÁSICO, COM SAÍDA SUBTERRÂNEA, INCLUSIVE POSTE, CAIXA PARA MEDIDOR, DISJUNTOR, BARRAMENTO, ATERRAMENTO E ACESSÓRIOS</v>
          </cell>
          <cell r="D1835"/>
          <cell r="E1835"/>
          <cell r="F1835"/>
          <cell r="G1835" t="str">
            <v>un</v>
          </cell>
          <cell r="H1835">
            <v>9454.86</v>
          </cell>
          <cell r="I1835"/>
        </row>
        <row r="1836">
          <cell r="A1836" t="str">
            <v>ED-20590</v>
          </cell>
          <cell r="B1836"/>
          <cell r="C1836" t="str">
            <v>ENTRADA DE ENERGIA AÉREA, TIPO F2, PADRÃO CEMIG, CARGA INSTALADA DE 86,1KVA ATÉ 95KVA, TRIFÁSICO, COM SAÍDA SUBTERRÂNEA, INCLUSIVE POSTE, CAIXA PARA MEDIDOR, DISJUNTOR, BARRAMENTO, ATERRAMENTO E ACESSÓRIOS</v>
          </cell>
          <cell r="D1836"/>
          <cell r="E1836"/>
          <cell r="F1836"/>
          <cell r="G1836" t="str">
            <v>un</v>
          </cell>
          <cell r="H1836">
            <v>10126.26</v>
          </cell>
          <cell r="I1836"/>
        </row>
        <row r="1837">
          <cell r="A1837" t="str">
            <v>ED-20591</v>
          </cell>
          <cell r="B1837"/>
          <cell r="C1837" t="str">
            <v>ENTRADA DE ENERGIA SUBTERRÂNEA, TIPO F3, PADRÃO CEMIG, CARGA INSTALADA DE 95,1KVA ATÉ 114KVA, TRIFÁSICO, COM SAÍDA SUBTERRÂNEA, INCLUSIVE POSTE, CAIXA PARA MEDIDOR, DISJUNTOR, BARRAMENTO, ATERRAMENTO E ACESSÓRIOS</v>
          </cell>
          <cell r="D1837"/>
          <cell r="E1837"/>
          <cell r="F1837"/>
          <cell r="G1837" t="str">
            <v>un</v>
          </cell>
          <cell r="H1837">
            <v>9603.2900000000009</v>
          </cell>
          <cell r="I1837"/>
        </row>
        <row r="1838">
          <cell r="A1838" t="str">
            <v>ED-20592</v>
          </cell>
          <cell r="B1838"/>
          <cell r="C1838" t="str">
            <v>ENTRADA DE ENERGIA SUBTERRÂNEA, TIPO F4, PADRÃO CEMIG, CARGA INSTALADA DE 114,1KVA ATÉ 152KVA, TRIFÁSICO, COM SAÍDA SUBTERRÂNEA, INCLUSIVE POSTE, CAIXA PARA MEDIDOR, DISJUNTOR, BARRAMENTO, ATERRAMENTO E ACESSÓRIOS</v>
          </cell>
          <cell r="D1838"/>
          <cell r="E1838"/>
          <cell r="F1838"/>
          <cell r="G1838" t="str">
            <v>un</v>
          </cell>
          <cell r="H1838">
            <v>9788.39</v>
          </cell>
          <cell r="I1838"/>
        </row>
        <row r="1839">
          <cell r="A1839" t="str">
            <v>ED-20593</v>
          </cell>
          <cell r="B1839"/>
          <cell r="C1839" t="str">
            <v>ENTRADA DE ENERGIA SUBTERRÂNEA, TIPO F5, PADRÃO CEMIG, CARGA INSTALADA DE 152,1KVA ATÉ 171KVA, TRIFÁSICO, COM SAÍDA SUBTERRÂNEA, INCLUSIVE POSTE, CAIXA PARA MEDIDOR, DISJUNTOR, BARRAMENTO, ATERRAMENTO E ACESSÓRIOS</v>
          </cell>
          <cell r="D1839"/>
          <cell r="E1839"/>
          <cell r="F1839"/>
          <cell r="G1839" t="str">
            <v>un</v>
          </cell>
          <cell r="H1839">
            <v>10776.01</v>
          </cell>
          <cell r="I1839"/>
        </row>
        <row r="1840">
          <cell r="A1840" t="str">
            <v>ED-20594</v>
          </cell>
          <cell r="B1840"/>
          <cell r="C1840" t="str">
            <v>ENTRADA DE ENERGIA SUBTERRÂNEA, TIPO F6, PADRÃO CEMIG, CARGA INSTALADA DE 171,1KVA ATÉ 188KVA, TRIFÁSICO, COM SAÍDA SUBTERRÂNEA, INCLUSIVE POSTE, CAIXA PARA MEDIDOR, DISJUNTOR, BARRAMENTO, ATERRAMENTO E ACESSÓRIOS</v>
          </cell>
          <cell r="D1840"/>
          <cell r="E1840"/>
          <cell r="F1840"/>
          <cell r="G1840" t="str">
            <v>un</v>
          </cell>
          <cell r="H1840">
            <v>11463.2</v>
          </cell>
          <cell r="I1840"/>
        </row>
        <row r="1841">
          <cell r="A1841" t="str">
            <v>ED-20595</v>
          </cell>
          <cell r="B1841"/>
          <cell r="C1841" t="str">
            <v>ENTRADA DE ENERGIA SUBTERRÂNEA, TIPO F7, PADRÃO CEMIG, CARGA INSTALADA DE 188,1KVA ATÉ 228KVA, TRIFÁSICO, COM SAÍDA SUBTERRÂNEA, INCLUSIVE POSTE, CAIXA PARA MEDIDOR, DISJUNTOR, BARRAMENTO, ATERRAMENTO E ACESSÓRIOS</v>
          </cell>
          <cell r="D1841"/>
          <cell r="E1841"/>
          <cell r="F1841"/>
          <cell r="G1841" t="str">
            <v>un</v>
          </cell>
          <cell r="H1841">
            <v>11933.99</v>
          </cell>
          <cell r="I1841"/>
        </row>
        <row r="1842">
          <cell r="A1842" t="str">
            <v>ED-20596</v>
          </cell>
          <cell r="B1842"/>
          <cell r="C1842" t="str">
            <v>ENTRADA DE ENERGIA SUBTERRÂNEA, TIPO F8, PADRÃO CEMIG, CARGA INSTALADA DE 228,1KVA ATÉ 266KVA, TRIFÁSICO, COM SAÍDA SUBTERRÂNEA, INCLUSIVE POSTE, CAIXA PARA MEDIDOR, DISJUNTOR, BARRAMENTO, ATERRAMENTO E ACESSÓRIOS</v>
          </cell>
          <cell r="D1842"/>
          <cell r="E1842"/>
          <cell r="F1842"/>
          <cell r="G1842" t="str">
            <v>un</v>
          </cell>
          <cell r="H1842">
            <v>12879.02</v>
          </cell>
          <cell r="I1842"/>
        </row>
        <row r="1843">
          <cell r="A1843" t="str">
            <v>ED-20597</v>
          </cell>
          <cell r="B1843"/>
          <cell r="C1843" t="str">
            <v>ENTRADA DE ENERGIA SUBTERRÂNEA, TIPO F9, PADRÃO CEMIG, CARGA INSTALADA DE 266,1KVA ATÉ 304KVA, TRIFÁSICO, COM SAÍDA SUBTERRÂNEA, INCLUSIVE POSTE, CAIXA PARA MEDIDOR, DISJUNTOR, BARRAMENTO, ATERRAMENTO E ACESSÓRIOS</v>
          </cell>
          <cell r="D1843"/>
          <cell r="E1843"/>
          <cell r="F1843"/>
          <cell r="G1843" t="str">
            <v>un</v>
          </cell>
          <cell r="H1843">
            <v>13874.46</v>
          </cell>
          <cell r="I1843"/>
        </row>
        <row r="1844">
          <cell r="A1844" t="str">
            <v>ED-49443</v>
          </cell>
          <cell r="B1844"/>
          <cell r="C1844" t="str">
            <v>ISOLADOR ROLDANA EM PORCELANA, TENSÃO NOMINAL 1KV, EXCLUSIVE ARMAÇÃO SECUNDÁRIA, INCLUSIVE INSTALAÇÃO</v>
          </cell>
          <cell r="D1844"/>
          <cell r="E1844"/>
          <cell r="F1844"/>
          <cell r="G1844" t="str">
            <v>un</v>
          </cell>
          <cell r="H1844">
            <v>10.5</v>
          </cell>
          <cell r="I1844"/>
        </row>
        <row r="1845">
          <cell r="A1845">
            <v>8939</v>
          </cell>
          <cell r="B1845"/>
          <cell r="C1845" t="str">
            <v>CANALETA EM PVC</v>
          </cell>
          <cell r="D1845"/>
          <cell r="E1845"/>
          <cell r="F1845"/>
          <cell r="G1845"/>
          <cell r="H1845"/>
          <cell r="I1845"/>
        </row>
        <row r="1846">
          <cell r="A1846" t="str">
            <v>ED-49060</v>
          </cell>
          <cell r="B1846"/>
          <cell r="C1846" t="str">
            <v>CANALETA EM PVC PARA INSTALAÇÃO ELÉTRICA APARENTE, INCLUSIVE CONEXÕES, DIMENSÕES 20 X 10 MM</v>
          </cell>
          <cell r="D1846"/>
          <cell r="E1846"/>
          <cell r="F1846"/>
          <cell r="G1846" t="str">
            <v>m</v>
          </cell>
          <cell r="H1846">
            <v>9.67</v>
          </cell>
          <cell r="I1846"/>
        </row>
        <row r="1847">
          <cell r="A1847" t="str">
            <v>ED-49061</v>
          </cell>
          <cell r="B1847"/>
          <cell r="C1847" t="str">
            <v>CANALETA EM PVC PARA INSTALAÇÃO ELÉTRICA APARENTE, INCLUSIVE CONEXÕES, DIMENSÕES 50 X 20 MM</v>
          </cell>
          <cell r="D1847"/>
          <cell r="E1847"/>
          <cell r="F1847"/>
          <cell r="G1847" t="str">
            <v>m</v>
          </cell>
          <cell r="H1847">
            <v>23.17</v>
          </cell>
          <cell r="I1847"/>
        </row>
        <row r="1848">
          <cell r="A1848">
            <v>8942</v>
          </cell>
          <cell r="B1848"/>
          <cell r="C1848" t="str">
            <v>CAIXA DE MEDIÇÃO</v>
          </cell>
          <cell r="D1848"/>
          <cell r="E1848"/>
          <cell r="F1848"/>
          <cell r="G1848"/>
          <cell r="H1848"/>
          <cell r="I1848"/>
        </row>
        <row r="1849">
          <cell r="A1849" t="str">
            <v>ED-49208</v>
          </cell>
          <cell r="B1849"/>
          <cell r="C1849" t="str">
            <v>CAIXA PARA MEDIÇÃO, TIPO CM-10, DIMENSÕES CONFORME PADRÃO CEMIG, EXCLUSIVE DISJUNTOR, INCLUSIVE INSTALAÇÃO</v>
          </cell>
          <cell r="D1849"/>
          <cell r="E1849"/>
          <cell r="F1849"/>
          <cell r="G1849" t="str">
            <v>un</v>
          </cell>
          <cell r="H1849">
            <v>2128.12</v>
          </cell>
          <cell r="I1849"/>
        </row>
        <row r="1850">
          <cell r="A1850" t="str">
            <v>ED-49205</v>
          </cell>
          <cell r="B1850"/>
          <cell r="C1850" t="str">
            <v>CAIXA PARA MEDIÇÃO, TIPO CM-14, COM VISOR DO LEITOR PARA VIA PÚBLICA (LVP), DIMENSÕES CONFORME PADRÃO CEMIG, EXCLUSIVE DISJUNTOR, INCLUSIVE INSTALAÇÃO</v>
          </cell>
          <cell r="D1850"/>
          <cell r="E1850"/>
          <cell r="F1850"/>
          <cell r="G1850" t="str">
            <v>un</v>
          </cell>
          <cell r="H1850">
            <v>303.12</v>
          </cell>
          <cell r="I1850"/>
        </row>
        <row r="1851">
          <cell r="A1851" t="str">
            <v>ED-49206</v>
          </cell>
          <cell r="B1851"/>
          <cell r="C1851" t="str">
            <v>CAIXA PARA MEDIÇÃO, TIPO CM-18, DIMENSÕES CONFORME PADRÃO CEMIG, EXCLUSIVE BARRAMENTO E DISJUNTOR, INCLUSIVE INSTALAÇÃO</v>
          </cell>
          <cell r="D1851"/>
          <cell r="E1851"/>
          <cell r="F1851"/>
          <cell r="G1851" t="str">
            <v>un</v>
          </cell>
          <cell r="H1851">
            <v>2998.66</v>
          </cell>
          <cell r="I1851"/>
        </row>
        <row r="1852">
          <cell r="A1852" t="str">
            <v>ED-49211</v>
          </cell>
          <cell r="B1852"/>
          <cell r="C1852" t="str">
            <v>CAIXA PARA MEDIÇÃO, TIPO CM-18, DIMENSÕES CONFORME PADRÃO CEMIG, EXCLUSIVE DISJUNTOR, INCLUSIVE BARRAMENTO PARA DISJUNTOR DE 1000A ATÉ 1250A E INSTALAÇÃO</v>
          </cell>
          <cell r="D1852"/>
          <cell r="E1852"/>
          <cell r="F1852"/>
          <cell r="G1852" t="str">
            <v>un</v>
          </cell>
          <cell r="H1852">
            <v>6368.11</v>
          </cell>
          <cell r="I1852"/>
        </row>
        <row r="1853">
          <cell r="A1853" t="str">
            <v>ED-49207</v>
          </cell>
          <cell r="B1853"/>
          <cell r="C1853" t="str">
            <v>CAIXA PARA MEDIÇÃO, TIPO CM-18, DIMENSÕES CONFORME PADRÃO CEMIG, EXCLUSIVE DISJUNTOR, INCLUSIVE BARRAMENTO PARA DISJUNTOR DE 450A ATÉ 630A E INSTALAÇÃO</v>
          </cell>
          <cell r="D1853"/>
          <cell r="E1853"/>
          <cell r="F1853"/>
          <cell r="G1853" t="str">
            <v>un</v>
          </cell>
          <cell r="H1853">
            <v>4788.51</v>
          </cell>
          <cell r="I1853"/>
        </row>
        <row r="1854">
          <cell r="A1854" t="str">
            <v>ED-49209</v>
          </cell>
          <cell r="B1854"/>
          <cell r="C1854" t="str">
            <v>CAIXA PARA MEDIÇÃO, TIPO CM-18, DIMENSÕES CONFORME PADRÃO CEMIG, EXCLUSIVE DISJUNTOR, INCLUSIVE BARRAMENTO PARA DISJUNTOR DE 700A ATÉ 800A E INSTALAÇÃO</v>
          </cell>
          <cell r="D1854"/>
          <cell r="E1854"/>
          <cell r="F1854"/>
          <cell r="G1854" t="str">
            <v>un</v>
          </cell>
          <cell r="H1854">
            <v>5602.57</v>
          </cell>
          <cell r="I1854"/>
        </row>
        <row r="1855">
          <cell r="A1855" t="str">
            <v>ED-20650</v>
          </cell>
          <cell r="B1855"/>
          <cell r="C1855" t="str">
            <v>CAIXA PARA MEDIÇÃO, TIPO CM-19, DIMENSÕES CONFORME PADRÃO CEMIG, EXCLUSIVE BARRAMENTO E DISJUNTOR, INCLUSIVE INSTALAÇÃO</v>
          </cell>
          <cell r="D1855"/>
          <cell r="E1855"/>
          <cell r="F1855"/>
          <cell r="G1855" t="str">
            <v>un</v>
          </cell>
          <cell r="H1855">
            <v>630.98</v>
          </cell>
          <cell r="I1855"/>
        </row>
        <row r="1856">
          <cell r="A1856" t="str">
            <v>ED-49212</v>
          </cell>
          <cell r="B1856"/>
          <cell r="C1856" t="str">
            <v>CAIXA PARA MEDIÇÃO, TIPO CM-2, DIMENSÕES CONFORME PADRÃO CEMIG, EXCLUSIVE DISJUNTOR, INCLUSIVE INSTALAÇÃO</v>
          </cell>
          <cell r="D1856"/>
          <cell r="E1856"/>
          <cell r="F1856"/>
          <cell r="G1856" t="str">
            <v>un</v>
          </cell>
          <cell r="H1856">
            <v>306.37</v>
          </cell>
          <cell r="I1856"/>
        </row>
        <row r="1857">
          <cell r="A1857" t="str">
            <v>ED-49203</v>
          </cell>
          <cell r="B1857"/>
          <cell r="C1857" t="str">
            <v>CAIXA PARA MEDIÇÃO, TIPO CM-3, COM VISOR DO LEITOR PARA VIA PÚBLICA (LVP), DIMENSÕES CONFORME PADRÃO CEMIG, EXCLUSIVE DISJUNTOR, INCLUSIVE INSTALAÇÃO</v>
          </cell>
          <cell r="D1857"/>
          <cell r="E1857"/>
          <cell r="F1857"/>
          <cell r="G1857" t="str">
            <v>un</v>
          </cell>
          <cell r="H1857">
            <v>571</v>
          </cell>
          <cell r="I1857"/>
        </row>
        <row r="1858">
          <cell r="A1858" t="str">
            <v>ED-49210</v>
          </cell>
          <cell r="B1858"/>
          <cell r="C1858" t="str">
            <v>CAIXA PARA MEDIÇÃO, TIPO CM-4, DIMENSÕES CONFORME PADRÃO CEMIG, EXCLUSIVE DISJUNTOR, INCLUSIVE INSTALAÇÃO</v>
          </cell>
          <cell r="D1858"/>
          <cell r="E1858"/>
          <cell r="F1858"/>
          <cell r="G1858" t="str">
            <v>un</v>
          </cell>
          <cell r="H1858">
            <v>671.93</v>
          </cell>
          <cell r="I1858"/>
        </row>
        <row r="1859">
          <cell r="A1859" t="str">
            <v>ED-20649</v>
          </cell>
          <cell r="B1859"/>
          <cell r="C1859" t="str">
            <v>CAIXA PARA MEDIÇÃO, TIPO CM-9, DIMENSÕES CONFORME PADRÃO CEMIG, EXCLUSIVE DISJUNTOR, INCLUSIVE INSTALAÇÃO</v>
          </cell>
          <cell r="D1859"/>
          <cell r="E1859"/>
          <cell r="F1859"/>
          <cell r="G1859" t="str">
            <v>un</v>
          </cell>
          <cell r="H1859">
            <v>2512.08</v>
          </cell>
          <cell r="I1859"/>
        </row>
        <row r="1860">
          <cell r="A1860">
            <v>8943</v>
          </cell>
          <cell r="B1860"/>
          <cell r="C1860" t="str">
            <v>QUADRO DE DISTRIBUIÇÃO</v>
          </cell>
          <cell r="D1860"/>
          <cell r="E1860"/>
          <cell r="F1860"/>
          <cell r="G1860"/>
          <cell r="H1860"/>
          <cell r="I1860"/>
        </row>
        <row r="1861">
          <cell r="A1861" t="str">
            <v>ED-49506</v>
          </cell>
          <cell r="B1861"/>
          <cell r="C1861" t="str">
            <v>QUADRO DE DISTRIBUIÇÃO DE LUZ EM PVC DE EMBUTIR, ATÉ 16 DIVISÕES MODULARES, DIMENSÕES EXTERNAS 260 X 310 X 85 MM</v>
          </cell>
          <cell r="D1861"/>
          <cell r="E1861"/>
          <cell r="F1861"/>
          <cell r="G1861" t="str">
            <v>un</v>
          </cell>
          <cell r="H1861">
            <v>163.22</v>
          </cell>
          <cell r="I1861"/>
        </row>
        <row r="1862">
          <cell r="A1862" t="str">
            <v>ED-49505</v>
          </cell>
          <cell r="B1862"/>
          <cell r="C1862" t="str">
            <v>QUADRO DE DISTRIBUIÇÃO DE LUZ EM PVC DE EMBUTIR, ATÉ 8 DIVISÕES MODULARES, DIMENSÕES EXTERNAS 160 X 240 X 89 MM</v>
          </cell>
          <cell r="D1862"/>
          <cell r="E1862"/>
          <cell r="F1862"/>
          <cell r="G1862" t="str">
            <v>un</v>
          </cell>
          <cell r="H1862">
            <v>107.92</v>
          </cell>
          <cell r="I1862"/>
        </row>
        <row r="1863">
          <cell r="A1863" t="str">
            <v>ED-49499</v>
          </cell>
          <cell r="B1863"/>
          <cell r="C1863" t="str">
            <v>QUADRO DE DISTRIBUIÇÃO PARA 12 MÓDULOS COM BARRAMENTO E CHAVE</v>
          </cell>
          <cell r="D1863"/>
          <cell r="E1863"/>
          <cell r="F1863"/>
          <cell r="G1863" t="str">
            <v>un</v>
          </cell>
          <cell r="H1863">
            <v>181.36</v>
          </cell>
          <cell r="I1863"/>
        </row>
        <row r="1864">
          <cell r="A1864" t="str">
            <v>ED-49500</v>
          </cell>
          <cell r="B1864"/>
          <cell r="C1864" t="str">
            <v>QUADRO DE DISTRIBUIÇÃO PARA 20 MÓDULOS COM BARRAMENTO 100 A</v>
          </cell>
          <cell r="D1864"/>
          <cell r="E1864"/>
          <cell r="F1864"/>
          <cell r="G1864" t="str">
            <v>un</v>
          </cell>
          <cell r="H1864">
            <v>254.39</v>
          </cell>
          <cell r="I1864"/>
        </row>
        <row r="1865">
          <cell r="A1865" t="str">
            <v>ED-49501</v>
          </cell>
          <cell r="B1865"/>
          <cell r="C1865" t="str">
            <v>QUADRO DE DISTRIBUIÇÃO PARA 24 MÓDULOS COM BARRAMENTO 100 A</v>
          </cell>
          <cell r="D1865"/>
          <cell r="E1865"/>
          <cell r="F1865"/>
          <cell r="G1865" t="str">
            <v>un</v>
          </cell>
          <cell r="H1865">
            <v>344.81</v>
          </cell>
          <cell r="I1865"/>
        </row>
        <row r="1866">
          <cell r="A1866" t="str">
            <v>ED-49502</v>
          </cell>
          <cell r="B1866"/>
          <cell r="C1866" t="str">
            <v>QUADRO DE DISTRIBUIÇÃO PARA 36 MÓDULOS COM BARRAMENTO 100 A</v>
          </cell>
          <cell r="D1866"/>
          <cell r="E1866"/>
          <cell r="F1866"/>
          <cell r="G1866" t="str">
            <v>un</v>
          </cell>
          <cell r="H1866">
            <v>446.12</v>
          </cell>
          <cell r="I1866"/>
        </row>
        <row r="1867">
          <cell r="A1867" t="str">
            <v>ED-49503</v>
          </cell>
          <cell r="B1867"/>
          <cell r="C1867" t="str">
            <v>QUADRO DE DISTRIBUIÇÃO PARA 42 MÓDULOS COM BARRAMENTO 100 A</v>
          </cell>
          <cell r="D1867"/>
          <cell r="E1867"/>
          <cell r="F1867"/>
          <cell r="G1867" t="str">
            <v>un</v>
          </cell>
          <cell r="H1867">
            <v>759.39</v>
          </cell>
          <cell r="I1867"/>
        </row>
        <row r="1868">
          <cell r="A1868" t="str">
            <v>ED-49504</v>
          </cell>
          <cell r="B1868"/>
          <cell r="C1868" t="str">
            <v>QUADRO DE DISTRIBUIÇÃO PARA 50 MÓDULOS COM BARRAMENTO 100 A</v>
          </cell>
          <cell r="D1868"/>
          <cell r="E1868"/>
          <cell r="F1868"/>
          <cell r="G1868" t="str">
            <v>un</v>
          </cell>
          <cell r="H1868">
            <v>1022.63</v>
          </cell>
          <cell r="I1868"/>
        </row>
        <row r="1869">
          <cell r="A1869" t="str">
            <v>ED-49498</v>
          </cell>
          <cell r="B1869"/>
          <cell r="C1869" t="str">
            <v>QUADRO DE DISTRIBUIÇÃO PARA 8 MÓDULOS COM BARRAMENTO E CHAVE</v>
          </cell>
          <cell r="D1869"/>
          <cell r="E1869"/>
          <cell r="F1869"/>
          <cell r="G1869" t="str">
            <v>un</v>
          </cell>
          <cell r="H1869">
            <v>140.5</v>
          </cell>
          <cell r="I1869"/>
        </row>
        <row r="1870">
          <cell r="A1870">
            <v>8944</v>
          </cell>
          <cell r="B1870"/>
          <cell r="C1870" t="str">
            <v>DISJUNTOR</v>
          </cell>
          <cell r="D1870"/>
          <cell r="E1870"/>
          <cell r="F1870"/>
          <cell r="G1870"/>
          <cell r="H1870"/>
          <cell r="I1870"/>
        </row>
        <row r="1871">
          <cell r="A1871" t="str">
            <v>ED-49248</v>
          </cell>
          <cell r="B1871"/>
          <cell r="C1871" t="str">
            <v>DISJUNTOR BIPOLAR TERMOMAGNÉTICO 10KA, DE 100A</v>
          </cell>
          <cell r="D1871"/>
          <cell r="E1871"/>
          <cell r="F1871"/>
          <cell r="G1871" t="str">
            <v>un</v>
          </cell>
          <cell r="H1871">
            <v>71.709999999999994</v>
          </cell>
          <cell r="I1871"/>
        </row>
        <row r="1872">
          <cell r="A1872" t="str">
            <v>ED-49249</v>
          </cell>
          <cell r="B1872"/>
          <cell r="C1872" t="str">
            <v>DISJUNTOR BIPOLAR TERMOMAGNÉTICO 10KA, DE 120A</v>
          </cell>
          <cell r="D1872"/>
          <cell r="E1872"/>
          <cell r="F1872"/>
          <cell r="G1872" t="str">
            <v>un</v>
          </cell>
          <cell r="H1872">
            <v>227.5</v>
          </cell>
          <cell r="I1872"/>
        </row>
        <row r="1873">
          <cell r="A1873" t="str">
            <v>ED-49250</v>
          </cell>
          <cell r="B1873"/>
          <cell r="C1873" t="str">
            <v>DISJUNTOR BIPOLAR TERMOMAGNÉTICO 10KA, DE 125A</v>
          </cell>
          <cell r="D1873"/>
          <cell r="E1873"/>
          <cell r="F1873"/>
          <cell r="G1873" t="str">
            <v>un</v>
          </cell>
          <cell r="H1873">
            <v>227.5</v>
          </cell>
          <cell r="I1873"/>
        </row>
        <row r="1874">
          <cell r="A1874" t="str">
            <v>ED-49251</v>
          </cell>
          <cell r="B1874"/>
          <cell r="C1874" t="str">
            <v>DISJUNTOR BIPOLAR TERMOMAGNÉTICO 10KA, DE 200A</v>
          </cell>
          <cell r="D1874"/>
          <cell r="E1874"/>
          <cell r="F1874"/>
          <cell r="G1874" t="str">
            <v>un</v>
          </cell>
          <cell r="H1874">
            <v>227.5</v>
          </cell>
          <cell r="I1874"/>
        </row>
        <row r="1875">
          <cell r="A1875" t="str">
            <v>ED-49240</v>
          </cell>
          <cell r="B1875"/>
          <cell r="C1875" t="str">
            <v>DISJUNTOR BIPOLAR TERMOMAGNÉTICO 10KA, DE 25A</v>
          </cell>
          <cell r="D1875"/>
          <cell r="E1875"/>
          <cell r="F1875"/>
          <cell r="G1875" t="str">
            <v>un</v>
          </cell>
          <cell r="H1875">
            <v>59.84</v>
          </cell>
          <cell r="I1875"/>
        </row>
        <row r="1876">
          <cell r="A1876" t="str">
            <v>ED-49241</v>
          </cell>
          <cell r="B1876"/>
          <cell r="C1876" t="str">
            <v>DISJUNTOR BIPOLAR TERMOMAGNÉTICO 10KA, DE 30A</v>
          </cell>
          <cell r="D1876"/>
          <cell r="E1876"/>
          <cell r="F1876"/>
          <cell r="G1876" t="str">
            <v>un</v>
          </cell>
          <cell r="H1876">
            <v>59.84</v>
          </cell>
          <cell r="I1876"/>
        </row>
        <row r="1877">
          <cell r="A1877" t="str">
            <v>ED-49242</v>
          </cell>
          <cell r="B1877"/>
          <cell r="C1877" t="str">
            <v>DISJUNTOR BIPOLAR TERMOMAGNÉTICO 10KA, DE 35A</v>
          </cell>
          <cell r="D1877"/>
          <cell r="E1877"/>
          <cell r="F1877"/>
          <cell r="G1877" t="str">
            <v>un</v>
          </cell>
          <cell r="H1877">
            <v>59.84</v>
          </cell>
          <cell r="I1877"/>
        </row>
        <row r="1878">
          <cell r="A1878" t="str">
            <v>ED-49243</v>
          </cell>
          <cell r="B1878"/>
          <cell r="C1878" t="str">
            <v>DISJUNTOR BIPOLAR TERMOMAGNÉTICO 10KA, DE 40A</v>
          </cell>
          <cell r="D1878"/>
          <cell r="E1878"/>
          <cell r="F1878"/>
          <cell r="G1878" t="str">
            <v>un</v>
          </cell>
          <cell r="H1878">
            <v>59.84</v>
          </cell>
          <cell r="I1878"/>
        </row>
        <row r="1879">
          <cell r="A1879" t="str">
            <v>ED-49244</v>
          </cell>
          <cell r="B1879"/>
          <cell r="C1879" t="str">
            <v>DISJUNTOR BIPOLAR TERMOMAGNÉTICO 10KA, DE 50A</v>
          </cell>
          <cell r="D1879"/>
          <cell r="E1879"/>
          <cell r="F1879"/>
          <cell r="G1879" t="str">
            <v>un</v>
          </cell>
          <cell r="H1879">
            <v>59.84</v>
          </cell>
          <cell r="I1879"/>
        </row>
        <row r="1880">
          <cell r="A1880" t="str">
            <v>ED-49245</v>
          </cell>
          <cell r="B1880"/>
          <cell r="C1880" t="str">
            <v>DISJUNTOR BIPOLAR TERMOMAGNÉTICO 10KA, DE 60A</v>
          </cell>
          <cell r="D1880"/>
          <cell r="E1880"/>
          <cell r="F1880"/>
          <cell r="G1880" t="str">
            <v>un</v>
          </cell>
          <cell r="H1880">
            <v>71.709999999999994</v>
          </cell>
          <cell r="I1880"/>
        </row>
        <row r="1881">
          <cell r="A1881" t="str">
            <v>ED-49246</v>
          </cell>
          <cell r="B1881"/>
          <cell r="C1881" t="str">
            <v>DISJUNTOR BIPOLAR TERMOMAGNÉTICO 10KA, DE 70A</v>
          </cell>
          <cell r="D1881"/>
          <cell r="E1881"/>
          <cell r="F1881"/>
          <cell r="G1881" t="str">
            <v>un</v>
          </cell>
          <cell r="H1881">
            <v>71.709999999999994</v>
          </cell>
          <cell r="I1881"/>
        </row>
        <row r="1882">
          <cell r="A1882" t="str">
            <v>ED-49247</v>
          </cell>
          <cell r="B1882"/>
          <cell r="C1882" t="str">
            <v>DISJUNTOR BIPOLAR TERMOMAGNÉTICO 10KA, DE 90A</v>
          </cell>
          <cell r="D1882"/>
          <cell r="E1882"/>
          <cell r="F1882"/>
          <cell r="G1882" t="str">
            <v>un</v>
          </cell>
          <cell r="H1882">
            <v>71.709999999999994</v>
          </cell>
          <cell r="I1882"/>
        </row>
        <row r="1883">
          <cell r="A1883" t="str">
            <v>ED-49268</v>
          </cell>
          <cell r="B1883"/>
          <cell r="C1883" t="str">
            <v>DISJUNTOR BIPOLAR TERMOMAGNÉTICO 5KA, DE 10A</v>
          </cell>
          <cell r="D1883"/>
          <cell r="E1883"/>
          <cell r="F1883"/>
          <cell r="G1883" t="str">
            <v>un</v>
          </cell>
          <cell r="H1883">
            <v>46.88</v>
          </cell>
          <cell r="I1883"/>
        </row>
        <row r="1884">
          <cell r="A1884" t="str">
            <v>ED-49281</v>
          </cell>
          <cell r="B1884"/>
          <cell r="C1884" t="str">
            <v>DISJUNTOR BIPOLAR TERMOMAGNÉTICO 5KA, DE 100A</v>
          </cell>
          <cell r="D1884"/>
          <cell r="E1884"/>
          <cell r="F1884"/>
          <cell r="G1884" t="str">
            <v>un</v>
          </cell>
          <cell r="H1884">
            <v>64.06</v>
          </cell>
          <cell r="I1884"/>
        </row>
        <row r="1885">
          <cell r="A1885" t="str">
            <v>ED-49269</v>
          </cell>
          <cell r="B1885"/>
          <cell r="C1885" t="str">
            <v>DISJUNTOR BIPOLAR TERMOMAGNÉTICO 5KA, DE 15A</v>
          </cell>
          <cell r="D1885"/>
          <cell r="E1885"/>
          <cell r="F1885"/>
          <cell r="G1885" t="str">
            <v>un</v>
          </cell>
          <cell r="H1885">
            <v>46.88</v>
          </cell>
          <cell r="I1885"/>
        </row>
        <row r="1886">
          <cell r="A1886" t="str">
            <v>ED-49270</v>
          </cell>
          <cell r="B1886"/>
          <cell r="C1886" t="str">
            <v>DISJUNTOR BIPOLAR TERMOMAGNÉTICO 5KA, DE 16A</v>
          </cell>
          <cell r="D1886"/>
          <cell r="E1886"/>
          <cell r="F1886"/>
          <cell r="G1886" t="str">
            <v>un</v>
          </cell>
          <cell r="H1886">
            <v>46.88</v>
          </cell>
          <cell r="I1886"/>
        </row>
        <row r="1887">
          <cell r="A1887" t="str">
            <v>ED-49271</v>
          </cell>
          <cell r="B1887"/>
          <cell r="C1887" t="str">
            <v>DISJUNTOR BIPOLAR TERMOMAGNÉTICO 5KA, DE 20A</v>
          </cell>
          <cell r="D1887"/>
          <cell r="E1887"/>
          <cell r="F1887"/>
          <cell r="G1887" t="str">
            <v>un</v>
          </cell>
          <cell r="H1887">
            <v>46.88</v>
          </cell>
          <cell r="I1887"/>
        </row>
        <row r="1888">
          <cell r="A1888" t="str">
            <v>ED-49272</v>
          </cell>
          <cell r="B1888"/>
          <cell r="C1888" t="str">
            <v>DISJUNTOR BIPOLAR TERMOMAGNÉTICO 5KA, DE 25A</v>
          </cell>
          <cell r="D1888"/>
          <cell r="E1888"/>
          <cell r="F1888"/>
          <cell r="G1888" t="str">
            <v>un</v>
          </cell>
          <cell r="H1888">
            <v>46.88</v>
          </cell>
          <cell r="I1888"/>
        </row>
        <row r="1889">
          <cell r="A1889" t="str">
            <v>ED-49273</v>
          </cell>
          <cell r="B1889"/>
          <cell r="C1889" t="str">
            <v>DISJUNTOR BIPOLAR TERMOMAGNÉTICO 5KA, DE 30A</v>
          </cell>
          <cell r="D1889"/>
          <cell r="E1889"/>
          <cell r="F1889"/>
          <cell r="G1889" t="str">
            <v>un</v>
          </cell>
          <cell r="H1889">
            <v>46.88</v>
          </cell>
          <cell r="I1889"/>
        </row>
        <row r="1890">
          <cell r="A1890" t="str">
            <v>ED-49274</v>
          </cell>
          <cell r="B1890"/>
          <cell r="C1890" t="str">
            <v>DISJUNTOR BIPOLAR TERMOMAGNÉTICO 5KA, DE 32A</v>
          </cell>
          <cell r="D1890"/>
          <cell r="E1890"/>
          <cell r="F1890"/>
          <cell r="G1890" t="str">
            <v>un</v>
          </cell>
          <cell r="H1890">
            <v>46.88</v>
          </cell>
          <cell r="I1890"/>
        </row>
        <row r="1891">
          <cell r="A1891" t="str">
            <v>ED-49275</v>
          </cell>
          <cell r="B1891"/>
          <cell r="C1891" t="str">
            <v>DISJUNTOR BIPOLAR TERMOMAGNÉTICO 5KA, DE 35A</v>
          </cell>
          <cell r="D1891"/>
          <cell r="E1891"/>
          <cell r="F1891"/>
          <cell r="G1891" t="str">
            <v>un</v>
          </cell>
          <cell r="H1891">
            <v>46.88</v>
          </cell>
          <cell r="I1891"/>
        </row>
        <row r="1892">
          <cell r="A1892" t="str">
            <v>ED-49276</v>
          </cell>
          <cell r="B1892"/>
          <cell r="C1892" t="str">
            <v>DISJUNTOR BIPOLAR TERMOMAGNÉTICO 5KA, DE 40A</v>
          </cell>
          <cell r="D1892"/>
          <cell r="E1892"/>
          <cell r="F1892"/>
          <cell r="G1892" t="str">
            <v>un</v>
          </cell>
          <cell r="H1892">
            <v>48.62</v>
          </cell>
          <cell r="I1892"/>
        </row>
        <row r="1893">
          <cell r="A1893" t="str">
            <v>ED-49277</v>
          </cell>
          <cell r="B1893"/>
          <cell r="C1893" t="str">
            <v>DISJUNTOR BIPOLAR TERMOMAGNÉTICO 5KA, DE 50A</v>
          </cell>
          <cell r="D1893"/>
          <cell r="E1893"/>
          <cell r="F1893"/>
          <cell r="G1893" t="str">
            <v>un</v>
          </cell>
          <cell r="H1893">
            <v>48.62</v>
          </cell>
          <cell r="I1893"/>
        </row>
        <row r="1894">
          <cell r="A1894" t="str">
            <v>ED-49278</v>
          </cell>
          <cell r="B1894"/>
          <cell r="C1894" t="str">
            <v>DISJUNTOR BIPOLAR TERMOMAGNÉTICO 5KA, DE 60A</v>
          </cell>
          <cell r="D1894"/>
          <cell r="E1894"/>
          <cell r="F1894"/>
          <cell r="G1894" t="str">
            <v>un</v>
          </cell>
          <cell r="H1894">
            <v>58.5</v>
          </cell>
          <cell r="I1894"/>
        </row>
        <row r="1895">
          <cell r="A1895" t="str">
            <v>ED-49279</v>
          </cell>
          <cell r="B1895"/>
          <cell r="C1895" t="str">
            <v>DISJUNTOR BIPOLAR TERMOMAGNÉTICO 5KA, DE 70A</v>
          </cell>
          <cell r="D1895"/>
          <cell r="E1895"/>
          <cell r="F1895"/>
          <cell r="G1895" t="str">
            <v>un</v>
          </cell>
          <cell r="H1895">
            <v>64.06</v>
          </cell>
          <cell r="I1895"/>
        </row>
        <row r="1896">
          <cell r="A1896" t="str">
            <v>ED-49280</v>
          </cell>
          <cell r="B1896"/>
          <cell r="C1896" t="str">
            <v>DISJUNTOR BIPOLAR TERMOMAGNÉTICO 5KA, DE 90A</v>
          </cell>
          <cell r="D1896"/>
          <cell r="E1896"/>
          <cell r="F1896"/>
          <cell r="G1896" t="str">
            <v>un</v>
          </cell>
          <cell r="H1896">
            <v>64.06</v>
          </cell>
          <cell r="I1896"/>
        </row>
        <row r="1897">
          <cell r="A1897" t="str">
            <v>ED-15114</v>
          </cell>
          <cell r="B1897"/>
          <cell r="C1897" t="str">
            <v>DISJUNTOR DE PROTEÇÃO DIFERENCIAL RESIDUAL (DR), BIPOLAR, TIPO DIN, CORRENTE NOMINAL DE 25A, ALTA SENSIBILIDADE, CORRENTE DIFERENCIAL RESIDUAL NOMINAL COM ATUAÇÃO DE 30MA</v>
          </cell>
          <cell r="D1897"/>
          <cell r="E1897"/>
          <cell r="F1897"/>
          <cell r="G1897" t="str">
            <v>un</v>
          </cell>
          <cell r="H1897">
            <v>116.63</v>
          </cell>
          <cell r="I1897"/>
        </row>
        <row r="1898">
          <cell r="A1898" t="str">
            <v>ED-15115</v>
          </cell>
          <cell r="B1898"/>
          <cell r="C1898" t="str">
            <v>DISJUNTOR DE PROTEÇÃO DIFERENCIAL RESIDUAL (DR), BIPOLAR, TIPO DIN, CORRENTE NOMINAL DE 40A, ALTA SENSIBILIDADE, CORRENTE DIFERENCIAL RESIDUAL NOMINAL COM ATUAÇÃO DE 30MA</v>
          </cell>
          <cell r="D1898"/>
          <cell r="E1898"/>
          <cell r="F1898"/>
          <cell r="G1898" t="str">
            <v>un</v>
          </cell>
          <cell r="H1898">
            <v>121.67</v>
          </cell>
          <cell r="I1898"/>
        </row>
        <row r="1899">
          <cell r="A1899" t="str">
            <v>ED-15116</v>
          </cell>
          <cell r="B1899"/>
          <cell r="C1899" t="str">
            <v>DISJUNTOR DE PROTEÇÃO DIFERENCIAL RESIDUAL (DR), BIPOLAR, TIPO DIN, CORRENTE NOMINAL DE 63A, ALTA SENSIBILIDADE, CORRENTE DIFERENCIAL RESIDUAL NOMINAL COM ATUAÇÃO DE 30MA</v>
          </cell>
          <cell r="D1899"/>
          <cell r="E1899"/>
          <cell r="F1899"/>
          <cell r="G1899" t="str">
            <v>un</v>
          </cell>
          <cell r="H1899">
            <v>138.66</v>
          </cell>
          <cell r="I1899"/>
        </row>
        <row r="1900">
          <cell r="A1900" t="str">
            <v>ED-15117</v>
          </cell>
          <cell r="B1900"/>
          <cell r="C1900" t="str">
            <v>DISJUNTOR DE PROTEÇÃO DIFERENCIAL RESIDUAL (DR), TETRAPOLAR, TIPO DIN, CORRENTE NOMINAL DE 63A, ALTA SENSIBILIDADE, CORRENTE DIFERENCIAL RESIDUAL NOMINAL COM ATUAÇÃO DE 30MA</v>
          </cell>
          <cell r="D1900"/>
          <cell r="E1900"/>
          <cell r="F1900"/>
          <cell r="G1900" t="str">
            <v>un</v>
          </cell>
          <cell r="H1900">
            <v>149.32</v>
          </cell>
          <cell r="I1900"/>
        </row>
        <row r="1901">
          <cell r="A1901" t="str">
            <v>ED-49228</v>
          </cell>
          <cell r="B1901"/>
          <cell r="C1901" t="str">
            <v>DISJUNTOR MONOPOLAR TERMOMAGNÉTICO 5KA, DE 10A</v>
          </cell>
          <cell r="D1901"/>
          <cell r="E1901"/>
          <cell r="F1901"/>
          <cell r="G1901" t="str">
            <v>un</v>
          </cell>
          <cell r="H1901">
            <v>20.21</v>
          </cell>
          <cell r="I1901"/>
        </row>
        <row r="1902">
          <cell r="A1902" t="str">
            <v>ED-49229</v>
          </cell>
          <cell r="B1902"/>
          <cell r="C1902" t="str">
            <v>DISJUNTOR MONOPOLAR TERMOMAGNÉTICO 5KA, DE 15A</v>
          </cell>
          <cell r="D1902"/>
          <cell r="E1902"/>
          <cell r="F1902"/>
          <cell r="G1902" t="str">
            <v>un</v>
          </cell>
          <cell r="H1902">
            <v>20.21</v>
          </cell>
          <cell r="I1902"/>
        </row>
        <row r="1903">
          <cell r="A1903" t="str">
            <v>ED-49230</v>
          </cell>
          <cell r="B1903"/>
          <cell r="C1903" t="str">
            <v>DISJUNTOR MONOPOLAR TERMOMAGNÉTICO 5KA, DE 16A</v>
          </cell>
          <cell r="D1903"/>
          <cell r="E1903"/>
          <cell r="F1903"/>
          <cell r="G1903" t="str">
            <v>un</v>
          </cell>
          <cell r="H1903">
            <v>20.21</v>
          </cell>
          <cell r="I1903"/>
        </row>
        <row r="1904">
          <cell r="A1904" t="str">
            <v>ED-49231</v>
          </cell>
          <cell r="B1904"/>
          <cell r="C1904" t="str">
            <v>DISJUNTOR MONOPOLAR TERMOMAGNÉTICO 5KA, DE 20A</v>
          </cell>
          <cell r="D1904"/>
          <cell r="E1904"/>
          <cell r="F1904"/>
          <cell r="G1904" t="str">
            <v>un</v>
          </cell>
          <cell r="H1904">
            <v>20.21</v>
          </cell>
          <cell r="I1904"/>
        </row>
        <row r="1905">
          <cell r="A1905" t="str">
            <v>ED-49232</v>
          </cell>
          <cell r="B1905"/>
          <cell r="C1905" t="str">
            <v>DISJUNTOR MONOPOLAR TERMOMAGNÉTICO 5KA, DE 25A</v>
          </cell>
          <cell r="D1905"/>
          <cell r="E1905"/>
          <cell r="F1905"/>
          <cell r="G1905" t="str">
            <v>un</v>
          </cell>
          <cell r="H1905">
            <v>20.21</v>
          </cell>
          <cell r="I1905"/>
        </row>
        <row r="1906">
          <cell r="A1906" t="str">
            <v>ED-49233</v>
          </cell>
          <cell r="B1906"/>
          <cell r="C1906" t="str">
            <v>DISJUNTOR MONOPOLAR TERMOMAGNÉTICO 5KA, DE 30A</v>
          </cell>
          <cell r="D1906"/>
          <cell r="E1906"/>
          <cell r="F1906"/>
          <cell r="G1906" t="str">
            <v>un</v>
          </cell>
          <cell r="H1906">
            <v>20.21</v>
          </cell>
          <cell r="I1906"/>
        </row>
        <row r="1907">
          <cell r="A1907" t="str">
            <v>ED-49234</v>
          </cell>
          <cell r="B1907"/>
          <cell r="C1907" t="str">
            <v>DISJUNTOR MONOPOLAR TERMOMAGNÉTICO 5KA, DE 32A</v>
          </cell>
          <cell r="D1907"/>
          <cell r="E1907"/>
          <cell r="F1907"/>
          <cell r="G1907" t="str">
            <v>un</v>
          </cell>
          <cell r="H1907">
            <v>20.21</v>
          </cell>
          <cell r="I1907"/>
        </row>
        <row r="1908">
          <cell r="A1908" t="str">
            <v>ED-49235</v>
          </cell>
          <cell r="B1908"/>
          <cell r="C1908" t="str">
            <v>DISJUNTOR MONOPOLAR TERMOMAGNÉTICO 5KA, DE 35A</v>
          </cell>
          <cell r="D1908"/>
          <cell r="E1908"/>
          <cell r="F1908"/>
          <cell r="G1908" t="str">
            <v>un</v>
          </cell>
          <cell r="H1908">
            <v>25.64</v>
          </cell>
          <cell r="I1908"/>
        </row>
        <row r="1909">
          <cell r="A1909" t="str">
            <v>ED-49236</v>
          </cell>
          <cell r="B1909"/>
          <cell r="C1909" t="str">
            <v>DISJUNTOR MONOPOLAR TERMOMAGNÉTICO 5KA, DE 40A</v>
          </cell>
          <cell r="D1909"/>
          <cell r="E1909"/>
          <cell r="F1909"/>
          <cell r="G1909" t="str">
            <v>un</v>
          </cell>
          <cell r="H1909">
            <v>25.64</v>
          </cell>
          <cell r="I1909"/>
        </row>
        <row r="1910">
          <cell r="A1910" t="str">
            <v>ED-49237</v>
          </cell>
          <cell r="B1910"/>
          <cell r="C1910" t="str">
            <v>DISJUNTOR MONOPOLAR TERMOMAGNÉTICO 5KA, DE 50A</v>
          </cell>
          <cell r="D1910"/>
          <cell r="E1910"/>
          <cell r="F1910"/>
          <cell r="G1910" t="str">
            <v>un</v>
          </cell>
          <cell r="H1910">
            <v>25.64</v>
          </cell>
          <cell r="I1910"/>
        </row>
        <row r="1911">
          <cell r="A1911" t="str">
            <v>ED-49238</v>
          </cell>
          <cell r="B1911"/>
          <cell r="C1911" t="str">
            <v>DISJUNTOR MONOPOLAR TERMOMAGNÉTICO 5KA, DE 60A</v>
          </cell>
          <cell r="D1911"/>
          <cell r="E1911"/>
          <cell r="F1911"/>
          <cell r="G1911" t="str">
            <v>un</v>
          </cell>
          <cell r="H1911">
            <v>33.869999999999997</v>
          </cell>
          <cell r="I1911"/>
        </row>
        <row r="1912">
          <cell r="A1912" t="str">
            <v>ED-49239</v>
          </cell>
          <cell r="B1912"/>
          <cell r="C1912" t="str">
            <v>DISJUNTOR MONOPOLAR TERMOMAGNÉTICO 5KA, DE 70A</v>
          </cell>
          <cell r="D1912"/>
          <cell r="E1912"/>
          <cell r="F1912"/>
          <cell r="G1912" t="str">
            <v>un</v>
          </cell>
          <cell r="H1912">
            <v>33.869999999999997</v>
          </cell>
          <cell r="I1912"/>
        </row>
        <row r="1913">
          <cell r="A1913" t="str">
            <v>ED-49294</v>
          </cell>
          <cell r="B1913"/>
          <cell r="C1913" t="str">
            <v>DISJUNTOR TERMOMAGNÉTICO 150A PARA MEDIDOR</v>
          </cell>
          <cell r="D1913"/>
          <cell r="E1913"/>
          <cell r="F1913"/>
          <cell r="G1913" t="str">
            <v>un</v>
          </cell>
          <cell r="H1913">
            <v>299.70999999999998</v>
          </cell>
          <cell r="I1913"/>
        </row>
        <row r="1914">
          <cell r="A1914" t="str">
            <v>ED-49252</v>
          </cell>
          <cell r="B1914"/>
          <cell r="C1914" t="str">
            <v>DISJUNTOR TRIPOLAR TERMOMAGNÉTICO 10KA, DE 10A</v>
          </cell>
          <cell r="D1914"/>
          <cell r="E1914"/>
          <cell r="F1914"/>
          <cell r="G1914" t="str">
            <v>un</v>
          </cell>
          <cell r="H1914">
            <v>87.55</v>
          </cell>
          <cell r="I1914"/>
        </row>
        <row r="1915">
          <cell r="A1915" t="str">
            <v>ED-49263</v>
          </cell>
          <cell r="B1915"/>
          <cell r="C1915" t="str">
            <v>DISJUNTOR TRIPOLAR TERMOMAGNÉTICO 10KA, DE 100A</v>
          </cell>
          <cell r="D1915"/>
          <cell r="E1915"/>
          <cell r="F1915"/>
          <cell r="G1915" t="str">
            <v>un</v>
          </cell>
          <cell r="H1915">
            <v>110.31</v>
          </cell>
          <cell r="I1915"/>
        </row>
        <row r="1916">
          <cell r="A1916" t="str">
            <v>ED-49264</v>
          </cell>
          <cell r="B1916"/>
          <cell r="C1916" t="str">
            <v>DISJUNTOR TRIPOLAR TERMOMAGNÉTICO 10KA, DE 120A</v>
          </cell>
          <cell r="D1916"/>
          <cell r="E1916"/>
          <cell r="F1916"/>
          <cell r="G1916" t="str">
            <v>un</v>
          </cell>
          <cell r="H1916">
            <v>302.89</v>
          </cell>
          <cell r="I1916"/>
        </row>
        <row r="1917">
          <cell r="A1917" t="str">
            <v>ED-49265</v>
          </cell>
          <cell r="B1917"/>
          <cell r="C1917" t="str">
            <v>DISJUNTOR TRIPOLAR TERMOMAGNÉTICO 10KA, DE 125A</v>
          </cell>
          <cell r="D1917"/>
          <cell r="E1917"/>
          <cell r="F1917"/>
          <cell r="G1917" t="str">
            <v>un</v>
          </cell>
          <cell r="H1917">
            <v>302.89</v>
          </cell>
          <cell r="I1917"/>
        </row>
        <row r="1918">
          <cell r="A1918" t="str">
            <v>ED-49253</v>
          </cell>
          <cell r="B1918"/>
          <cell r="C1918" t="str">
            <v>DISJUNTOR TRIPOLAR TERMOMAGNÉTICO 10KA, DE 15A</v>
          </cell>
          <cell r="D1918"/>
          <cell r="E1918"/>
          <cell r="F1918"/>
          <cell r="G1918" t="str">
            <v>un</v>
          </cell>
          <cell r="H1918">
            <v>87.55</v>
          </cell>
          <cell r="I1918"/>
        </row>
        <row r="1919">
          <cell r="A1919" t="str">
            <v>ED-49267</v>
          </cell>
          <cell r="B1919"/>
          <cell r="C1919" t="str">
            <v>DISJUNTOR TRIPOLAR TERMOMAGNÉTICO 10KA, DE 175A</v>
          </cell>
          <cell r="D1919"/>
          <cell r="E1919"/>
          <cell r="F1919"/>
          <cell r="G1919" t="str">
            <v>un</v>
          </cell>
          <cell r="H1919">
            <v>302.89</v>
          </cell>
          <cell r="I1919"/>
        </row>
        <row r="1920">
          <cell r="A1920" t="str">
            <v>ED-49254</v>
          </cell>
          <cell r="B1920"/>
          <cell r="C1920" t="str">
            <v>DISJUNTOR TRIPOLAR TERMOMAGNÉTICO 10KA, DE 20A</v>
          </cell>
          <cell r="D1920"/>
          <cell r="E1920"/>
          <cell r="F1920"/>
          <cell r="G1920" t="str">
            <v>un</v>
          </cell>
          <cell r="H1920">
            <v>87.55</v>
          </cell>
          <cell r="I1920"/>
        </row>
        <row r="1921">
          <cell r="A1921" t="str">
            <v>ED-49266</v>
          </cell>
          <cell r="B1921"/>
          <cell r="C1921" t="str">
            <v>DISJUNTOR TRIPOLAR TERMOMAGNÉTICO 10KA, DE 200A</v>
          </cell>
          <cell r="D1921"/>
          <cell r="E1921"/>
          <cell r="F1921"/>
          <cell r="G1921" t="str">
            <v>un</v>
          </cell>
          <cell r="H1921">
            <v>326.27</v>
          </cell>
          <cell r="I1921"/>
        </row>
        <row r="1922">
          <cell r="A1922" t="str">
            <v>ED-49255</v>
          </cell>
          <cell r="B1922"/>
          <cell r="C1922" t="str">
            <v>DISJUNTOR TRIPOLAR TERMOMAGNÉTICO 10KA, DE 25A</v>
          </cell>
          <cell r="D1922"/>
          <cell r="E1922"/>
          <cell r="F1922"/>
          <cell r="G1922" t="str">
            <v>un</v>
          </cell>
          <cell r="H1922">
            <v>87.55</v>
          </cell>
          <cell r="I1922"/>
        </row>
        <row r="1923">
          <cell r="A1923" t="str">
            <v>ED-49256</v>
          </cell>
          <cell r="B1923"/>
          <cell r="C1923" t="str">
            <v>DISJUNTOR TRIPOLAR TERMOMAGNÉTICO 10KA, DE 30A</v>
          </cell>
          <cell r="D1923"/>
          <cell r="E1923"/>
          <cell r="F1923"/>
          <cell r="G1923" t="str">
            <v>un</v>
          </cell>
          <cell r="H1923">
            <v>87.55</v>
          </cell>
          <cell r="I1923"/>
        </row>
        <row r="1924">
          <cell r="A1924" t="str">
            <v>ED-49257</v>
          </cell>
          <cell r="B1924"/>
          <cell r="C1924" t="str">
            <v>DISJUNTOR TRIPOLAR TERMOMAGNÉTICO 10KA, DE 35A</v>
          </cell>
          <cell r="D1924"/>
          <cell r="E1924"/>
          <cell r="F1924"/>
          <cell r="G1924" t="str">
            <v>un</v>
          </cell>
          <cell r="H1924">
            <v>87.55</v>
          </cell>
          <cell r="I1924"/>
        </row>
        <row r="1925">
          <cell r="A1925" t="str">
            <v>ED-49258</v>
          </cell>
          <cell r="B1925"/>
          <cell r="C1925" t="str">
            <v>DISJUNTOR TRIPOLAR TERMOMAGNÉTICO 10KA, DE 40A</v>
          </cell>
          <cell r="D1925"/>
          <cell r="E1925"/>
          <cell r="F1925"/>
          <cell r="G1925" t="str">
            <v>un</v>
          </cell>
          <cell r="H1925">
            <v>87.55</v>
          </cell>
          <cell r="I1925"/>
        </row>
        <row r="1926">
          <cell r="A1926" t="str">
            <v>ED-49259</v>
          </cell>
          <cell r="B1926"/>
          <cell r="C1926" t="str">
            <v>DISJUNTOR TRIPOLAR TERMOMAGNÉTICO 10KA, DE 50A</v>
          </cell>
          <cell r="D1926"/>
          <cell r="E1926"/>
          <cell r="F1926"/>
          <cell r="G1926" t="str">
            <v>un</v>
          </cell>
          <cell r="H1926">
            <v>87.55</v>
          </cell>
          <cell r="I1926"/>
        </row>
        <row r="1927">
          <cell r="A1927" t="str">
            <v>ED-49260</v>
          </cell>
          <cell r="B1927"/>
          <cell r="C1927" t="str">
            <v>DISJUNTOR TRIPOLAR TERMOMAGNÉTICO 10KA, DE 60A</v>
          </cell>
          <cell r="D1927"/>
          <cell r="E1927"/>
          <cell r="F1927"/>
          <cell r="G1927" t="str">
            <v>un</v>
          </cell>
          <cell r="H1927">
            <v>110.31</v>
          </cell>
          <cell r="I1927"/>
        </row>
        <row r="1928">
          <cell r="A1928" t="str">
            <v>ED-49261</v>
          </cell>
          <cell r="B1928"/>
          <cell r="C1928" t="str">
            <v>DISJUNTOR TRIPOLAR TERMOMAGNÉTICO 10KA, DE 70A</v>
          </cell>
          <cell r="D1928"/>
          <cell r="E1928"/>
          <cell r="F1928"/>
          <cell r="G1928" t="str">
            <v>un</v>
          </cell>
          <cell r="H1928">
            <v>110.31</v>
          </cell>
          <cell r="I1928"/>
        </row>
        <row r="1929">
          <cell r="A1929" t="str">
            <v>ED-49262</v>
          </cell>
          <cell r="B1929"/>
          <cell r="C1929" t="str">
            <v>DISJUNTOR TRIPOLAR TERMOMAGNÉTICO 10KA, DE 90A</v>
          </cell>
          <cell r="D1929"/>
          <cell r="E1929"/>
          <cell r="F1929"/>
          <cell r="G1929" t="str">
            <v>un</v>
          </cell>
          <cell r="H1929">
            <v>110.31</v>
          </cell>
          <cell r="I1929"/>
        </row>
        <row r="1930">
          <cell r="A1930" t="str">
            <v>ED-49282</v>
          </cell>
          <cell r="B1930"/>
          <cell r="C1930" t="str">
            <v>DISJUNTOR TRIPOLAR TERMOMAGNÉTICO 5KA, DE 10A</v>
          </cell>
          <cell r="D1930"/>
          <cell r="E1930"/>
          <cell r="F1930"/>
          <cell r="G1930" t="str">
            <v>un</v>
          </cell>
          <cell r="H1930">
            <v>86.26</v>
          </cell>
          <cell r="I1930"/>
        </row>
        <row r="1931">
          <cell r="A1931" t="str">
            <v>ED-49293</v>
          </cell>
          <cell r="B1931"/>
          <cell r="C1931" t="str">
            <v>DISJUNTOR TRIPOLAR TERMOMAGNÉTICO 5KA, DE 100A</v>
          </cell>
          <cell r="D1931"/>
          <cell r="E1931"/>
          <cell r="F1931"/>
          <cell r="G1931" t="str">
            <v>un</v>
          </cell>
          <cell r="H1931">
            <v>101.32</v>
          </cell>
          <cell r="I1931"/>
        </row>
        <row r="1932">
          <cell r="A1932" t="str">
            <v>ED-49283</v>
          </cell>
          <cell r="B1932"/>
          <cell r="C1932" t="str">
            <v>DISJUNTOR TRIPOLAR TERMOMAGNÉTICO 5KA, DE 15A</v>
          </cell>
          <cell r="D1932"/>
          <cell r="E1932"/>
          <cell r="F1932"/>
          <cell r="G1932" t="str">
            <v>un</v>
          </cell>
          <cell r="H1932">
            <v>86.26</v>
          </cell>
          <cell r="I1932"/>
        </row>
        <row r="1933">
          <cell r="A1933" t="str">
            <v>ED-49284</v>
          </cell>
          <cell r="B1933"/>
          <cell r="C1933" t="str">
            <v>DISJUNTOR TRIPOLAR TERMOMAGNÉTICO 5KA, DE 20A</v>
          </cell>
          <cell r="D1933"/>
          <cell r="E1933"/>
          <cell r="F1933"/>
          <cell r="G1933" t="str">
            <v>un</v>
          </cell>
          <cell r="H1933">
            <v>86.26</v>
          </cell>
          <cell r="I1933"/>
        </row>
        <row r="1934">
          <cell r="A1934" t="str">
            <v>ED-49285</v>
          </cell>
          <cell r="B1934"/>
          <cell r="C1934" t="str">
            <v>DISJUNTOR TRIPOLAR TERMOMAGNÉTICO 5KA, DE 25A</v>
          </cell>
          <cell r="D1934"/>
          <cell r="E1934"/>
          <cell r="F1934"/>
          <cell r="G1934" t="str">
            <v>un</v>
          </cell>
          <cell r="H1934">
            <v>86.26</v>
          </cell>
          <cell r="I1934"/>
        </row>
        <row r="1935">
          <cell r="A1935" t="str">
            <v>ED-49286</v>
          </cell>
          <cell r="B1935"/>
          <cell r="C1935" t="str">
            <v>DISJUNTOR TRIPOLAR TERMOMAGNÉTICO 5KA, DE 30A</v>
          </cell>
          <cell r="D1935"/>
          <cell r="E1935"/>
          <cell r="F1935"/>
          <cell r="G1935" t="str">
            <v>un</v>
          </cell>
          <cell r="H1935">
            <v>86.26</v>
          </cell>
          <cell r="I1935"/>
        </row>
        <row r="1936">
          <cell r="A1936" t="str">
            <v>ED-49287</v>
          </cell>
          <cell r="B1936"/>
          <cell r="C1936" t="str">
            <v>DISJUNTOR TRIPOLAR TERMOMAGNÉTICO 5KA, DE 35A</v>
          </cell>
          <cell r="D1936"/>
          <cell r="E1936"/>
          <cell r="F1936"/>
          <cell r="G1936" t="str">
            <v>un</v>
          </cell>
          <cell r="H1936">
            <v>86.26</v>
          </cell>
          <cell r="I1936"/>
        </row>
        <row r="1937">
          <cell r="A1937" t="str">
            <v>ED-49288</v>
          </cell>
          <cell r="B1937"/>
          <cell r="C1937" t="str">
            <v>DISJUNTOR TRIPOLAR TERMOMAGNÉTICO 5KA, DE 40A</v>
          </cell>
          <cell r="D1937"/>
          <cell r="E1937"/>
          <cell r="F1937"/>
          <cell r="G1937" t="str">
            <v>un</v>
          </cell>
          <cell r="H1937">
            <v>86.26</v>
          </cell>
          <cell r="I1937"/>
        </row>
        <row r="1938">
          <cell r="A1938" t="str">
            <v>ED-49289</v>
          </cell>
          <cell r="B1938"/>
          <cell r="C1938" t="str">
            <v>DISJUNTOR TRIPOLAR TERMOMAGNÉTICO 5KA, DE 50A</v>
          </cell>
          <cell r="D1938"/>
          <cell r="E1938"/>
          <cell r="F1938"/>
          <cell r="G1938" t="str">
            <v>un</v>
          </cell>
          <cell r="H1938">
            <v>100.75</v>
          </cell>
          <cell r="I1938"/>
        </row>
        <row r="1939">
          <cell r="A1939" t="str">
            <v>ED-49290</v>
          </cell>
          <cell r="B1939"/>
          <cell r="C1939" t="str">
            <v>DISJUNTOR TRIPOLAR TERMOMAGNÉTICO 5KA, DE 60A</v>
          </cell>
          <cell r="D1939"/>
          <cell r="E1939"/>
          <cell r="F1939"/>
          <cell r="G1939" t="str">
            <v>un</v>
          </cell>
          <cell r="H1939">
            <v>101.32</v>
          </cell>
          <cell r="I1939"/>
        </row>
        <row r="1940">
          <cell r="A1940" t="str">
            <v>ED-49291</v>
          </cell>
          <cell r="B1940"/>
          <cell r="C1940" t="str">
            <v>DISJUNTOR TRIPOLAR TERMOMAGNÉTICO 5KA, DE 70A</v>
          </cell>
          <cell r="D1940"/>
          <cell r="E1940"/>
          <cell r="F1940"/>
          <cell r="G1940" t="str">
            <v>un</v>
          </cell>
          <cell r="H1940">
            <v>101.32</v>
          </cell>
          <cell r="I1940"/>
        </row>
        <row r="1941">
          <cell r="A1941" t="str">
            <v>ED-49292</v>
          </cell>
          <cell r="B1941"/>
          <cell r="C1941" t="str">
            <v>DISJUNTOR TRIPOLAR TERMOMAGNÉTICO 5KA, DE 90A</v>
          </cell>
          <cell r="D1941"/>
          <cell r="E1941"/>
          <cell r="F1941"/>
          <cell r="G1941" t="str">
            <v>un</v>
          </cell>
          <cell r="H1941">
            <v>101.32</v>
          </cell>
          <cell r="I1941"/>
        </row>
        <row r="1942">
          <cell r="A1942">
            <v>8945</v>
          </cell>
          <cell r="B1942"/>
          <cell r="C1942" t="str">
            <v>SUPRESSOR DE SURTO</v>
          </cell>
          <cell r="D1942"/>
          <cell r="E1942"/>
          <cell r="F1942"/>
          <cell r="G1942"/>
          <cell r="H1942"/>
          <cell r="I1942"/>
        </row>
        <row r="1943">
          <cell r="A1943" t="str">
            <v>ED-49528</v>
          </cell>
          <cell r="B1943"/>
          <cell r="C1943" t="str">
            <v>SUPRESSOR DE SURTO PARA PROTEÇÃO DE CENTRAL DE TELECOMUNICAÇÕES</v>
          </cell>
          <cell r="D1943"/>
          <cell r="E1943"/>
          <cell r="F1943"/>
          <cell r="G1943" t="str">
            <v>un</v>
          </cell>
          <cell r="H1943">
            <v>263.22000000000003</v>
          </cell>
          <cell r="I1943"/>
        </row>
        <row r="1944">
          <cell r="A1944" t="str">
            <v>ED-49527</v>
          </cell>
          <cell r="B1944"/>
          <cell r="C1944" t="str">
            <v>SUPRESSOR DE SURTO PARA PROTEÇÃO PRIMÁRIA EM QGD, ATÉ 1,5 KV - 5 KA</v>
          </cell>
          <cell r="D1944"/>
          <cell r="E1944"/>
          <cell r="F1944"/>
          <cell r="G1944" t="str">
            <v>un</v>
          </cell>
          <cell r="H1944">
            <v>274.07</v>
          </cell>
          <cell r="I1944"/>
        </row>
        <row r="1945">
          <cell r="A1945">
            <v>8947</v>
          </cell>
          <cell r="B1945"/>
          <cell r="C1945" t="str">
            <v>QUADRO DE COMANDO</v>
          </cell>
          <cell r="D1945"/>
          <cell r="E1945"/>
          <cell r="F1945"/>
          <cell r="G1945"/>
          <cell r="H1945"/>
          <cell r="I1945"/>
        </row>
        <row r="1946">
          <cell r="A1946" t="str">
            <v>ED-49507</v>
          </cell>
          <cell r="B1946"/>
          <cell r="C1946" t="str">
            <v>QUADRO DE COMANDO PARA BOMBA P = 0,5 CV, RECALQUE</v>
          </cell>
          <cell r="D1946"/>
          <cell r="E1946"/>
          <cell r="F1946"/>
          <cell r="G1946" t="str">
            <v>un</v>
          </cell>
          <cell r="H1946">
            <v>229.79</v>
          </cell>
          <cell r="I1946"/>
        </row>
        <row r="1947">
          <cell r="A1947" t="str">
            <v>ED-49508</v>
          </cell>
          <cell r="B1947"/>
          <cell r="C1947" t="str">
            <v>QUADRO DE COMANDO PARA BOMBA P = 1,0 CV, RECALQUE</v>
          </cell>
          <cell r="D1947"/>
          <cell r="E1947"/>
          <cell r="F1947"/>
          <cell r="G1947" t="str">
            <v>un</v>
          </cell>
          <cell r="H1947">
            <v>238.48</v>
          </cell>
          <cell r="I1947"/>
        </row>
        <row r="1948">
          <cell r="A1948" t="str">
            <v>ED-49509</v>
          </cell>
          <cell r="B1948"/>
          <cell r="C1948" t="str">
            <v>QUADRO DE COMANDO PARA BOMBA P = 1,5 CV, RECALQUE</v>
          </cell>
          <cell r="D1948"/>
          <cell r="E1948"/>
          <cell r="F1948"/>
          <cell r="G1948" t="str">
            <v>un</v>
          </cell>
          <cell r="H1948">
            <v>242.23</v>
          </cell>
          <cell r="I1948"/>
        </row>
        <row r="1949">
          <cell r="A1949" t="str">
            <v>ED-49510</v>
          </cell>
          <cell r="B1949"/>
          <cell r="C1949" t="str">
            <v>QUADRO DE COMANDO PARA BOMBA P = 2,0 CV, RECALQUE</v>
          </cell>
          <cell r="D1949"/>
          <cell r="E1949"/>
          <cell r="F1949"/>
          <cell r="G1949" t="str">
            <v>un</v>
          </cell>
          <cell r="H1949">
            <v>290.33999999999997</v>
          </cell>
          <cell r="I1949"/>
        </row>
        <row r="1950">
          <cell r="A1950" t="str">
            <v>ED-49511</v>
          </cell>
          <cell r="B1950"/>
          <cell r="C1950" t="str">
            <v>QUADRO DE COMANDO PARA BOMBA P = 2,5 CV, RECALQUE</v>
          </cell>
          <cell r="D1950"/>
          <cell r="E1950"/>
          <cell r="F1950"/>
          <cell r="G1950" t="str">
            <v>un</v>
          </cell>
          <cell r="H1950">
            <v>292.52999999999997</v>
          </cell>
          <cell r="I1950"/>
        </row>
        <row r="1951">
          <cell r="A1951" t="str">
            <v>ED-49512</v>
          </cell>
          <cell r="B1951"/>
          <cell r="C1951" t="str">
            <v>QUADRO DE COMANDO PARA BOMBA P = 3,0 CV, RECALQUE</v>
          </cell>
          <cell r="D1951"/>
          <cell r="E1951"/>
          <cell r="F1951"/>
          <cell r="G1951" t="str">
            <v>un</v>
          </cell>
          <cell r="H1951">
            <v>295.81</v>
          </cell>
          <cell r="I1951"/>
        </row>
        <row r="1952">
          <cell r="A1952" t="str">
            <v>ED-50184</v>
          </cell>
          <cell r="B1952"/>
          <cell r="C1952" t="str">
            <v>QUADRO DE FORÇA PARA MOTOR DE 3,0 CV, 220V, TRIFÁSICO, CONTENDO DISPOSITIVO PARA PARTIDA MANUAL E AUTOMÁTICA ATRAVÉS DE PRESSOSTATO E SAÍDA PARA ALARME DE BOMBA EM FUNCIONAMENTO</v>
          </cell>
          <cell r="D1952"/>
          <cell r="E1952"/>
          <cell r="F1952"/>
          <cell r="G1952" t="str">
            <v>U</v>
          </cell>
          <cell r="H1952">
            <v>472.49</v>
          </cell>
          <cell r="I1952"/>
        </row>
        <row r="1953">
          <cell r="A1953">
            <v>8949</v>
          </cell>
          <cell r="B1953"/>
          <cell r="C1953" t="str">
            <v>CONECTOR</v>
          </cell>
          <cell r="D1953"/>
          <cell r="E1953"/>
          <cell r="F1953"/>
          <cell r="G1953"/>
          <cell r="H1953"/>
          <cell r="I1953"/>
        </row>
        <row r="1954">
          <cell r="A1954" t="str">
            <v>ED-48701</v>
          </cell>
          <cell r="B1954"/>
          <cell r="C1954" t="str">
            <v>TERMINAL PARA ATERRAMENTO E CONEXÃO DE QUADRO/PAINEL ELÉTRICO, TIPO PARAFUSO FENDIDO DE APERTO, EM LATÃO ESTANHADO, DIÂMETRO DERIVAÇÃO 2,5MM2-25MM2, INCLUSIVE INSTALAÇÃO</v>
          </cell>
          <cell r="D1954"/>
          <cell r="E1954"/>
          <cell r="F1954"/>
          <cell r="G1954" t="str">
            <v>un</v>
          </cell>
          <cell r="H1954">
            <v>9.5299999999999994</v>
          </cell>
          <cell r="I1954"/>
        </row>
        <row r="1955">
          <cell r="A1955">
            <v>8950</v>
          </cell>
          <cell r="B1955"/>
          <cell r="C1955" t="str">
            <v>ILUMINAÇÃO PÚBLICA E EXTERNA</v>
          </cell>
          <cell r="D1955"/>
          <cell r="E1955"/>
          <cell r="F1955"/>
          <cell r="G1955"/>
          <cell r="H1955"/>
          <cell r="I1955"/>
        </row>
        <row r="1956">
          <cell r="A1956" t="str">
            <v>ED-49172</v>
          </cell>
          <cell r="B1956"/>
          <cell r="C1956" t="str">
            <v>CAIXA ALVENARIA 70 X 70 X 50 CM PARA REFLETOR, COM GRADE, TIPO 1, INCLUSIVE ESCAVAÇÃO, REATERRO E BOTA-FORA</v>
          </cell>
          <cell r="D1956"/>
          <cell r="E1956"/>
          <cell r="F1956"/>
          <cell r="G1956" t="str">
            <v>un</v>
          </cell>
          <cell r="H1956">
            <v>584.08000000000004</v>
          </cell>
          <cell r="I1956"/>
        </row>
        <row r="1957">
          <cell r="A1957" t="str">
            <v>ED-49173</v>
          </cell>
          <cell r="B1957"/>
          <cell r="C1957" t="str">
            <v>CAIXA ALVENARIA 90 X 90 X 65 CM PARA REFLETOR, COM GRADE, TIPO 2, INCLUSIVE ESCAVAÇÃO, REATERRO E BOTA-FORA</v>
          </cell>
          <cell r="D1957"/>
          <cell r="E1957"/>
          <cell r="F1957"/>
          <cell r="G1957" t="str">
            <v>un</v>
          </cell>
          <cell r="H1957">
            <v>899.07</v>
          </cell>
          <cell r="I1957"/>
        </row>
        <row r="1958">
          <cell r="A1958" t="str">
            <v>ED-49497</v>
          </cell>
          <cell r="B1958"/>
          <cell r="C1958" t="str">
            <v>POSTE TELECÔNICO RETO, H = 9,00 M EM AÇO GALVANIZADO , (LIVRE)</v>
          </cell>
          <cell r="D1958"/>
          <cell r="E1958"/>
          <cell r="F1958"/>
          <cell r="G1958" t="str">
            <v>un</v>
          </cell>
          <cell r="H1958">
            <v>1730.58</v>
          </cell>
          <cell r="I1958"/>
        </row>
        <row r="1959">
          <cell r="A1959" t="str">
            <v>ED-49523</v>
          </cell>
          <cell r="B1959"/>
          <cell r="C1959" t="str">
            <v>RELÉ FOTOELÉTRICO, TENSÃO 120V COM CAPACIDADE DE CARGA 1200VA, INCLUSIVE BASE E INSTALAÇÃO</v>
          </cell>
          <cell r="D1959"/>
          <cell r="E1959"/>
          <cell r="F1959"/>
          <cell r="G1959" t="str">
            <v>un</v>
          </cell>
          <cell r="H1959">
            <v>37.729999999999997</v>
          </cell>
          <cell r="I1959"/>
        </row>
        <row r="1960">
          <cell r="A1960" t="str">
            <v>ED-49524</v>
          </cell>
          <cell r="B1960"/>
          <cell r="C1960" t="str">
            <v>RELÉ FOTOELÉTRICO, TENSÃO 220V COM CAPACIDADE DE CARGA 1800VA, INCLUSIVE BASE E INSTALAÇÃO</v>
          </cell>
          <cell r="D1960"/>
          <cell r="E1960"/>
          <cell r="F1960"/>
          <cell r="G1960" t="str">
            <v>un</v>
          </cell>
          <cell r="H1960">
            <v>42.25</v>
          </cell>
          <cell r="I1960"/>
        </row>
        <row r="1961">
          <cell r="A1961">
            <v>8951</v>
          </cell>
          <cell r="B1961"/>
          <cell r="C1961" t="str">
            <v>SIRENE</v>
          </cell>
          <cell r="D1961"/>
          <cell r="E1961"/>
          <cell r="F1961"/>
          <cell r="G1961"/>
          <cell r="H1961"/>
          <cell r="I1961"/>
        </row>
        <row r="1962">
          <cell r="A1962" t="str">
            <v>ED-49526</v>
          </cell>
          <cell r="B1962"/>
          <cell r="C1962" t="str">
            <v>SIRENE DE ALTA POTÊNCIA, TIMBRE Ø 150MM, 100DCB</v>
          </cell>
          <cell r="D1962"/>
          <cell r="E1962"/>
          <cell r="F1962"/>
          <cell r="G1962" t="str">
            <v>un</v>
          </cell>
          <cell r="H1962">
            <v>415.89</v>
          </cell>
          <cell r="I1962"/>
        </row>
        <row r="1963">
          <cell r="A1963" t="str">
            <v>ED-49525</v>
          </cell>
          <cell r="B1963"/>
          <cell r="C1963" t="str">
            <v>SIRENE PARA ALCANCE ATÉ 500 M REF. RT-10</v>
          </cell>
          <cell r="D1963"/>
          <cell r="E1963"/>
          <cell r="F1963"/>
          <cell r="G1963" t="str">
            <v>un</v>
          </cell>
          <cell r="H1963">
            <v>494.52</v>
          </cell>
          <cell r="I1963"/>
        </row>
        <row r="1964">
          <cell r="A1964">
            <v>8952</v>
          </cell>
          <cell r="B1964"/>
          <cell r="C1964" t="str">
            <v>SISTEMA DE NOBREAK</v>
          </cell>
          <cell r="D1964"/>
          <cell r="E1964"/>
          <cell r="F1964"/>
          <cell r="G1964"/>
          <cell r="H1964"/>
          <cell r="I1964"/>
        </row>
        <row r="1965">
          <cell r="A1965" t="str">
            <v>ED-48371</v>
          </cell>
          <cell r="B1965"/>
          <cell r="C1965" t="str">
            <v>ESTABILIZADOR 127V, 60HZ - 5,0KVA</v>
          </cell>
          <cell r="D1965"/>
          <cell r="E1965"/>
          <cell r="F1965"/>
          <cell r="G1965" t="str">
            <v>U</v>
          </cell>
          <cell r="H1965">
            <v>709.23</v>
          </cell>
          <cell r="I1965"/>
        </row>
        <row r="1966">
          <cell r="A1966">
            <v>8682</v>
          </cell>
          <cell r="B1966"/>
          <cell r="C1966" t="str">
            <v>INSTALAÇÕES DE REDE LÓGICA E TELEFONIA</v>
          </cell>
          <cell r="D1966"/>
          <cell r="E1966"/>
          <cell r="F1966"/>
          <cell r="G1966"/>
          <cell r="H1966"/>
          <cell r="I1966"/>
        </row>
        <row r="1967">
          <cell r="A1967">
            <v>8954</v>
          </cell>
          <cell r="B1967"/>
          <cell r="C1967" t="str">
            <v>FIO E CABO PARA REDE LÓGICA</v>
          </cell>
          <cell r="D1967"/>
          <cell r="E1967"/>
          <cell r="F1967"/>
          <cell r="G1967"/>
          <cell r="H1967"/>
          <cell r="I1967"/>
        </row>
        <row r="1968">
          <cell r="A1968" t="str">
            <v>ED-48365</v>
          </cell>
          <cell r="B1968"/>
          <cell r="C1968" t="str">
            <v>CABO UTP 4 PARES CATEGORIA 6 COM REVESTIMENTO EXTERNO NÃO PROPAGANTE A CHAMA</v>
          </cell>
          <cell r="D1968"/>
          <cell r="E1968"/>
          <cell r="F1968"/>
          <cell r="G1968" t="str">
            <v>m</v>
          </cell>
          <cell r="H1968">
            <v>8.0399999999999991</v>
          </cell>
          <cell r="I1968"/>
        </row>
        <row r="1969">
          <cell r="A1969">
            <v>8955</v>
          </cell>
          <cell r="B1969"/>
          <cell r="C1969" t="str">
            <v>FIO E CABO TELEFÔNICO</v>
          </cell>
          <cell r="D1969"/>
          <cell r="E1969"/>
          <cell r="F1969"/>
          <cell r="G1969"/>
          <cell r="H1969"/>
          <cell r="I1969"/>
        </row>
        <row r="1970">
          <cell r="A1970" t="str">
            <v>ED-48936</v>
          </cell>
          <cell r="B1970"/>
          <cell r="C1970" t="str">
            <v>CABO TELEFÔNICO CCE-APL-50.2</v>
          </cell>
          <cell r="D1970"/>
          <cell r="E1970"/>
          <cell r="F1970"/>
          <cell r="G1970" t="str">
            <v>m</v>
          </cell>
          <cell r="H1970">
            <v>19.89</v>
          </cell>
          <cell r="I1970"/>
        </row>
        <row r="1971">
          <cell r="A1971" t="str">
            <v>ED-48937</v>
          </cell>
          <cell r="B1971"/>
          <cell r="C1971" t="str">
            <v>CABO TELEFÔNICO CCE-APL-50.3</v>
          </cell>
          <cell r="D1971"/>
          <cell r="E1971"/>
          <cell r="F1971"/>
          <cell r="G1971" t="str">
            <v>m</v>
          </cell>
          <cell r="H1971">
            <v>20.78</v>
          </cell>
          <cell r="I1971"/>
        </row>
        <row r="1972">
          <cell r="A1972" t="str">
            <v>ED-48938</v>
          </cell>
          <cell r="B1972"/>
          <cell r="C1972" t="str">
            <v>CABO TELEFÔNICO CCE-APL-50.4</v>
          </cell>
          <cell r="D1972"/>
          <cell r="E1972"/>
          <cell r="F1972"/>
          <cell r="G1972" t="str">
            <v>m</v>
          </cell>
          <cell r="H1972">
            <v>21.25</v>
          </cell>
          <cell r="I1972"/>
        </row>
        <row r="1973">
          <cell r="A1973" t="str">
            <v>ED-48939</v>
          </cell>
          <cell r="B1973"/>
          <cell r="C1973" t="str">
            <v>CABO TELEFÔNICO CCE-APL-50.5</v>
          </cell>
          <cell r="D1973"/>
          <cell r="E1973"/>
          <cell r="F1973"/>
          <cell r="G1973" t="str">
            <v>m</v>
          </cell>
          <cell r="H1973">
            <v>21.37</v>
          </cell>
          <cell r="I1973"/>
        </row>
        <row r="1974">
          <cell r="A1974" t="str">
            <v>ED-48940</v>
          </cell>
          <cell r="B1974"/>
          <cell r="C1974" t="str">
            <v>CABO TELEFÔNICO CCE-APL-50.6</v>
          </cell>
          <cell r="D1974"/>
          <cell r="E1974"/>
          <cell r="F1974"/>
          <cell r="G1974" t="str">
            <v>m</v>
          </cell>
          <cell r="H1974">
            <v>23.23</v>
          </cell>
          <cell r="I1974"/>
        </row>
        <row r="1975">
          <cell r="A1975" t="str">
            <v>ED-48931</v>
          </cell>
          <cell r="B1975"/>
          <cell r="C1975" t="str">
            <v>CABO TELEFÔNICO CI 50.10</v>
          </cell>
          <cell r="D1975"/>
          <cell r="E1975"/>
          <cell r="F1975"/>
          <cell r="G1975" t="str">
            <v>m</v>
          </cell>
          <cell r="H1975">
            <v>11.99</v>
          </cell>
          <cell r="I1975"/>
        </row>
        <row r="1976">
          <cell r="A1976" t="str">
            <v>ED-48935</v>
          </cell>
          <cell r="B1976"/>
          <cell r="C1976" t="str">
            <v>CABO TELEFÔNICO CI 50.100</v>
          </cell>
          <cell r="D1976"/>
          <cell r="E1976"/>
          <cell r="F1976"/>
          <cell r="G1976" t="str">
            <v>m</v>
          </cell>
          <cell r="H1976">
            <v>79.959999999999994</v>
          </cell>
          <cell r="I1976"/>
        </row>
        <row r="1977">
          <cell r="A1977" t="str">
            <v>ED-48932</v>
          </cell>
          <cell r="B1977"/>
          <cell r="C1977" t="str">
            <v>CABO TELEFÔNICO CI 50.20</v>
          </cell>
          <cell r="D1977"/>
          <cell r="E1977"/>
          <cell r="F1977"/>
          <cell r="G1977" t="str">
            <v>m</v>
          </cell>
          <cell r="H1977">
            <v>19.38</v>
          </cell>
          <cell r="I1977"/>
        </row>
        <row r="1978">
          <cell r="A1978" t="str">
            <v>ED-48933</v>
          </cell>
          <cell r="B1978"/>
          <cell r="C1978" t="str">
            <v>CABO TELEFÔNICO CI 50.30</v>
          </cell>
          <cell r="D1978"/>
          <cell r="E1978"/>
          <cell r="F1978"/>
          <cell r="G1978" t="str">
            <v>m</v>
          </cell>
          <cell r="H1978">
            <v>29.38</v>
          </cell>
          <cell r="I1978"/>
        </row>
        <row r="1979">
          <cell r="A1979" t="str">
            <v>ED-48934</v>
          </cell>
          <cell r="B1979"/>
          <cell r="C1979" t="str">
            <v>CABO TELEFÔNICO CI 50.50</v>
          </cell>
          <cell r="D1979"/>
          <cell r="E1979"/>
          <cell r="F1979"/>
          <cell r="G1979" t="str">
            <v>m</v>
          </cell>
          <cell r="H1979">
            <v>55.61</v>
          </cell>
          <cell r="I1979"/>
        </row>
        <row r="1980">
          <cell r="A1980" t="str">
            <v>ED-48941</v>
          </cell>
          <cell r="B1980"/>
          <cell r="C1980" t="str">
            <v>CABO TELEFÔNICO CTP-APL-5N 50.10</v>
          </cell>
          <cell r="D1980"/>
          <cell r="E1980"/>
          <cell r="F1980"/>
          <cell r="G1980" t="str">
            <v>m</v>
          </cell>
          <cell r="H1980">
            <v>42.41</v>
          </cell>
          <cell r="I1980"/>
        </row>
        <row r="1981">
          <cell r="A1981" t="str">
            <v>ED-48945</v>
          </cell>
          <cell r="B1981"/>
          <cell r="C1981" t="str">
            <v>CABO TELEFÔNICO CTP-APL-5N 50.100</v>
          </cell>
          <cell r="D1981"/>
          <cell r="E1981"/>
          <cell r="F1981"/>
          <cell r="G1981" t="str">
            <v>m</v>
          </cell>
          <cell r="H1981">
            <v>103.33</v>
          </cell>
          <cell r="I1981"/>
        </row>
        <row r="1982">
          <cell r="A1982" t="str">
            <v>ED-48942</v>
          </cell>
          <cell r="B1982"/>
          <cell r="C1982" t="str">
            <v>CABO TELEFÔNICO CTP-APL-5N 50.20</v>
          </cell>
          <cell r="D1982"/>
          <cell r="E1982"/>
          <cell r="F1982"/>
          <cell r="G1982" t="str">
            <v>m</v>
          </cell>
          <cell r="H1982">
            <v>49.53</v>
          </cell>
          <cell r="I1982"/>
        </row>
        <row r="1983">
          <cell r="A1983" t="str">
            <v>ED-48943</v>
          </cell>
          <cell r="B1983"/>
          <cell r="C1983" t="str">
            <v>CABO TELEFÔNICO CTP-APL-5N 50.30</v>
          </cell>
          <cell r="D1983"/>
          <cell r="E1983"/>
          <cell r="F1983"/>
          <cell r="G1983" t="str">
            <v>m</v>
          </cell>
          <cell r="H1983">
            <v>58.07</v>
          </cell>
          <cell r="I1983"/>
        </row>
        <row r="1984">
          <cell r="A1984" t="str">
            <v>ED-48944</v>
          </cell>
          <cell r="B1984"/>
          <cell r="C1984" t="str">
            <v>CABO TELEFÔNICO CTP-APL-5N 50.50</v>
          </cell>
          <cell r="D1984"/>
          <cell r="E1984"/>
          <cell r="F1984"/>
          <cell r="G1984" t="str">
            <v>m</v>
          </cell>
          <cell r="H1984">
            <v>68.09</v>
          </cell>
          <cell r="I1984"/>
        </row>
        <row r="1985">
          <cell r="A1985" t="str">
            <v>ED-49341</v>
          </cell>
          <cell r="B1985"/>
          <cell r="C1985" t="str">
            <v>FIO TELEFÔNICO EXTERNO 2 X 100 - FE</v>
          </cell>
          <cell r="D1985"/>
          <cell r="E1985"/>
          <cell r="F1985"/>
          <cell r="G1985" t="str">
            <v>m</v>
          </cell>
          <cell r="H1985">
            <v>5.77</v>
          </cell>
          <cell r="I1985"/>
        </row>
        <row r="1986">
          <cell r="A1986" t="str">
            <v>ED-49340</v>
          </cell>
          <cell r="B1986"/>
          <cell r="C1986" t="str">
            <v>FIO TELEFÔNICO (FI) EM COBRE ELETROLÍTICO ESTANHADO DE SEÇÃO MACIÇA, ESP. 0,60MM (2X0,60MM), UM (1) PAR TORCIDO, ISOLAMENTO EM CLORETO DE POLIVINILA (PVC) - FORNECIMENTO E INSTALAÇÃO</v>
          </cell>
          <cell r="D1986"/>
          <cell r="E1986"/>
          <cell r="F1986"/>
          <cell r="G1986" t="str">
            <v>m</v>
          </cell>
          <cell r="H1986">
            <v>3.39</v>
          </cell>
          <cell r="I1986"/>
        </row>
        <row r="1987">
          <cell r="A1987">
            <v>8956</v>
          </cell>
          <cell r="B1987"/>
          <cell r="C1987" t="str">
            <v>TOMADA PARA REDE LÓGICA E TELEFONIA</v>
          </cell>
          <cell r="D1987"/>
          <cell r="E1987"/>
          <cell r="F1987"/>
          <cell r="G1987"/>
          <cell r="H1987"/>
          <cell r="I1987"/>
        </row>
        <row r="1988">
          <cell r="A1988" t="str">
            <v>ED-15762</v>
          </cell>
          <cell r="B1988"/>
          <cell r="C1988" t="str">
            <v>CONJUNTO DE DUAS (2) TOMADAS DE DADOS (CONECTOR RJ45 CAT.6E), COM PLACA 4"X2" DE DOIS (2) POSTOS, INCLUSIVE FORNECIMENTO, INSTALAÇÃO, SUPORTE, MÓDULO E PLACA</v>
          </cell>
          <cell r="D1988"/>
          <cell r="E1988"/>
          <cell r="F1988"/>
          <cell r="G1988" t="str">
            <v>un</v>
          </cell>
          <cell r="H1988">
            <v>60.31</v>
          </cell>
          <cell r="I1988"/>
        </row>
        <row r="1989">
          <cell r="A1989" t="str">
            <v>ED-15794</v>
          </cell>
          <cell r="B1989"/>
          <cell r="C1989" t="str">
            <v>CONJUNTO DE DUAS (2) TOMADAS DE DADOS (CONECTOR RJ45 CAT.6E), COM PLACA 4"X4" DE DOIS (2) POSTOS, INCLUSIVE FORNECIMENTO, INSTALAÇÃO, SUPORTE, MÓDULO E PLACA</v>
          </cell>
          <cell r="D1989"/>
          <cell r="E1989"/>
          <cell r="F1989"/>
          <cell r="G1989" t="str">
            <v>un</v>
          </cell>
          <cell r="H1989">
            <v>64</v>
          </cell>
          <cell r="I1989"/>
        </row>
        <row r="1990">
          <cell r="A1990" t="str">
            <v>ED-15795</v>
          </cell>
          <cell r="B1990"/>
          <cell r="C1990" t="str">
            <v>CONJUNTO DE DUAS (2) TOMADAS TELEFÔNICAS (CONECTOR RJ11), COM PLACA 4"X4" DE DOIS (2) POSTOS, INCLUSIVE FORNECIMENTO, INSTALAÇÃO, SUPORTE, MÓDULO E PLACA</v>
          </cell>
          <cell r="D1990"/>
          <cell r="E1990"/>
          <cell r="F1990"/>
          <cell r="G1990" t="str">
            <v>un</v>
          </cell>
          <cell r="H1990">
            <v>43.38</v>
          </cell>
          <cell r="I1990"/>
        </row>
        <row r="1991">
          <cell r="A1991" t="str">
            <v>ED-15752</v>
          </cell>
          <cell r="B1991"/>
          <cell r="C1991" t="str">
            <v>CONJUNTO DE UMA (1) TOMADA DE DADOS (CONECTOR RJ45 CAT.6E), COM PLACA 4"X2" DE UM (1) POSTO, INCLUSIVE FORNECIMENTO, INSTALAÇÃO, SUPORTE, MÓDULO E PLACA</v>
          </cell>
          <cell r="D1991"/>
          <cell r="E1991"/>
          <cell r="F1991"/>
          <cell r="G1991" t="str">
            <v>un</v>
          </cell>
          <cell r="H1991">
            <v>34.17</v>
          </cell>
          <cell r="I1991"/>
        </row>
        <row r="1992">
          <cell r="A1992" t="str">
            <v>ED-15751</v>
          </cell>
          <cell r="B1992"/>
          <cell r="C1992" t="str">
            <v>CONJUNTO DE UMA (1) TOMADA TELEFÔNICA (CONECTOR RJ11), COM PLACA 4"X2" DE UM (1) POSTO, INCLUSIVE FORNECIMENTO, INSTALAÇÃO, SUPORTE, MÓDULO E PLACA</v>
          </cell>
          <cell r="D1992"/>
          <cell r="E1992"/>
          <cell r="F1992"/>
          <cell r="G1992" t="str">
            <v>un</v>
          </cell>
          <cell r="H1992">
            <v>23.86</v>
          </cell>
          <cell r="I1992"/>
        </row>
        <row r="1993">
          <cell r="A1993" t="str">
            <v>ED-15760</v>
          </cell>
          <cell r="B1993"/>
          <cell r="C1993" t="str">
            <v>CONJUNTO DE UMA (1) TOMADA TELEFÔNICA (CONECTOR RJ11) E UMA (1) TOMADA DE DADOS (CONECTOR RJ45 CAT.6E), COM PLACA 4"X2" DE DOIS (2) POSTOS, INCLUSIVE FORNECIMENTO, INSTALAÇÃO, SUPORTE, MÓDULO E PLACA</v>
          </cell>
          <cell r="D1993"/>
          <cell r="E1993"/>
          <cell r="F1993"/>
          <cell r="G1993" t="str">
            <v>un</v>
          </cell>
          <cell r="H1993">
            <v>54.22</v>
          </cell>
          <cell r="I1993"/>
        </row>
        <row r="1994">
          <cell r="A1994" t="str">
            <v>ED-49119</v>
          </cell>
          <cell r="B1994"/>
          <cell r="C1994" t="str">
            <v>CONJUNTO PARA CONDULETE DE 3/4" (20MM) COM UMA (1) TOMADA DE DADOS OU TELEFONIA (CONECTOR RJ45 CAT.6E OU RJ11) E PLACA DE UM (1) POSTO, INCLUSIVE FORNECIMENTO, INSTALAÇÃO, SUPORTE, MÓDULO E PLACA, EXCLUSIVE CONDULETE</v>
          </cell>
          <cell r="D1994"/>
          <cell r="E1994"/>
          <cell r="F1994"/>
          <cell r="G1994" t="str">
            <v>un</v>
          </cell>
          <cell r="H1994">
            <v>32.28</v>
          </cell>
          <cell r="I1994"/>
        </row>
        <row r="1995">
          <cell r="A1995" t="str">
            <v>ED-5630</v>
          </cell>
          <cell r="B1995"/>
          <cell r="C1995" t="str">
            <v>MÓDULO PARA REDE (CONECTOR RJ45 CAT.5E), INCLUSIVE FORNECIMENTO E INSTALAÇÃO, EXCLUSIVE PLACA E SUPORTE</v>
          </cell>
          <cell r="D1995"/>
          <cell r="E1995"/>
          <cell r="F1995"/>
          <cell r="G1995" t="str">
            <v>un</v>
          </cell>
          <cell r="H1995">
            <v>25.3</v>
          </cell>
          <cell r="I1995"/>
        </row>
        <row r="1996">
          <cell r="A1996" t="str">
            <v>ED-5631</v>
          </cell>
          <cell r="B1996"/>
          <cell r="C1996" t="str">
            <v>MÓDULO PARA REDE (CONECTOR RJ45 CAT.6E), INCLUSIVE FORNECIMENTO E INSTALAÇÃO, EXCLUSIVE PLACA E SUPORTE</v>
          </cell>
          <cell r="D1996"/>
          <cell r="E1996"/>
          <cell r="F1996"/>
          <cell r="G1996" t="str">
            <v>un</v>
          </cell>
          <cell r="H1996">
            <v>25.74</v>
          </cell>
          <cell r="I1996"/>
        </row>
        <row r="1997">
          <cell r="A1997" t="str">
            <v>ED-5629</v>
          </cell>
          <cell r="B1997"/>
          <cell r="C1997" t="str">
            <v>MÓDULO PARA TELEFONE (CONECTOR RJ11), INCLUSIVE FORNECIMENTO E INSTALAÇÃO, EXCLUSIVE PLACA E SUPORTE</v>
          </cell>
          <cell r="D1997"/>
          <cell r="E1997"/>
          <cell r="F1997"/>
          <cell r="G1997" t="str">
            <v>un</v>
          </cell>
          <cell r="H1997">
            <v>15.43</v>
          </cell>
          <cell r="I1997"/>
        </row>
        <row r="1998">
          <cell r="A1998" t="str">
            <v>ED-48383</v>
          </cell>
          <cell r="B1998"/>
          <cell r="C1998" t="str">
            <v>TOMADA PARA LÓGICA COM CAIXA SISTEMA "X", APARENTE</v>
          </cell>
          <cell r="D1998"/>
          <cell r="E1998"/>
          <cell r="F1998"/>
          <cell r="G1998" t="str">
            <v>cj</v>
          </cell>
          <cell r="H1998">
            <v>148.79</v>
          </cell>
          <cell r="I1998"/>
        </row>
        <row r="1999">
          <cell r="A1999">
            <v>8957</v>
          </cell>
          <cell r="B1999"/>
          <cell r="C1999" t="str">
            <v>CERTIFICAÇÃO DE REDE LÓGICA</v>
          </cell>
          <cell r="D1999"/>
          <cell r="E1999"/>
          <cell r="F1999"/>
          <cell r="G1999"/>
          <cell r="H1999"/>
          <cell r="I1999"/>
        </row>
        <row r="2000">
          <cell r="A2000" t="str">
            <v>ED-48367</v>
          </cell>
          <cell r="B2000"/>
          <cell r="C2000" t="str">
            <v>CERTIFICAÇÃO DE GARANTIA DE TRANSMISSÃO DE CABOS LÓGICOS - CATEGORIA 5E</v>
          </cell>
          <cell r="D2000"/>
          <cell r="E2000"/>
          <cell r="F2000"/>
          <cell r="G2000" t="str">
            <v>U</v>
          </cell>
          <cell r="H2000">
            <v>13.83</v>
          </cell>
          <cell r="I2000"/>
        </row>
        <row r="2001">
          <cell r="A2001" t="str">
            <v>ED-48368</v>
          </cell>
          <cell r="B2001"/>
          <cell r="C2001" t="str">
            <v>CERTIFICAÇÃO DE GARANTIA DE TRANSMISSÃO DE CABOS LÓGICOS CAT. 5/6</v>
          </cell>
          <cell r="D2001"/>
          <cell r="E2001"/>
          <cell r="F2001"/>
          <cell r="G2001" t="str">
            <v>U</v>
          </cell>
          <cell r="H2001">
            <v>13.76</v>
          </cell>
          <cell r="I2001"/>
        </row>
        <row r="2002">
          <cell r="A2002">
            <v>8958</v>
          </cell>
          <cell r="B2002"/>
          <cell r="C2002" t="str">
            <v>RACK E  ACESSÓRIOS</v>
          </cell>
          <cell r="D2002"/>
          <cell r="E2002"/>
          <cell r="F2002"/>
          <cell r="G2002"/>
          <cell r="H2002"/>
          <cell r="I2002"/>
        </row>
        <row r="2003">
          <cell r="A2003" t="str">
            <v>ED-48362</v>
          </cell>
          <cell r="B2003"/>
          <cell r="C2003" t="str">
            <v>ANILHA (MARCADOR) PARA IDENTIFICAÇÃO DE CABOS (# 16 MM2) - 500 UN</v>
          </cell>
          <cell r="D2003"/>
          <cell r="E2003"/>
          <cell r="F2003"/>
          <cell r="G2003" t="str">
            <v>U</v>
          </cell>
          <cell r="H2003">
            <v>68.75</v>
          </cell>
          <cell r="I2003"/>
        </row>
        <row r="2004">
          <cell r="A2004" t="str">
            <v>ED-48361</v>
          </cell>
          <cell r="B2004"/>
          <cell r="C2004" t="str">
            <v>ANILHA (MARCADOR) PARA IDENTIFICAÇÃO DE CABOS (# 6 MM2) - 500 UN</v>
          </cell>
          <cell r="D2004"/>
          <cell r="E2004"/>
          <cell r="F2004"/>
          <cell r="G2004" t="str">
            <v>U</v>
          </cell>
          <cell r="H2004">
            <v>53.75</v>
          </cell>
          <cell r="I2004"/>
        </row>
        <row r="2005">
          <cell r="A2005" t="str">
            <v>ED-48376</v>
          </cell>
          <cell r="B2005"/>
          <cell r="C2005" t="str">
            <v>GAVETA DE VENTILAÇÃO COM 4 VENTILADORES PARA RACK 19"</v>
          </cell>
          <cell r="D2005"/>
          <cell r="E2005"/>
          <cell r="F2005"/>
          <cell r="G2005" t="str">
            <v>cj</v>
          </cell>
          <cell r="H2005">
            <v>377.46</v>
          </cell>
          <cell r="I2005"/>
        </row>
        <row r="2006">
          <cell r="A2006" t="str">
            <v>ED-48377</v>
          </cell>
          <cell r="B2006"/>
          <cell r="C2006" t="str">
            <v>ORGANIZADOR DE CABOS DE 1U PARA RACK 19"</v>
          </cell>
          <cell r="D2006"/>
          <cell r="E2006"/>
          <cell r="F2006"/>
          <cell r="G2006" t="str">
            <v>cj</v>
          </cell>
          <cell r="H2006">
            <v>127.85</v>
          </cell>
          <cell r="I2006"/>
        </row>
        <row r="2007">
          <cell r="A2007" t="str">
            <v>ED-48372</v>
          </cell>
          <cell r="B2007"/>
          <cell r="C2007" t="str">
            <v>PATCH CORD RJ45/RJ45 UTP-4P METÁLICO CATEGORIA 6, PINAGEM T568A NA COR AZUL (VOZ), COMPRIMENTO 3 METROS</v>
          </cell>
          <cell r="D2007"/>
          <cell r="E2007"/>
          <cell r="F2007"/>
          <cell r="G2007" t="str">
            <v>cj</v>
          </cell>
          <cell r="H2007">
            <v>27.13</v>
          </cell>
          <cell r="I2007"/>
        </row>
        <row r="2008">
          <cell r="A2008" t="str">
            <v>ED-48373</v>
          </cell>
          <cell r="B2008"/>
          <cell r="C2008" t="str">
            <v>PATCH PANEL 24 POSIÇÕES, CATEGORIA COM GUIA TRASEIRO</v>
          </cell>
          <cell r="D2008"/>
          <cell r="E2008"/>
          <cell r="F2008"/>
          <cell r="G2008" t="str">
            <v>cj</v>
          </cell>
          <cell r="H2008">
            <v>1290.18</v>
          </cell>
          <cell r="I2008"/>
        </row>
        <row r="2009">
          <cell r="A2009" t="str">
            <v>ED-48374</v>
          </cell>
          <cell r="B2009"/>
          <cell r="C2009" t="str">
            <v>PATCH PANEL 48 POSIÇÕES, CATEGORIA COM GUIA TRASEIRO</v>
          </cell>
          <cell r="D2009"/>
          <cell r="E2009"/>
          <cell r="F2009"/>
          <cell r="G2009" t="str">
            <v>cj</v>
          </cell>
          <cell r="H2009">
            <v>1677.04</v>
          </cell>
          <cell r="I2009"/>
        </row>
        <row r="2010">
          <cell r="A2010" t="str">
            <v>ED-48375</v>
          </cell>
          <cell r="B2010"/>
          <cell r="C2010" t="str">
            <v>RÉGUA COM 8 TOMADAS (2P+T), PARA FIXAÇÃO NO RACK DE 19" (1U)</v>
          </cell>
          <cell r="D2010"/>
          <cell r="E2010"/>
          <cell r="F2010"/>
          <cell r="G2010" t="str">
            <v>un</v>
          </cell>
          <cell r="H2010">
            <v>71.010000000000005</v>
          </cell>
          <cell r="I2010"/>
        </row>
        <row r="2011">
          <cell r="A2011" t="str">
            <v>ED-48378</v>
          </cell>
          <cell r="B2011"/>
          <cell r="C2011" t="str">
            <v>TAMPA CEGA DE 1U PARA RACK 19"</v>
          </cell>
          <cell r="D2011"/>
          <cell r="E2011"/>
          <cell r="F2011"/>
          <cell r="G2011" t="str">
            <v>cj</v>
          </cell>
          <cell r="H2011">
            <v>10.09</v>
          </cell>
          <cell r="I2011"/>
        </row>
        <row r="2012">
          <cell r="A2012">
            <v>8683</v>
          </cell>
          <cell r="B2012"/>
          <cell r="C2012" t="str">
            <v>SISTEMAS DE CFTV</v>
          </cell>
          <cell r="D2012"/>
          <cell r="E2012"/>
          <cell r="F2012"/>
          <cell r="G2012"/>
          <cell r="H2012"/>
          <cell r="I2012"/>
        </row>
        <row r="2013">
          <cell r="A2013">
            <v>8960</v>
          </cell>
          <cell r="B2013"/>
          <cell r="C2013" t="str">
            <v>FIO E CABO PARA CFTV</v>
          </cell>
          <cell r="D2013"/>
          <cell r="E2013"/>
          <cell r="F2013"/>
          <cell r="G2013"/>
          <cell r="H2013"/>
          <cell r="I2013"/>
        </row>
        <row r="2014">
          <cell r="A2014" t="str">
            <v>ED-48364</v>
          </cell>
          <cell r="B2014"/>
          <cell r="C2014" t="str">
            <v>CABO COAXIAL RG-59, IMPEDÂNCIA 75 OHM, CONDUTOR EM FIO DE COBRE NU, BLINDAGEM TRANÇA FORMADA POR FIOS DE COBRE MALHA 90%</v>
          </cell>
          <cell r="D2014"/>
          <cell r="E2014"/>
          <cell r="F2014"/>
          <cell r="G2014" t="str">
            <v>m</v>
          </cell>
          <cell r="H2014">
            <v>5.73</v>
          </cell>
          <cell r="I2014"/>
        </row>
        <row r="2015">
          <cell r="A2015" t="str">
            <v>ED-48363</v>
          </cell>
          <cell r="B2015"/>
          <cell r="C2015" t="str">
            <v>CABO COAXIAL RG-59-75 OHMS</v>
          </cell>
          <cell r="D2015"/>
          <cell r="E2015"/>
          <cell r="F2015"/>
          <cell r="G2015" t="str">
            <v>m</v>
          </cell>
          <cell r="H2015">
            <v>5.16</v>
          </cell>
          <cell r="I2015"/>
        </row>
        <row r="2016">
          <cell r="A2016">
            <v>8684</v>
          </cell>
          <cell r="B2016"/>
          <cell r="C2016" t="str">
            <v>INSTALAÇÕES DE SPDA</v>
          </cell>
          <cell r="D2016"/>
          <cell r="E2016"/>
          <cell r="F2016"/>
          <cell r="G2016"/>
          <cell r="H2016"/>
          <cell r="I2016"/>
        </row>
        <row r="2017">
          <cell r="A2017">
            <v>8961</v>
          </cell>
          <cell r="B2017"/>
          <cell r="C2017" t="str">
            <v>HASTE PARA ATERRAMENTO</v>
          </cell>
          <cell r="D2017"/>
          <cell r="E2017"/>
          <cell r="F2017"/>
          <cell r="G2017"/>
          <cell r="H2017"/>
          <cell r="I2017"/>
        </row>
        <row r="2018">
          <cell r="A2018" t="str">
            <v>ED-49343</v>
          </cell>
          <cell r="B2018"/>
          <cell r="C2018" t="str">
            <v>HASTE DE AÇO COBREADA PARA ATERRAMENTO DIÂMETRO 3/4"X 2400 MM,CONFORME PADRÕES TELEBRÁS</v>
          </cell>
          <cell r="D2018"/>
          <cell r="E2018"/>
          <cell r="F2018"/>
          <cell r="G2018" t="str">
            <v>U</v>
          </cell>
          <cell r="H2018">
            <v>178.96</v>
          </cell>
          <cell r="I2018"/>
        </row>
        <row r="2019">
          <cell r="A2019" t="str">
            <v>ED-49342</v>
          </cell>
          <cell r="B2019"/>
          <cell r="C2019" t="str">
            <v>HASTE DE AÇO COBREADA PARA ATERRAMENTO DIÂMETRO 3/4"X 3000 MM,CONFORME PADRÕES TELEBRÁS</v>
          </cell>
          <cell r="D2019"/>
          <cell r="E2019"/>
          <cell r="F2019"/>
          <cell r="G2019" t="str">
            <v>U</v>
          </cell>
          <cell r="H2019">
            <v>153.44999999999999</v>
          </cell>
          <cell r="I2019"/>
        </row>
        <row r="2020">
          <cell r="A2020" t="str">
            <v>ED-51067</v>
          </cell>
          <cell r="B2020"/>
          <cell r="C2020" t="str">
            <v>HASTE PARA ATERRAMENTO, ALTA CAMADA, 3/4" X 3M</v>
          </cell>
          <cell r="D2020"/>
          <cell r="E2020"/>
          <cell r="F2020"/>
          <cell r="G2020" t="str">
            <v>U</v>
          </cell>
          <cell r="H2020">
            <v>347.46</v>
          </cell>
          <cell r="I2020"/>
        </row>
        <row r="2021">
          <cell r="A2021">
            <v>8962</v>
          </cell>
          <cell r="B2021"/>
          <cell r="C2021" t="str">
            <v>CAIXA DE INSPEÇÃO</v>
          </cell>
          <cell r="D2021"/>
          <cell r="E2021"/>
          <cell r="F2021"/>
          <cell r="G2021"/>
          <cell r="H2021"/>
          <cell r="I2021"/>
        </row>
        <row r="2022">
          <cell r="A2022" t="str">
            <v>ED-51056</v>
          </cell>
          <cell r="B2022"/>
          <cell r="C2022" t="str">
            <v>CAIXA DE INSPEÇÃO EM CIMENTO AGREGADO 300X300 MM COM TAPA EM FERRO FUNDIDO</v>
          </cell>
          <cell r="D2022"/>
          <cell r="E2022"/>
          <cell r="F2022"/>
          <cell r="G2022" t="str">
            <v>un</v>
          </cell>
          <cell r="H2022">
            <v>123.62</v>
          </cell>
          <cell r="I2022"/>
        </row>
        <row r="2023">
          <cell r="A2023" t="str">
            <v>ED-51055</v>
          </cell>
          <cell r="B2023"/>
          <cell r="C2023" t="str">
            <v>CAIXA DE INSPEÇÃO EM PVC, DIÂMETRO DE 30CM, ALTURA DE 30CM, COM TAMPA EM FERRO FUNDIDO, EXCLUSIVE HASTE DE ATERRAMENTO, INCLUSIVE INSTALAÇÃO</v>
          </cell>
          <cell r="D2023"/>
          <cell r="E2023"/>
          <cell r="F2023"/>
          <cell r="G2023" t="str">
            <v>un</v>
          </cell>
          <cell r="H2023">
            <v>95.41</v>
          </cell>
          <cell r="I2023"/>
        </row>
        <row r="2024">
          <cell r="A2024">
            <v>8963</v>
          </cell>
          <cell r="B2024"/>
          <cell r="C2024" t="str">
            <v>ATERRAMENTO</v>
          </cell>
          <cell r="D2024"/>
          <cell r="E2024"/>
          <cell r="F2024"/>
          <cell r="G2024"/>
          <cell r="H2024"/>
          <cell r="I2024"/>
        </row>
        <row r="2025">
          <cell r="A2025" t="str">
            <v>ED-48700</v>
          </cell>
          <cell r="B2025"/>
          <cell r="C2025" t="str">
            <v>ATERRAMENTO COM HASTES COPPERWELD, DIÂMETRO DE  5/8", COMPRIMENTO DE 240CM, EXCLUSIVE CABO E CAIXA PARA ATERRAMENTO, INCLUSIVE GRAMPO PARA HASTE E INSTALAÇÃO</v>
          </cell>
          <cell r="D2025"/>
          <cell r="E2025"/>
          <cell r="F2025"/>
          <cell r="G2025" t="str">
            <v>un</v>
          </cell>
          <cell r="H2025">
            <v>318.75</v>
          </cell>
          <cell r="I2025"/>
        </row>
        <row r="2026">
          <cell r="A2026" t="str">
            <v>ED-48702</v>
          </cell>
          <cell r="B2026"/>
          <cell r="C2026" t="str">
            <v>CAIXA PRÉ MOLDADA PARA ATERRAMENTO COM TAMPA DE CONCRETO 25 x 25 x 50 CM, INCLUSIVE ESCAVAÇÃO E BOTA FORA</v>
          </cell>
          <cell r="D2026"/>
          <cell r="E2026"/>
          <cell r="F2026"/>
          <cell r="G2026" t="str">
            <v>U</v>
          </cell>
          <cell r="H2026">
            <v>105.42</v>
          </cell>
          <cell r="I2026"/>
        </row>
        <row r="2027">
          <cell r="A2027">
            <v>8964</v>
          </cell>
          <cell r="B2027"/>
          <cell r="C2027" t="str">
            <v>CAIXA DE EQUALIZAÇÃO</v>
          </cell>
          <cell r="D2027"/>
          <cell r="E2027"/>
          <cell r="F2027"/>
          <cell r="G2027"/>
          <cell r="H2027"/>
          <cell r="I2027"/>
        </row>
        <row r="2028">
          <cell r="A2028" t="str">
            <v>ED-51052</v>
          </cell>
          <cell r="B2028"/>
          <cell r="C2028" t="str">
            <v>CAIXA DE EQUALIZAÇÃO DE EMBUTIR COM SAIDAS NAS PARTES SUPERIOR E INFERIOR PARA ELETRODUTO DE 25MM (1"), 20 X 20 X 14 MM, COM NOVE TERMINAIS</v>
          </cell>
          <cell r="D2028"/>
          <cell r="E2028"/>
          <cell r="F2028"/>
          <cell r="G2028" t="str">
            <v>U</v>
          </cell>
          <cell r="H2028">
            <v>196.06</v>
          </cell>
          <cell r="I2028"/>
        </row>
        <row r="2029">
          <cell r="A2029" t="str">
            <v>ED-51053</v>
          </cell>
          <cell r="B2029"/>
          <cell r="C2029" t="str">
            <v>CAIXA DE EQUALIZAÇÃO PARA USO INTERNO COM 9 TERMINAIS 210X210X90MM EM AÇO</v>
          </cell>
          <cell r="D2029"/>
          <cell r="E2029"/>
          <cell r="F2029"/>
          <cell r="G2029" t="str">
            <v>U</v>
          </cell>
          <cell r="H2029">
            <v>182.82</v>
          </cell>
          <cell r="I2029"/>
        </row>
        <row r="2030">
          <cell r="A2030" t="str">
            <v>ED-51054</v>
          </cell>
          <cell r="B2030"/>
          <cell r="C2030" t="str">
            <v>CAIXA DE EQUALIZAÇÃO PARA USO INTERNO E EXTERNO COM 9 TERMINAIS 380X320X175MM EM AÇO E ACABAMENTO EM EPOXI</v>
          </cell>
          <cell r="D2030"/>
          <cell r="E2030"/>
          <cell r="F2030"/>
          <cell r="G2030" t="str">
            <v>U</v>
          </cell>
          <cell r="H2030">
            <v>267.41000000000003</v>
          </cell>
          <cell r="I2030"/>
        </row>
        <row r="2031">
          <cell r="A2031">
            <v>8965</v>
          </cell>
          <cell r="B2031"/>
          <cell r="C2031" t="str">
            <v>PROTEÇÃO CONTRA SURTO</v>
          </cell>
          <cell r="D2031"/>
          <cell r="E2031"/>
          <cell r="F2031"/>
          <cell r="G2031"/>
          <cell r="H2031"/>
          <cell r="I2031"/>
        </row>
        <row r="2032">
          <cell r="A2032" t="str">
            <v>ED-51066</v>
          </cell>
          <cell r="B2032"/>
          <cell r="C2032" t="str">
            <v>FUSÍVEL DIAZED RETARDADO 35A</v>
          </cell>
          <cell r="D2032"/>
          <cell r="E2032"/>
          <cell r="F2032"/>
          <cell r="G2032" t="str">
            <v>U</v>
          </cell>
          <cell r="H2032">
            <v>4.84</v>
          </cell>
          <cell r="I2032"/>
        </row>
        <row r="2033">
          <cell r="A2033" t="str">
            <v>ED-51065</v>
          </cell>
          <cell r="B2033"/>
          <cell r="C2033" t="str">
            <v>FUSÍVEL DIAZED RETARDADO 63A</v>
          </cell>
          <cell r="D2033"/>
          <cell r="E2033"/>
          <cell r="F2033"/>
          <cell r="G2033" t="str">
            <v>U</v>
          </cell>
          <cell r="H2033">
            <v>20.82</v>
          </cell>
          <cell r="I2033"/>
        </row>
        <row r="2034">
          <cell r="A2034" t="str">
            <v>ED-51092</v>
          </cell>
          <cell r="B2034"/>
          <cell r="C2034" t="str">
            <v>VLC SLIM CLASSE 1 275V 12,5/60kA</v>
          </cell>
          <cell r="D2034"/>
          <cell r="E2034"/>
          <cell r="F2034"/>
          <cell r="G2034" t="str">
            <v>U</v>
          </cell>
          <cell r="H2034">
            <v>96.19</v>
          </cell>
          <cell r="I2034"/>
        </row>
        <row r="2035">
          <cell r="A2035">
            <v>8966</v>
          </cell>
          <cell r="B2035"/>
          <cell r="C2035" t="str">
            <v>BARRA CHATA,CHAPA E FITA METÁLICA</v>
          </cell>
          <cell r="D2035"/>
          <cell r="E2035"/>
          <cell r="F2035"/>
          <cell r="G2035"/>
          <cell r="H2035"/>
          <cell r="I2035"/>
        </row>
        <row r="2036">
          <cell r="A2036" t="str">
            <v>ED-51018</v>
          </cell>
          <cell r="B2036"/>
          <cell r="C2036" t="str">
            <v>BARRA CHATA DE ALUMÍNIO 3/4" X 1/4" X 3M</v>
          </cell>
          <cell r="D2036"/>
          <cell r="E2036"/>
          <cell r="F2036"/>
          <cell r="G2036" t="str">
            <v>U</v>
          </cell>
          <cell r="H2036">
            <v>18.170000000000002</v>
          </cell>
          <cell r="I2036"/>
        </row>
        <row r="2037">
          <cell r="A2037" t="str">
            <v>ED-51019</v>
          </cell>
          <cell r="B2037"/>
          <cell r="C2037" t="str">
            <v>BARRA CHATA DE ALUMÍNIO 7/8" X 1/8" X 3M</v>
          </cell>
          <cell r="D2037"/>
          <cell r="E2037"/>
          <cell r="F2037"/>
          <cell r="G2037" t="str">
            <v>U</v>
          </cell>
          <cell r="H2037">
            <v>25.91</v>
          </cell>
          <cell r="I2037"/>
        </row>
        <row r="2038">
          <cell r="A2038" t="str">
            <v>ED-51049</v>
          </cell>
          <cell r="B2038"/>
          <cell r="C2038" t="str">
            <v>CURVA DE ALUMÍNIO 3/4" X 1/4" X 300MM</v>
          </cell>
          <cell r="D2038"/>
          <cell r="E2038"/>
          <cell r="F2038"/>
          <cell r="G2038" t="str">
            <v>U</v>
          </cell>
          <cell r="H2038">
            <v>6.61</v>
          </cell>
          <cell r="I2038"/>
        </row>
        <row r="2039">
          <cell r="A2039" t="str">
            <v>ED-51050</v>
          </cell>
          <cell r="B2039"/>
          <cell r="C2039" t="str">
            <v>CURVA DE ALUMÍNIO 7/8" X 1/8" X 300MM</v>
          </cell>
          <cell r="D2039"/>
          <cell r="E2039"/>
          <cell r="F2039"/>
          <cell r="G2039" t="str">
            <v>U</v>
          </cell>
          <cell r="H2039">
            <v>4.5599999999999996</v>
          </cell>
          <cell r="I2039"/>
        </row>
        <row r="2040">
          <cell r="A2040" t="str">
            <v>ED-51051</v>
          </cell>
          <cell r="B2040"/>
          <cell r="C2040" t="str">
            <v>CURVA DE COBRE 3/4" X 3/16" X 300MM</v>
          </cell>
          <cell r="D2040"/>
          <cell r="E2040"/>
          <cell r="F2040"/>
          <cell r="G2040" t="str">
            <v>U</v>
          </cell>
          <cell r="H2040">
            <v>21.56</v>
          </cell>
          <cell r="I2040"/>
        </row>
        <row r="2041">
          <cell r="A2041" t="str">
            <v>ED-24042</v>
          </cell>
          <cell r="B2041"/>
          <cell r="C2041" t="str">
            <v>FORNECIMENTO E INSTALAÇÃO DE FITA SUBTERRÂNEA PARA SINALIZAÇÃO DE REDES OU TUBULAÇÕES</v>
          </cell>
          <cell r="D2041"/>
          <cell r="E2041"/>
          <cell r="F2041"/>
          <cell r="G2041" t="str">
            <v>m</v>
          </cell>
          <cell r="H2041">
            <v>4.1100000000000003</v>
          </cell>
          <cell r="I2041"/>
        </row>
        <row r="2042">
          <cell r="A2042">
            <v>8967</v>
          </cell>
          <cell r="B2042"/>
          <cell r="C2042" t="str">
            <v>BARRA REDONDA DE AÇO GALVANIZADA À FOGO</v>
          </cell>
          <cell r="D2042"/>
          <cell r="E2042"/>
          <cell r="F2042"/>
          <cell r="G2042"/>
          <cell r="H2042"/>
          <cell r="I2042"/>
        </row>
        <row r="2043">
          <cell r="A2043" t="str">
            <v>ED-51022</v>
          </cell>
          <cell r="B2043"/>
          <cell r="C2043" t="str">
            <v>RE-BAR 10MM X 3M COM 3 CLIPS PARA EMENDA 8-10MM</v>
          </cell>
          <cell r="D2043"/>
          <cell r="E2043"/>
          <cell r="F2043"/>
          <cell r="G2043" t="str">
            <v>U</v>
          </cell>
          <cell r="H2043">
            <v>65.87</v>
          </cell>
          <cell r="I2043"/>
        </row>
        <row r="2044">
          <cell r="A2044" t="str">
            <v>ED-51023</v>
          </cell>
          <cell r="B2044"/>
          <cell r="C2044" t="str">
            <v>RE-BAR 3/8" X 3,4M COM 3 CLIPS PARA EMENDA 8-10MM</v>
          </cell>
          <cell r="D2044"/>
          <cell r="E2044"/>
          <cell r="F2044"/>
          <cell r="G2044" t="str">
            <v>U</v>
          </cell>
          <cell r="H2044">
            <v>63.63</v>
          </cell>
          <cell r="I2044"/>
        </row>
        <row r="2045">
          <cell r="A2045" t="str">
            <v>ED-51021</v>
          </cell>
          <cell r="B2045"/>
          <cell r="C2045" t="str">
            <v>RE-BAR 8MM X 4M COM 3 CLIPS PARA EMENDA 8-10MM</v>
          </cell>
          <cell r="D2045"/>
          <cell r="E2045"/>
          <cell r="F2045"/>
          <cell r="G2045" t="str">
            <v>U</v>
          </cell>
          <cell r="H2045">
            <v>56.82</v>
          </cell>
          <cell r="I2045"/>
        </row>
        <row r="2046">
          <cell r="A2046">
            <v>8968</v>
          </cell>
          <cell r="B2046"/>
          <cell r="C2046" t="str">
            <v>CABO DE ALUMÍNIO NÚ</v>
          </cell>
          <cell r="D2046"/>
          <cell r="E2046"/>
          <cell r="F2046"/>
          <cell r="G2046"/>
          <cell r="H2046"/>
          <cell r="I2046"/>
        </row>
        <row r="2047">
          <cell r="A2047" t="str">
            <v>ED-13943</v>
          </cell>
          <cell r="B2047"/>
          <cell r="C2047" t="str">
            <v>CABO DE ALUMÍNIO NU SEM ALMA 2/0 AWG 7 FIOSX3,50MM, PARA ELEMENTOS DE CAPTAÇÃO/ ANEL DE CINTAMENTO/ DESCIDA (SPDA), INCLUSIVE SUPORTE E ISOLADOR</v>
          </cell>
          <cell r="D2047"/>
          <cell r="E2047"/>
          <cell r="F2047"/>
          <cell r="G2047" t="str">
            <v>m</v>
          </cell>
          <cell r="H2047">
            <v>16.61</v>
          </cell>
          <cell r="I2047"/>
        </row>
        <row r="2048">
          <cell r="A2048" t="str">
            <v>ED-13937</v>
          </cell>
          <cell r="B2048"/>
          <cell r="C2048" t="str">
            <v>CABO DE ALUMÍNIO NU SEM ALMA 2/0 AWG 7 FIOSX3,50MM, PARA ELEMENTOS DE CAPTAÇÃO/ANEL DE CINTAMENTO (SPDA), INCLUSIVE PRESILHA DE FIXAÇÃO</v>
          </cell>
          <cell r="D2048"/>
          <cell r="E2048"/>
          <cell r="F2048"/>
          <cell r="G2048" t="str">
            <v>m</v>
          </cell>
          <cell r="H2048">
            <v>13.99</v>
          </cell>
          <cell r="I2048"/>
        </row>
        <row r="2049">
          <cell r="A2049">
            <v>8969</v>
          </cell>
          <cell r="B2049"/>
          <cell r="C2049" t="str">
            <v>CABO DE COBRE NÚ</v>
          </cell>
          <cell r="D2049"/>
          <cell r="E2049"/>
          <cell r="F2049"/>
          <cell r="G2049"/>
          <cell r="H2049"/>
          <cell r="I2049"/>
        </row>
        <row r="2050">
          <cell r="A2050" t="str">
            <v>ED-13938</v>
          </cell>
          <cell r="B2050"/>
          <cell r="C2050" t="str">
            <v>CABO DE COBRE NU #16MM2 - 7 FIOSX1,70MM, PARA ELEMENTOS  DE CAPTAÇÃO/ ANEL DE CINTAMENTO/ DESCIDA (SPDA), INCLUSIVE SUPORTE E ISOLADOR</v>
          </cell>
          <cell r="D2050"/>
          <cell r="E2050"/>
          <cell r="F2050"/>
          <cell r="G2050" t="str">
            <v>m</v>
          </cell>
          <cell r="H2050">
            <v>22.6</v>
          </cell>
          <cell r="I2050"/>
        </row>
        <row r="2051">
          <cell r="A2051" t="str">
            <v>ED-13931</v>
          </cell>
          <cell r="B2051"/>
          <cell r="C2051" t="str">
            <v>CABO DE COBRE NU #16MM2 - 7 FIOSX1,70MM, PARA ELEMENTOS DE CAPTAÇÃO/ANEL DE CINTAMENTO (SPDA), INCLUSIVE PRESILHA DE FIXAÇÃO</v>
          </cell>
          <cell r="D2051"/>
          <cell r="E2051"/>
          <cell r="F2051"/>
          <cell r="G2051" t="str">
            <v>m</v>
          </cell>
          <cell r="H2051">
            <v>20.420000000000002</v>
          </cell>
          <cell r="I2051"/>
        </row>
        <row r="2052">
          <cell r="A2052" t="str">
            <v>ED-13939</v>
          </cell>
          <cell r="B2052"/>
          <cell r="C2052" t="str">
            <v>CABO DE COBRE NU #25MM2 - 7 FIOSX2,06MM, PARA ELEMENTOS DE CAPTAÇÃO/ ANEL DE CINTAMENTO/ DESCIDA (SPDA), INCLUSIVE SUPORTE E ISOLADOR</v>
          </cell>
          <cell r="D2052"/>
          <cell r="E2052"/>
          <cell r="F2052"/>
          <cell r="G2052" t="str">
            <v>m</v>
          </cell>
          <cell r="H2052">
            <v>30.28</v>
          </cell>
          <cell r="I2052"/>
        </row>
        <row r="2053">
          <cell r="A2053" t="str">
            <v>ED-13932</v>
          </cell>
          <cell r="B2053"/>
          <cell r="C2053" t="str">
            <v>CABO DE COBRE NU #25MM2 - 7 FIOSX2,06MM, PARA ELEMENTOS DE CAPTAÇÃO/ANEL DE CINTAMENTO (SPDA), INCLUSIVE PRESILHA DE FIXAÇÃO</v>
          </cell>
          <cell r="D2053"/>
          <cell r="E2053"/>
          <cell r="F2053"/>
          <cell r="G2053" t="str">
            <v>m</v>
          </cell>
          <cell r="H2053">
            <v>28.1</v>
          </cell>
          <cell r="I2053"/>
        </row>
        <row r="2054">
          <cell r="A2054" t="str">
            <v>ED-13940</v>
          </cell>
          <cell r="B2054"/>
          <cell r="C2054" t="str">
            <v>CABO DE COBRE NU #35MM2 - 7 FIOSX2,50MM, PARA ELEMENTOS  DE CAPTAÇÃO/ ANEL DE CINTAMENTO/ DESCIDA (SPDA), INCLUSIVE SUPORTE E ISOLADOR</v>
          </cell>
          <cell r="D2054"/>
          <cell r="E2054"/>
          <cell r="F2054"/>
          <cell r="G2054" t="str">
            <v>m</v>
          </cell>
          <cell r="H2054">
            <v>40.46</v>
          </cell>
          <cell r="I2054"/>
        </row>
        <row r="2055">
          <cell r="A2055" t="str">
            <v>ED-13934</v>
          </cell>
          <cell r="B2055"/>
          <cell r="C2055" t="str">
            <v>CABO DE COBRE NU #35MM2 - 7 FIOSX2,50MM, PARA ELEMENTOS DE CAPTAÇÃO/ANEL DE CINTAMENTO (SPDA), INCLUSIVE PRESILHA DE FIXAÇÃO</v>
          </cell>
          <cell r="D2055"/>
          <cell r="E2055"/>
          <cell r="F2055"/>
          <cell r="G2055" t="str">
            <v>m</v>
          </cell>
          <cell r="H2055">
            <v>38.82</v>
          </cell>
          <cell r="I2055"/>
        </row>
        <row r="2056">
          <cell r="A2056" t="str">
            <v>ED-13935</v>
          </cell>
          <cell r="B2056"/>
          <cell r="C2056" t="str">
            <v>CABO DE COBRE NU #50 MM2 - 7 FIOSX3,00MM, PARA ELEMENTOS DE CAPTAÇÃO/ANEL DE CINTAMENTO (SPDA), INCLUSIVE PRESILHA DE FIXAÇÃO</v>
          </cell>
          <cell r="D2056"/>
          <cell r="E2056"/>
          <cell r="F2056"/>
          <cell r="G2056" t="str">
            <v>m</v>
          </cell>
          <cell r="H2056">
            <v>51.51</v>
          </cell>
          <cell r="I2056"/>
        </row>
        <row r="2057">
          <cell r="A2057" t="str">
            <v>ED-13941</v>
          </cell>
          <cell r="B2057"/>
          <cell r="C2057" t="str">
            <v>CABO DE COBRE NU #50MM2 - 7 FIOSX3,00MM, PARA ELEMENTOS  DE CAPTAÇÃO/ ANEL DE CINTAMENTO/ DESCIDA (SPDA), INCLUSIVE SUPORTE E ISOLADOR</v>
          </cell>
          <cell r="D2057"/>
          <cell r="E2057"/>
          <cell r="F2057"/>
          <cell r="G2057" t="str">
            <v>m</v>
          </cell>
          <cell r="H2057">
            <v>53.15</v>
          </cell>
          <cell r="I2057"/>
        </row>
        <row r="2058">
          <cell r="A2058">
            <v>8970</v>
          </cell>
          <cell r="B2058"/>
          <cell r="C2058" t="str">
            <v>CORDOALHA FLEXÍVEL</v>
          </cell>
          <cell r="D2058"/>
          <cell r="E2058"/>
          <cell r="F2058"/>
          <cell r="G2058"/>
          <cell r="H2058"/>
          <cell r="I2058"/>
        </row>
        <row r="2059">
          <cell r="A2059" t="str">
            <v>ED-51033</v>
          </cell>
          <cell r="B2059"/>
          <cell r="C2059" t="str">
            <v>CORDOALHA EM AÇO GALVANIZADO 3/8" SM COM 7 FIOS</v>
          </cell>
          <cell r="D2059"/>
          <cell r="E2059"/>
          <cell r="F2059"/>
          <cell r="G2059" t="str">
            <v>m</v>
          </cell>
          <cell r="H2059">
            <v>33.06</v>
          </cell>
          <cell r="I2059"/>
        </row>
        <row r="2060">
          <cell r="A2060" t="str">
            <v>ED-51034</v>
          </cell>
          <cell r="B2060"/>
          <cell r="C2060" t="str">
            <v>CORDOALHA FLEXÍVEL DE COBRE ESTANHADO 25 X 100 MM COM 4 FUROS D = 11 MM</v>
          </cell>
          <cell r="D2060"/>
          <cell r="E2060"/>
          <cell r="F2060"/>
          <cell r="G2060" t="str">
            <v>U</v>
          </cell>
          <cell r="H2060">
            <v>42.52</v>
          </cell>
          <cell r="I2060"/>
        </row>
        <row r="2061">
          <cell r="A2061" t="str">
            <v>ED-51035</v>
          </cell>
          <cell r="B2061"/>
          <cell r="C2061" t="str">
            <v>CORDOALHA FLEXÍVEL DE COBRE ESTANHADO 25 X 235 MM COM 4 FUROS D = 11 MM</v>
          </cell>
          <cell r="D2061"/>
          <cell r="E2061"/>
          <cell r="F2061"/>
          <cell r="G2061" t="str">
            <v>U</v>
          </cell>
          <cell r="H2061">
            <v>43.28</v>
          </cell>
          <cell r="I2061"/>
        </row>
        <row r="2062">
          <cell r="A2062" t="str">
            <v>ED-51036</v>
          </cell>
          <cell r="B2062"/>
          <cell r="C2062" t="str">
            <v>CORDOALHA FLEXÍVEL DE COBRE ESTANHADO 25 X 300 MM COM 4 FUROS D = 11 MM</v>
          </cell>
          <cell r="D2062"/>
          <cell r="E2062"/>
          <cell r="F2062"/>
          <cell r="G2062" t="str">
            <v>U</v>
          </cell>
          <cell r="H2062">
            <v>26.92</v>
          </cell>
          <cell r="I2062"/>
        </row>
        <row r="2063">
          <cell r="A2063" t="str">
            <v>ED-51037</v>
          </cell>
          <cell r="B2063"/>
          <cell r="C2063" t="str">
            <v>CORDOALHA FLEXÍVEL DE COBRE ESTANHADO 25 X 500 MM COM 4 FUROS D = 11 MM</v>
          </cell>
          <cell r="D2063"/>
          <cell r="E2063"/>
          <cell r="F2063"/>
          <cell r="G2063" t="str">
            <v>U</v>
          </cell>
          <cell r="H2063">
            <v>53.56</v>
          </cell>
          <cell r="I2063"/>
        </row>
        <row r="2064">
          <cell r="A2064">
            <v>8971</v>
          </cell>
          <cell r="B2064"/>
          <cell r="C2064" t="str">
            <v>SISTEMA DE PARA-RAIO</v>
          </cell>
          <cell r="D2064"/>
          <cell r="E2064"/>
          <cell r="F2064"/>
          <cell r="G2064"/>
          <cell r="H2064"/>
          <cell r="I2064"/>
        </row>
        <row r="2065">
          <cell r="A2065" t="str">
            <v>ED-51015</v>
          </cell>
          <cell r="B2065"/>
          <cell r="C2065" t="str">
            <v>APARELHO SINALIZADOR NOTURNO DE OBSTÁCULOS AÉREO, SIMPLES, COM CÉLULA FOTOELÉTRICA, INCLUSIVE UMA (1) LÂMPADA LED, POTÊNCIA 9W, BULBO A60, E SUPORTE DE TOPO PARA MASTRO, EXCLUSIVE MASTRO</v>
          </cell>
          <cell r="D2065"/>
          <cell r="E2065"/>
          <cell r="F2065"/>
          <cell r="G2065" t="str">
            <v>U</v>
          </cell>
          <cell r="H2065">
            <v>132.52000000000001</v>
          </cell>
          <cell r="I2065"/>
        </row>
        <row r="2066">
          <cell r="A2066" t="str">
            <v>ED-51017</v>
          </cell>
          <cell r="B2066"/>
          <cell r="C2066" t="str">
            <v>ATERRAMENTO COMPLETO PARA PÁRA-RAIOS , COM HASTES DE COBRE COM ALMA DE AÇO TIPO "COPPERWELD"</v>
          </cell>
          <cell r="D2066"/>
          <cell r="E2066"/>
          <cell r="F2066"/>
          <cell r="G2066" t="str">
            <v>U</v>
          </cell>
          <cell r="H2066">
            <v>1152.53</v>
          </cell>
          <cell r="I2066"/>
        </row>
        <row r="2067">
          <cell r="A2067" t="str">
            <v>ED-51068</v>
          </cell>
          <cell r="B2067"/>
          <cell r="C2067" t="str">
            <v>MASTRO SIMPLES DE FERRO GALVANIZADO PARA PÁRA-RAIOS, ALTURA DE 3 M, Ø 40 MM (1 1/2") OU 50 MM (2"), COMPLETO</v>
          </cell>
          <cell r="D2067"/>
          <cell r="E2067"/>
          <cell r="F2067"/>
          <cell r="G2067" t="str">
            <v>U</v>
          </cell>
          <cell r="H2067">
            <v>1007.81</v>
          </cell>
          <cell r="I2067"/>
        </row>
        <row r="2068">
          <cell r="A2068" t="str">
            <v>ED-51073</v>
          </cell>
          <cell r="B2068"/>
          <cell r="C2068" t="str">
            <v>PARA-RAIO DE LATAO CROMADO, COBRE CROMADO OU ACO INOXIDAVEL, TIPO FRANKLIN</v>
          </cell>
          <cell r="D2068"/>
          <cell r="E2068"/>
          <cell r="F2068"/>
          <cell r="G2068" t="str">
            <v>U</v>
          </cell>
          <cell r="H2068">
            <v>171.02</v>
          </cell>
          <cell r="I2068"/>
        </row>
        <row r="2069">
          <cell r="A2069">
            <v>8972</v>
          </cell>
          <cell r="B2069"/>
          <cell r="C2069" t="str">
            <v>TERMINAL E CONECTOR</v>
          </cell>
          <cell r="D2069"/>
          <cell r="E2069"/>
          <cell r="F2069"/>
          <cell r="G2069"/>
          <cell r="H2069"/>
          <cell r="I2069"/>
        </row>
        <row r="2070">
          <cell r="A2070" t="str">
            <v>ED-51084</v>
          </cell>
          <cell r="B2070"/>
          <cell r="C2070" t="str">
            <v>TERMINAL A COMPRESSAO EM COBRE ESTANHADO 1 FURO PARA CABO 16 MM2</v>
          </cell>
          <cell r="D2070"/>
          <cell r="E2070"/>
          <cell r="F2070"/>
          <cell r="G2070" t="str">
            <v>U</v>
          </cell>
          <cell r="H2070">
            <v>13.94</v>
          </cell>
          <cell r="I2070"/>
        </row>
        <row r="2071">
          <cell r="A2071" t="str">
            <v>ED-51083</v>
          </cell>
          <cell r="B2071"/>
          <cell r="C2071" t="str">
            <v>TERMINAL A COMPRESSAO EM COBRE ESTANHADO 1 FURO PARA CABO 2,5 MM2</v>
          </cell>
          <cell r="D2071"/>
          <cell r="E2071"/>
          <cell r="F2071"/>
          <cell r="G2071" t="str">
            <v>U</v>
          </cell>
          <cell r="H2071">
            <v>5.03</v>
          </cell>
          <cell r="I2071"/>
        </row>
        <row r="2072">
          <cell r="A2072" t="str">
            <v>ED-51085</v>
          </cell>
          <cell r="B2072"/>
          <cell r="C2072" t="str">
            <v>TERMINAL A COMPRESSAO EM COBRE ESTANHADO 1 FURO PARA CABO 25 MM2</v>
          </cell>
          <cell r="D2072"/>
          <cell r="E2072"/>
          <cell r="F2072"/>
          <cell r="G2072" t="str">
            <v>U</v>
          </cell>
          <cell r="H2072">
            <v>16.29</v>
          </cell>
          <cell r="I2072"/>
        </row>
        <row r="2073">
          <cell r="A2073" t="str">
            <v>ED-51086</v>
          </cell>
          <cell r="B2073"/>
          <cell r="C2073" t="str">
            <v>TERMINAL A COMPRESSAO EM COBRE ESTANHADO 1 FURO PARA CABO 35 MM2</v>
          </cell>
          <cell r="D2073"/>
          <cell r="E2073"/>
          <cell r="F2073"/>
          <cell r="G2073" t="str">
            <v>U</v>
          </cell>
          <cell r="H2073">
            <v>18</v>
          </cell>
          <cell r="I2073"/>
        </row>
        <row r="2074">
          <cell r="A2074" t="str">
            <v>ED-51087</v>
          </cell>
          <cell r="B2074"/>
          <cell r="C2074" t="str">
            <v>TERMINAL A COMPRESSAO EM COBRE ESTANHADO 1 FURO PARA CABO 50 MM2</v>
          </cell>
          <cell r="D2074"/>
          <cell r="E2074"/>
          <cell r="F2074"/>
          <cell r="G2074" t="str">
            <v>U</v>
          </cell>
          <cell r="H2074">
            <v>22.95</v>
          </cell>
          <cell r="I2074"/>
        </row>
        <row r="2075">
          <cell r="A2075" t="str">
            <v>ED-51088</v>
          </cell>
          <cell r="B2075"/>
          <cell r="C2075" t="str">
            <v>TERMINAL A COMPRESSAO EM COBRE ESTANHADO 2 FUROS PARA CABO 16 MM2</v>
          </cell>
          <cell r="D2075"/>
          <cell r="E2075"/>
          <cell r="F2075"/>
          <cell r="G2075" t="str">
            <v>U</v>
          </cell>
          <cell r="H2075">
            <v>17.48</v>
          </cell>
          <cell r="I2075"/>
        </row>
        <row r="2076">
          <cell r="A2076" t="str">
            <v>ED-51089</v>
          </cell>
          <cell r="B2076"/>
          <cell r="C2076" t="str">
            <v>TERMINAL A COMPRESSAO EM COBRE ESTANHADO 2 FUROS PARA CABO 25 MM2</v>
          </cell>
          <cell r="D2076"/>
          <cell r="E2076"/>
          <cell r="F2076"/>
          <cell r="G2076" t="str">
            <v>U</v>
          </cell>
          <cell r="H2076">
            <v>18.64</v>
          </cell>
          <cell r="I2076"/>
        </row>
        <row r="2077">
          <cell r="A2077" t="str">
            <v>ED-51090</v>
          </cell>
          <cell r="B2077"/>
          <cell r="C2077" t="str">
            <v>TERMINAL A COMPRESSAO EM COBRE ESTANHADO 2 FUROS PARA CABO 35 MM2</v>
          </cell>
          <cell r="D2077"/>
          <cell r="E2077"/>
          <cell r="F2077"/>
          <cell r="G2077" t="str">
            <v>U</v>
          </cell>
          <cell r="H2077">
            <v>22.15</v>
          </cell>
          <cell r="I2077"/>
        </row>
        <row r="2078">
          <cell r="A2078" t="str">
            <v>ED-51091</v>
          </cell>
          <cell r="B2078"/>
          <cell r="C2078" t="str">
            <v>TERMINAL A COMPRESSAO EM COBRE ESTANHADO 2 FUROS PARA CABO 50 MM2</v>
          </cell>
          <cell r="D2078"/>
          <cell r="E2078"/>
          <cell r="F2078"/>
          <cell r="G2078" t="str">
            <v>U</v>
          </cell>
          <cell r="H2078">
            <v>29.04</v>
          </cell>
          <cell r="I2078"/>
        </row>
        <row r="2079">
          <cell r="A2079">
            <v>8973</v>
          </cell>
          <cell r="B2079"/>
          <cell r="C2079" t="str">
            <v>ABRAÇADEIRA</v>
          </cell>
          <cell r="D2079"/>
          <cell r="E2079"/>
          <cell r="F2079"/>
          <cell r="G2079"/>
          <cell r="H2079"/>
          <cell r="I2079"/>
        </row>
        <row r="2080">
          <cell r="A2080" t="str">
            <v>ED-51012</v>
          </cell>
          <cell r="B2080"/>
          <cell r="C2080" t="str">
            <v>ABRAÇADEIRA GUIA PARA MASTROS SIMPLES PARA DUAS DESCIDA 1 1/2"</v>
          </cell>
          <cell r="D2080"/>
          <cell r="E2080"/>
          <cell r="F2080"/>
          <cell r="G2080" t="str">
            <v>U</v>
          </cell>
          <cell r="H2080">
            <v>20.12</v>
          </cell>
          <cell r="I2080"/>
        </row>
        <row r="2081">
          <cell r="A2081" t="str">
            <v>ED-51013</v>
          </cell>
          <cell r="B2081"/>
          <cell r="C2081" t="str">
            <v>ABRAÇADEIRA GUIA PARA MASTROS SIMPLES PARA DUAS DESCIDA 2"</v>
          </cell>
          <cell r="D2081"/>
          <cell r="E2081"/>
          <cell r="F2081"/>
          <cell r="G2081" t="str">
            <v>U</v>
          </cell>
          <cell r="H2081">
            <v>20.28</v>
          </cell>
          <cell r="I2081"/>
        </row>
        <row r="2082">
          <cell r="A2082" t="str">
            <v>ED-51010</v>
          </cell>
          <cell r="B2082"/>
          <cell r="C2082" t="str">
            <v>ABRAÇADEIRA GUIA PARA MASTROS SIMPLES PARA UMA DESCIDA 1 1/2"</v>
          </cell>
          <cell r="D2082"/>
          <cell r="E2082"/>
          <cell r="F2082"/>
          <cell r="G2082" t="str">
            <v>U</v>
          </cell>
          <cell r="H2082">
            <v>12.79</v>
          </cell>
          <cell r="I2082"/>
        </row>
        <row r="2083">
          <cell r="A2083" t="str">
            <v>ED-51011</v>
          </cell>
          <cell r="B2083"/>
          <cell r="C2083" t="str">
            <v>ABRAÇADEIRA GUIA PARA MASTROS SIMPLES PARA UMA DESCIDA 2"</v>
          </cell>
          <cell r="D2083"/>
          <cell r="E2083"/>
          <cell r="F2083"/>
          <cell r="G2083" t="str">
            <v>U</v>
          </cell>
          <cell r="H2083">
            <v>13.35</v>
          </cell>
          <cell r="I2083"/>
        </row>
        <row r="2084">
          <cell r="A2084">
            <v>8975</v>
          </cell>
          <cell r="B2084"/>
          <cell r="C2084" t="str">
            <v>SINALIZADOR</v>
          </cell>
          <cell r="D2084"/>
          <cell r="E2084"/>
          <cell r="F2084"/>
          <cell r="G2084"/>
          <cell r="H2084"/>
          <cell r="I2084"/>
        </row>
        <row r="2085">
          <cell r="A2085" t="str">
            <v>ED-51016</v>
          </cell>
          <cell r="B2085"/>
          <cell r="C2085" t="str">
            <v>APARELHO SINALIZADOR NOTURNO DE OBSTÁCULOS AÉREO, DUPLO, COM CÉLULA FOTOELÉTRICA, INCLUSIVE DUAS (2) LÂMPADAS LED, POTÊNCIA 9W, BULBO A60, E SUPORTE DE TOPO PARA MASTRO, EXCLUSIVE MASTRO</v>
          </cell>
          <cell r="D2085"/>
          <cell r="E2085"/>
          <cell r="F2085"/>
          <cell r="G2085" t="str">
            <v>U</v>
          </cell>
          <cell r="H2085">
            <v>229.14</v>
          </cell>
          <cell r="I2085"/>
        </row>
        <row r="2086">
          <cell r="A2086">
            <v>8685</v>
          </cell>
          <cell r="B2086"/>
          <cell r="C2086" t="str">
            <v>INSTALAÇÕES HIDROSSANITÁRIAS</v>
          </cell>
          <cell r="D2086"/>
          <cell r="E2086"/>
          <cell r="F2086"/>
          <cell r="G2086"/>
          <cell r="H2086"/>
          <cell r="I2086"/>
        </row>
        <row r="2087">
          <cell r="A2087">
            <v>8977</v>
          </cell>
          <cell r="B2087"/>
          <cell r="C2087" t="str">
            <v>HIDRÔMETRO E CAVALETE</v>
          </cell>
          <cell r="D2087"/>
          <cell r="E2087"/>
          <cell r="F2087"/>
          <cell r="G2087"/>
          <cell r="H2087"/>
          <cell r="I2087"/>
        </row>
        <row r="2088">
          <cell r="A2088" t="str">
            <v>ED-15204</v>
          </cell>
          <cell r="B2088"/>
          <cell r="C2088" t="str">
            <v>KIT CAVALETE PARA MEDIÇÃO DE ÁGUA, EMBUTIDO EM ALVENARIA, EM AÇO GALVANIZADO DN 20MM (1/2") - PADRÃO CONCESSIONÁRIA LOCAL, EXCLUSIVE HIDRÔMETRO</v>
          </cell>
          <cell r="D2088"/>
          <cell r="E2088"/>
          <cell r="F2088"/>
          <cell r="G2088" t="str">
            <v>un</v>
          </cell>
          <cell r="H2088">
            <v>311.91000000000003</v>
          </cell>
          <cell r="I2088"/>
        </row>
        <row r="2089">
          <cell r="A2089" t="str">
            <v>ED-15205</v>
          </cell>
          <cell r="B2089"/>
          <cell r="C2089" t="str">
            <v>KIT CAVALETE PARA MEDIÇÃO DE ÁGUA, EMBUTIDO EM ALVENARIA, EM AÇO GALVANIZADO DN 25MM (3/4") - PADRÃO CONCESSIONÁRIA LOCAL, EXCLUSIVE HIDRÔMETRO</v>
          </cell>
          <cell r="D2089"/>
          <cell r="E2089"/>
          <cell r="F2089"/>
          <cell r="G2089" t="str">
            <v>un</v>
          </cell>
          <cell r="H2089">
            <v>349.52</v>
          </cell>
          <cell r="I2089"/>
        </row>
        <row r="2090">
          <cell r="A2090" t="str">
            <v>ED-15206</v>
          </cell>
          <cell r="B2090"/>
          <cell r="C2090" t="str">
            <v>KIT CAVALETE PARA MEDIÇÃO DE ÁGUA, INSTALADO SOBRE PISO, EM AÇO GALVANIZADO DN 20MM (1/2") - PADRÃO CONCESSIONÁRIA LOCAL, INCLUSIVE BASE EM CONCRETO DE 25 MPA PARA CAVALETE, EXCLUSIVE HIDRÔMETRO</v>
          </cell>
          <cell r="D2090"/>
          <cell r="E2090"/>
          <cell r="F2090"/>
          <cell r="G2090" t="str">
            <v>un</v>
          </cell>
          <cell r="H2090">
            <v>257.60000000000002</v>
          </cell>
          <cell r="I2090"/>
        </row>
        <row r="2091">
          <cell r="A2091" t="str">
            <v>ED-15207</v>
          </cell>
          <cell r="B2091"/>
          <cell r="C2091" t="str">
            <v>KIT CAVALETE PARA MEDIÇÃO DE ÁGUA, INSTALADO SOBRE PISO, EM AÇO GALVANIZADO DN 25MM (3/4") - PADRÃO CONCESSIONÁRIA LOCAL, INCLUSIVE BASE EM CONCRETO DE 25 MPA PARA CAVALETE, EXCLUSIVE HIDRÔMETRO</v>
          </cell>
          <cell r="D2091"/>
          <cell r="E2091"/>
          <cell r="F2091"/>
          <cell r="G2091" t="str">
            <v>un</v>
          </cell>
          <cell r="H2091">
            <v>295.82</v>
          </cell>
          <cell r="I2091"/>
        </row>
        <row r="2092">
          <cell r="A2092">
            <v>8978</v>
          </cell>
          <cell r="B2092"/>
          <cell r="C2092" t="str">
            <v>TUBULAÇÃO PARA ESGOTO</v>
          </cell>
          <cell r="D2092"/>
          <cell r="E2092"/>
          <cell r="F2092"/>
          <cell r="G2092"/>
          <cell r="H2092"/>
          <cell r="I2092"/>
        </row>
        <row r="2093">
          <cell r="A2093" t="str">
            <v>ED-50105</v>
          </cell>
          <cell r="B2093"/>
          <cell r="C2093" t="str">
            <v>FORNECIMENTO E ASSENTAMENTO DE TUBO PVC RÍGIDO, COLETOR DE ESGOTO LISO (JEI), DN 100 MM (4"), INCLUSIVE CONEXÕES</v>
          </cell>
          <cell r="D2093"/>
          <cell r="E2093"/>
          <cell r="F2093"/>
          <cell r="G2093" t="str">
            <v>m</v>
          </cell>
          <cell r="H2093">
            <v>51.24</v>
          </cell>
          <cell r="I2093"/>
        </row>
        <row r="2094">
          <cell r="A2094" t="str">
            <v>ED-50106</v>
          </cell>
          <cell r="B2094"/>
          <cell r="C2094" t="str">
            <v>FORNECIMENTO E ASSENTAMENTO DE TUBO PVC RÍGIDO, COLETOR DE ESGOTO LISO (JEI), DN 150 MM (6"), INCLUSIVE CONEXÕES</v>
          </cell>
          <cell r="D2094"/>
          <cell r="E2094"/>
          <cell r="F2094"/>
          <cell r="G2094" t="str">
            <v>m</v>
          </cell>
          <cell r="H2094">
            <v>98.79</v>
          </cell>
          <cell r="I2094"/>
        </row>
        <row r="2095">
          <cell r="A2095" t="str">
            <v>ED-50107</v>
          </cell>
          <cell r="B2095"/>
          <cell r="C2095" t="str">
            <v>FORNECIMENTO E ASSENTAMENTO DE TUBO PVC RÍGIDO, COLETOR DE ESGOTO LISO (JEI), DN 200 MM (8"), INCLUSIVE CONEXÕES</v>
          </cell>
          <cell r="D2095"/>
          <cell r="E2095"/>
          <cell r="F2095"/>
          <cell r="G2095" t="str">
            <v>m</v>
          </cell>
          <cell r="H2095">
            <v>150.13999999999999</v>
          </cell>
          <cell r="I2095"/>
        </row>
        <row r="2096">
          <cell r="A2096" t="str">
            <v>ED-50108</v>
          </cell>
          <cell r="B2096"/>
          <cell r="C2096" t="str">
            <v>FORNECIMENTO E ASSENTAMENTO DE TUBO PVC RÍGIDO, COLETOR DE ESGOTO LISO (JEI), DN 250 MM (10"), INCLUSIVE CONEXÕES</v>
          </cell>
          <cell r="D2096"/>
          <cell r="E2096"/>
          <cell r="F2096"/>
          <cell r="G2096" t="str">
            <v>m</v>
          </cell>
          <cell r="H2096">
            <v>264.51</v>
          </cell>
          <cell r="I2096"/>
        </row>
        <row r="2097">
          <cell r="A2097" t="str">
            <v>ED-50109</v>
          </cell>
          <cell r="B2097"/>
          <cell r="C2097" t="str">
            <v>FORNECIMENTO E ASSENTAMENTO DE TUBO PVC RÍGIDO, COLETOR DE ESGOTO LISO (JEI), DN 300 MM (12"), INCLUSIVE CONEXÕES</v>
          </cell>
          <cell r="D2097"/>
          <cell r="E2097"/>
          <cell r="F2097"/>
          <cell r="G2097" t="str">
            <v>m</v>
          </cell>
          <cell r="H2097">
            <v>416.61</v>
          </cell>
          <cell r="I2097"/>
        </row>
        <row r="2098">
          <cell r="A2098" t="str">
            <v>ED-50110</v>
          </cell>
          <cell r="B2098"/>
          <cell r="C2098" t="str">
            <v>FORNECIMENTO E ASSENTAMENTO DE TUBO PVC RÍGIDO, COLETOR DE ESGOTO LISO (JEI), DN 350 MM (14"), INCLUSIVE CONEXÕES</v>
          </cell>
          <cell r="D2098"/>
          <cell r="E2098"/>
          <cell r="F2098"/>
          <cell r="G2098" t="str">
            <v>m</v>
          </cell>
          <cell r="H2098">
            <v>504.54</v>
          </cell>
          <cell r="I2098"/>
        </row>
        <row r="2099">
          <cell r="A2099" t="str">
            <v>ED-50111</v>
          </cell>
          <cell r="B2099"/>
          <cell r="C2099" t="str">
            <v>FORNECIMENTO E ASSENTAMENTO DE TUBO PVC RÍGIDO, COLETOR DE ESGOTO LISO (JEI), DN 400 MM (16"), INCLUSIVE CONEXÕES</v>
          </cell>
          <cell r="D2099"/>
          <cell r="E2099"/>
          <cell r="F2099"/>
          <cell r="G2099" t="str">
            <v>m</v>
          </cell>
          <cell r="H2099">
            <v>688.36</v>
          </cell>
          <cell r="I2099"/>
        </row>
        <row r="2100">
          <cell r="A2100" t="str">
            <v>ED-50034</v>
          </cell>
          <cell r="B2100"/>
          <cell r="C2100" t="str">
            <v>FORNECIMENTO E ASSENTAMENTO DE TUBO PVC RÍGIDO, ESGOTO, PB - SÉRIE NORMAL, DN 40MM (1.1/2"), INCLUSIVE CONEXÕES</v>
          </cell>
          <cell r="D2100"/>
          <cell r="E2100"/>
          <cell r="F2100"/>
          <cell r="G2100" t="str">
            <v>m</v>
          </cell>
          <cell r="H2100">
            <v>20.63</v>
          </cell>
          <cell r="I2100"/>
        </row>
        <row r="2101">
          <cell r="A2101" t="str">
            <v>ED-50035</v>
          </cell>
          <cell r="B2101"/>
          <cell r="C2101" t="str">
            <v>FORNECIMENTO E ASSENTAMENTO DE TUBO PVC RÍGIDO, ESGOTO, PB - SÉRIE REFORÇADO, DN 40MM (1.1/2"), INCLUSIVE CONEXÕES</v>
          </cell>
          <cell r="D2101"/>
          <cell r="E2101"/>
          <cell r="F2101"/>
          <cell r="G2101" t="str">
            <v>m</v>
          </cell>
          <cell r="H2101">
            <v>27.15</v>
          </cell>
          <cell r="I2101"/>
        </row>
        <row r="2102">
          <cell r="A2102" t="str">
            <v>ED-50029</v>
          </cell>
          <cell r="B2102"/>
          <cell r="C2102" t="str">
            <v>FORNECIMENTO E ASSENTAMENTO DE TUBO PVC RÍGIDO, ESGOTO, PBV - SÉRIE NORMAL, DN 100 MM (4"), INCLUSIVE CONEXÕES</v>
          </cell>
          <cell r="D2102"/>
          <cell r="E2102"/>
          <cell r="F2102"/>
          <cell r="G2102" t="str">
            <v>m</v>
          </cell>
          <cell r="H2102">
            <v>42.73</v>
          </cell>
          <cell r="I2102"/>
        </row>
        <row r="2103">
          <cell r="A2103" t="str">
            <v>ED-50030</v>
          </cell>
          <cell r="B2103"/>
          <cell r="C2103" t="str">
            <v>FORNECIMENTO E ASSENTAMENTO DE TUBO PVC RÍGIDO, ESGOTO, PBV - SÉRIE NORMAL, DN 150 MM (6"), INCLUSIVE CONEXÕES</v>
          </cell>
          <cell r="D2103"/>
          <cell r="E2103"/>
          <cell r="F2103"/>
          <cell r="G2103" t="str">
            <v>m</v>
          </cell>
          <cell r="H2103">
            <v>72.78</v>
          </cell>
          <cell r="I2103"/>
        </row>
        <row r="2104">
          <cell r="A2104" t="str">
            <v>ED-50031</v>
          </cell>
          <cell r="B2104"/>
          <cell r="C2104" t="str">
            <v>FORNECIMENTO E ASSENTAMENTO DE TUBO PVC RÍGIDO, ESGOTO, PBV - SÉRIE NORMAL, DN 200 MM (8"), INCLUSIVE CONEXÕES</v>
          </cell>
          <cell r="D2104"/>
          <cell r="E2104"/>
          <cell r="F2104"/>
          <cell r="G2104" t="str">
            <v>m</v>
          </cell>
          <cell r="H2104">
            <v>164.76</v>
          </cell>
          <cell r="I2104"/>
        </row>
        <row r="2105">
          <cell r="A2105" t="str">
            <v>ED-50027</v>
          </cell>
          <cell r="B2105"/>
          <cell r="C2105" t="str">
            <v>FORNECIMENTO E ASSENTAMENTO DE TUBO PVC RÍGIDO, ESGOTO, PBV - SÉRIE NORMAL, DN 50 MM (2"), INCLUSIVE CONEXÕES</v>
          </cell>
          <cell r="D2105"/>
          <cell r="E2105"/>
          <cell r="F2105"/>
          <cell r="G2105" t="str">
            <v>m</v>
          </cell>
          <cell r="H2105">
            <v>28.61</v>
          </cell>
          <cell r="I2105"/>
        </row>
        <row r="2106">
          <cell r="A2106" t="str">
            <v>ED-50028</v>
          </cell>
          <cell r="B2106"/>
          <cell r="C2106" t="str">
            <v>FORNECIMENTO E ASSENTAMENTO DE TUBO PVC RÍGIDO, ESGOTO, PBV - SÉRIE NORMAL, DN 75 MM (3"), INCLUSIVE CONEXÕES</v>
          </cell>
          <cell r="D2106"/>
          <cell r="E2106"/>
          <cell r="F2106"/>
          <cell r="G2106" t="str">
            <v>m</v>
          </cell>
          <cell r="H2106">
            <v>39.19</v>
          </cell>
          <cell r="I2106"/>
        </row>
        <row r="2107">
          <cell r="A2107" t="str">
            <v>ED-50038</v>
          </cell>
          <cell r="B2107"/>
          <cell r="C2107" t="str">
            <v>FORNECIMENTO E ASSENTAMENTO DE TUBO PVC RÍGIDO, ESGOTO, PBV - SÉRIE REFORÇADO, DN 100 MM (4"), INCLUSIVE CONEXÕES</v>
          </cell>
          <cell r="D2107"/>
          <cell r="E2107"/>
          <cell r="F2107"/>
          <cell r="G2107" t="str">
            <v>m</v>
          </cell>
          <cell r="H2107">
            <v>65.5</v>
          </cell>
          <cell r="I2107"/>
        </row>
        <row r="2108">
          <cell r="A2108" t="str">
            <v>ED-50039</v>
          </cell>
          <cell r="B2108"/>
          <cell r="C2108" t="str">
            <v>FORNECIMENTO E ASSENTAMENTO DE TUBO PVC RÍGIDO, ESGOTO, PBV - SÉRIE REFORÇADO, DN 150 MM (6"), INCLUSIVE CONEXÕES</v>
          </cell>
          <cell r="D2108"/>
          <cell r="E2108"/>
          <cell r="F2108"/>
          <cell r="G2108" t="str">
            <v>m</v>
          </cell>
          <cell r="H2108">
            <v>81.319999999999993</v>
          </cell>
          <cell r="I2108"/>
        </row>
        <row r="2109">
          <cell r="A2109" t="str">
            <v>ED-50036</v>
          </cell>
          <cell r="B2109"/>
          <cell r="C2109" t="str">
            <v>FORNECIMENTO E ASSENTAMENTO DE TUBO PVC RÍGIDO, ESGOTO, PBV - SÉRIE REFORÇADO, DN 50 MM (2"), INCLUSIVE CONEXÕES</v>
          </cell>
          <cell r="D2109"/>
          <cell r="E2109"/>
          <cell r="F2109"/>
          <cell r="G2109" t="str">
            <v>m</v>
          </cell>
          <cell r="H2109">
            <v>33.840000000000003</v>
          </cell>
          <cell r="I2109"/>
        </row>
        <row r="2110">
          <cell r="A2110" t="str">
            <v>ED-50037</v>
          </cell>
          <cell r="B2110"/>
          <cell r="C2110" t="str">
            <v>FORNECIMENTO E ASSENTAMENTO DE TUBO PVC RÍGIDO, ESGOTO, PBV - SÉRIE REFORÇADO, DN 75 MM (3"), INCLUSIVE CONEXÕES</v>
          </cell>
          <cell r="D2110"/>
          <cell r="E2110"/>
          <cell r="F2110"/>
          <cell r="G2110" t="str">
            <v>m</v>
          </cell>
          <cell r="H2110">
            <v>42.52</v>
          </cell>
          <cell r="I2110"/>
        </row>
        <row r="2111">
          <cell r="A2111" t="str">
            <v>ED-8847</v>
          </cell>
          <cell r="B2111"/>
          <cell r="C2111" t="str">
            <v>FORNECIMENTO E ASSENTAMENTO DE TUBO PVC RÍGIDO, VENTILAÇÃO, PBV - SÉRIE NORMAL, DN 100 MM (4"), INCLUSIVE CONEXÕES</v>
          </cell>
          <cell r="D2111"/>
          <cell r="E2111"/>
          <cell r="F2111"/>
          <cell r="G2111" t="str">
            <v>m</v>
          </cell>
          <cell r="H2111">
            <v>34.32</v>
          </cell>
          <cell r="I2111"/>
        </row>
        <row r="2112">
          <cell r="A2112" t="str">
            <v>ED-8845</v>
          </cell>
          <cell r="B2112"/>
          <cell r="C2112" t="str">
            <v>FORNECIMENTO E ASSENTAMENTO DE TUBO PVC RÍGIDO, VENTILAÇÃO, PBV - SÉRIE NORMAL, DN 50 MM (2"), INCLUSIVE CONEXÕES</v>
          </cell>
          <cell r="D2112"/>
          <cell r="E2112"/>
          <cell r="F2112"/>
          <cell r="G2112" t="str">
            <v>m</v>
          </cell>
          <cell r="H2112">
            <v>24</v>
          </cell>
          <cell r="I2112"/>
        </row>
        <row r="2113">
          <cell r="A2113" t="str">
            <v>ED-8846</v>
          </cell>
          <cell r="B2113"/>
          <cell r="C2113" t="str">
            <v>FORNECIMENTO E ASSENTAMENTO DE TUBO PVC RÍGIDO, VENTILAÇÃO, PBV - SÉRIE NORMAL, DN 75 MM (3"), INCLUSIVE CONEXÕES</v>
          </cell>
          <cell r="D2113"/>
          <cell r="E2113"/>
          <cell r="F2113"/>
          <cell r="G2113" t="str">
            <v>m</v>
          </cell>
          <cell r="H2113">
            <v>33.880000000000003</v>
          </cell>
          <cell r="I2113"/>
        </row>
        <row r="2114">
          <cell r="A2114">
            <v>8979</v>
          </cell>
          <cell r="B2114"/>
          <cell r="C2114" t="str">
            <v>TUBULAÇÃO DE PVC SOLDÁVEL</v>
          </cell>
          <cell r="D2114"/>
          <cell r="E2114"/>
          <cell r="F2114"/>
          <cell r="G2114"/>
          <cell r="H2114"/>
          <cell r="I2114"/>
        </row>
        <row r="2115">
          <cell r="A2115" t="str">
            <v>ED-49844</v>
          </cell>
          <cell r="B2115"/>
          <cell r="C2115" t="str">
            <v>ADAPTADOR SOLDÁVEL DE PVC MARROM COM FLANGES E ANEL PARA CAIXA DÁGUA Ø 20 MM X 1/2"</v>
          </cell>
          <cell r="D2115"/>
          <cell r="E2115"/>
          <cell r="F2115"/>
          <cell r="G2115" t="str">
            <v>un</v>
          </cell>
          <cell r="H2115">
            <v>14.23</v>
          </cell>
          <cell r="I2115"/>
        </row>
        <row r="2116">
          <cell r="A2116" t="str">
            <v>ED-49845</v>
          </cell>
          <cell r="B2116"/>
          <cell r="C2116" t="str">
            <v>ADAPTADOR SOLDÁVEL DE PVC MARROM COM FLANGES E ANEL PARA CAIXA DÁGUA Ø 25 MM X 3/4"</v>
          </cell>
          <cell r="D2116"/>
          <cell r="E2116"/>
          <cell r="F2116"/>
          <cell r="G2116" t="str">
            <v>un</v>
          </cell>
          <cell r="H2116">
            <v>17.34</v>
          </cell>
          <cell r="I2116"/>
        </row>
        <row r="2117">
          <cell r="A2117" t="str">
            <v>ED-49846</v>
          </cell>
          <cell r="B2117"/>
          <cell r="C2117" t="str">
            <v>ADAPTADOR SOLDÁVEL DE PVC MARROM COM FLANGES E ANEL PARA CAIXA DÁGUA Ø 32 MM X 1"</v>
          </cell>
          <cell r="D2117"/>
          <cell r="E2117"/>
          <cell r="F2117"/>
          <cell r="G2117" t="str">
            <v>un</v>
          </cell>
          <cell r="H2117">
            <v>20.97</v>
          </cell>
          <cell r="I2117"/>
        </row>
        <row r="2118">
          <cell r="A2118" t="str">
            <v>ED-49847</v>
          </cell>
          <cell r="B2118"/>
          <cell r="C2118" t="str">
            <v>ADAPTADOR SOLDÁVEL DE PVC MARROM COM FLANGES E ANEL PARA CAIXA DÁGUA Ø 40 MM X 1 1/4"</v>
          </cell>
          <cell r="D2118"/>
          <cell r="E2118"/>
          <cell r="F2118"/>
          <cell r="G2118" t="str">
            <v>un</v>
          </cell>
          <cell r="H2118">
            <v>33.53</v>
          </cell>
          <cell r="I2118"/>
        </row>
        <row r="2119">
          <cell r="A2119" t="str">
            <v>ED-49848</v>
          </cell>
          <cell r="B2119"/>
          <cell r="C2119" t="str">
            <v>ADAPTADOR SOLDÁVEL DE PVC MARROM COM FLANGES E ANEL PARA CAIXA DÁGUA Ø 50 MM X 1 1/2"</v>
          </cell>
          <cell r="D2119"/>
          <cell r="E2119"/>
          <cell r="F2119"/>
          <cell r="G2119" t="str">
            <v>un</v>
          </cell>
          <cell r="H2119">
            <v>38.090000000000003</v>
          </cell>
          <cell r="I2119"/>
        </row>
        <row r="2120">
          <cell r="A2120" t="str">
            <v>ED-49849</v>
          </cell>
          <cell r="B2120"/>
          <cell r="C2120" t="str">
            <v>ADAPTADOR SOLDÁVEL DE PVC MARROM COM FLANGES E ANEL PARA CAIXA DÁGUA Ø 60 MM X 2"</v>
          </cell>
          <cell r="D2120"/>
          <cell r="E2120"/>
          <cell r="F2120"/>
          <cell r="G2120" t="str">
            <v>un</v>
          </cell>
          <cell r="H2120">
            <v>45.26</v>
          </cell>
          <cell r="I2120"/>
        </row>
        <row r="2121">
          <cell r="A2121" t="str">
            <v>ED-50026</v>
          </cell>
          <cell r="B2121"/>
          <cell r="C2121" t="str">
            <v>FORNECIMENTO E ASSENTAMENTO DE TUBO PVC RÍGIDO SOLDÁVEL, ÁGUA FRIA, DN 110 MM (4"), INCLUSIVE CONEXÕES</v>
          </cell>
          <cell r="D2121"/>
          <cell r="E2121"/>
          <cell r="F2121"/>
          <cell r="G2121" t="str">
            <v>m</v>
          </cell>
          <cell r="H2121">
            <v>146.44999999999999</v>
          </cell>
          <cell r="I2121"/>
        </row>
        <row r="2122">
          <cell r="A2122" t="str">
            <v>ED-50018</v>
          </cell>
          <cell r="B2122"/>
          <cell r="C2122" t="str">
            <v>FORNECIMENTO E ASSENTAMENTO DE TUBO PVC RÍGIDO SOLDÁVEL, ÁGUA FRIA, DN 20 MM (1/2"), INCLUSIVE CONEXÕES</v>
          </cell>
          <cell r="D2122"/>
          <cell r="E2122"/>
          <cell r="F2122"/>
          <cell r="G2122" t="str">
            <v>m</v>
          </cell>
          <cell r="H2122">
            <v>18.100000000000001</v>
          </cell>
          <cell r="I2122"/>
        </row>
        <row r="2123">
          <cell r="A2123" t="str">
            <v>ED-50019</v>
          </cell>
          <cell r="B2123"/>
          <cell r="C2123" t="str">
            <v>FORNECIMENTO E ASSENTAMENTO DE TUBO PVC RÍGIDO SOLDÁVEL, ÁGUA FRIA, DN 25 MM (3/4") , INCLUSIVE CONEXÕES</v>
          </cell>
          <cell r="D2123"/>
          <cell r="E2123"/>
          <cell r="F2123"/>
          <cell r="G2123" t="str">
            <v>m</v>
          </cell>
          <cell r="H2123">
            <v>21.06</v>
          </cell>
          <cell r="I2123"/>
        </row>
        <row r="2124">
          <cell r="A2124" t="str">
            <v>ED-50020</v>
          </cell>
          <cell r="B2124"/>
          <cell r="C2124" t="str">
            <v>FORNECIMENTO E ASSENTAMENTO DE TUBO PVC RÍGIDO SOLDÁVEL, ÁGUA FRIA, DN 32 MM (1") , INCLUSIVE CONEXÕES</v>
          </cell>
          <cell r="D2124"/>
          <cell r="E2124"/>
          <cell r="F2124"/>
          <cell r="G2124" t="str">
            <v>m</v>
          </cell>
          <cell r="H2124">
            <v>30.5</v>
          </cell>
          <cell r="I2124"/>
        </row>
        <row r="2125">
          <cell r="A2125" t="str">
            <v>ED-50021</v>
          </cell>
          <cell r="B2125"/>
          <cell r="C2125" t="str">
            <v>FORNECIMENTO E ASSENTAMENTO DE TUBO PVC RÍGIDO SOLDÁVEL, ÁGUA FRIA, DN 40 MM (1.1/4"), INCLUSIVE CONEXÕES</v>
          </cell>
          <cell r="D2125"/>
          <cell r="E2125"/>
          <cell r="F2125"/>
          <cell r="G2125" t="str">
            <v>m</v>
          </cell>
          <cell r="H2125">
            <v>38.25</v>
          </cell>
          <cell r="I2125"/>
        </row>
        <row r="2126">
          <cell r="A2126" t="str">
            <v>ED-50022</v>
          </cell>
          <cell r="B2126"/>
          <cell r="C2126" t="str">
            <v>FORNECIMENTO E ASSENTAMENTO DE TUBO PVC RÍGIDO SOLDÁVEL, ÁGUA FRIA, DN 50 MM (1.1/2"), INCLUSIVE CONEXÕES</v>
          </cell>
          <cell r="D2126"/>
          <cell r="E2126"/>
          <cell r="F2126"/>
          <cell r="G2126" t="str">
            <v>m</v>
          </cell>
          <cell r="H2126">
            <v>40.700000000000003</v>
          </cell>
          <cell r="I2126"/>
        </row>
        <row r="2127">
          <cell r="A2127" t="str">
            <v>ED-50023</v>
          </cell>
          <cell r="B2127"/>
          <cell r="C2127" t="str">
            <v>FORNECIMENTO E ASSENTAMENTO DE TUBO PVC RÍGIDO SOLDÁVEL, ÁGUA FRIA, DN 60 MM (2"), INCLUSIVE CONEXÕES</v>
          </cell>
          <cell r="D2127"/>
          <cell r="E2127"/>
          <cell r="F2127"/>
          <cell r="G2127" t="str">
            <v>m</v>
          </cell>
          <cell r="H2127">
            <v>55.36</v>
          </cell>
          <cell r="I2127"/>
        </row>
        <row r="2128">
          <cell r="A2128" t="str">
            <v>ED-50024</v>
          </cell>
          <cell r="B2128"/>
          <cell r="C2128" t="str">
            <v>FORNECIMENTO E ASSENTAMENTO DE TUBO PVC RÍGIDO SOLDÁVEL, ÁGUA FRIA, DN 75 MM (2.1/2"), INCLUSIVE CONEXÕES</v>
          </cell>
          <cell r="D2128"/>
          <cell r="E2128"/>
          <cell r="F2128"/>
          <cell r="G2128" t="str">
            <v>m</v>
          </cell>
          <cell r="H2128">
            <v>85.63</v>
          </cell>
          <cell r="I2128"/>
        </row>
        <row r="2129">
          <cell r="A2129" t="str">
            <v>ED-50025</v>
          </cell>
          <cell r="B2129"/>
          <cell r="C2129" t="str">
            <v>FORNECIMENTO E ASSENTAMENTO DE TUBO PVC RÍGIDO SOLDÁVEL, ÁGUA FRIA, DN 85 MM (3"), INCLUSIVE CONEXÕES</v>
          </cell>
          <cell r="D2129"/>
          <cell r="E2129"/>
          <cell r="F2129"/>
          <cell r="G2129" t="str">
            <v>m</v>
          </cell>
          <cell r="H2129">
            <v>109.63</v>
          </cell>
          <cell r="I2129"/>
        </row>
        <row r="2130">
          <cell r="A2130">
            <v>8980</v>
          </cell>
          <cell r="B2130"/>
          <cell r="C2130" t="str">
            <v>TUBULAÇÃO DE PVC ROSCÁVEL</v>
          </cell>
          <cell r="D2130"/>
          <cell r="E2130"/>
          <cell r="F2130"/>
          <cell r="G2130"/>
          <cell r="H2130"/>
          <cell r="I2130"/>
        </row>
        <row r="2131">
          <cell r="A2131" t="str">
            <v>ED-50080</v>
          </cell>
          <cell r="B2131"/>
          <cell r="C2131" t="str">
            <v>FORNECIMENTO E ASSENTAMENTO DE TUBO PVC RÍGIDO ROSCÁVEL, ÁGUA FRIA, DN 1" (32 MM), INCLUSIVE CONEXÕES</v>
          </cell>
          <cell r="D2131"/>
          <cell r="E2131"/>
          <cell r="F2131"/>
          <cell r="G2131" t="str">
            <v>m</v>
          </cell>
          <cell r="H2131">
            <v>46.67</v>
          </cell>
          <cell r="I2131"/>
        </row>
        <row r="2132">
          <cell r="A2132" t="str">
            <v>ED-50082</v>
          </cell>
          <cell r="B2132"/>
          <cell r="C2132" t="str">
            <v>FORNECIMENTO E ASSENTAMENTO DE TUBO PVC RÍGIDO ROSCÁVEL, ÁGUA FRIA, DN 1.1/2" (50 MM), INCLUSIVE CONEXÕES</v>
          </cell>
          <cell r="D2132"/>
          <cell r="E2132"/>
          <cell r="F2132"/>
          <cell r="G2132" t="str">
            <v>m</v>
          </cell>
          <cell r="H2132">
            <v>65.7</v>
          </cell>
          <cell r="I2132"/>
        </row>
        <row r="2133">
          <cell r="A2133" t="str">
            <v>ED-50081</v>
          </cell>
          <cell r="B2133"/>
          <cell r="C2133" t="str">
            <v>FORNECIMENTO E ASSENTAMENTO DE TUBO PVC RÍGIDO ROSCÁVEL, ÁGUA FRIA, DN 1.1/4" (40 MM), INCLUSIVE CONEXÕES</v>
          </cell>
          <cell r="D2133"/>
          <cell r="E2133"/>
          <cell r="F2133"/>
          <cell r="G2133" t="str">
            <v>m</v>
          </cell>
          <cell r="H2133">
            <v>54.64</v>
          </cell>
          <cell r="I2133"/>
        </row>
        <row r="2134">
          <cell r="A2134" t="str">
            <v>ED-50078</v>
          </cell>
          <cell r="B2134"/>
          <cell r="C2134" t="str">
            <v xml:space="preserve">FORNECIMENTO E ASSENTAMENTO DE TUBO PVC RÍGIDO ROSCÁVEL, ÁGUA FRIA, DN 1/2" (20 MM), INCLUSIVE CONEXÕES </v>
          </cell>
          <cell r="D2134"/>
          <cell r="E2134"/>
          <cell r="F2134"/>
          <cell r="G2134" t="str">
            <v>m</v>
          </cell>
          <cell r="H2134">
            <v>26.5</v>
          </cell>
          <cell r="I2134"/>
        </row>
        <row r="2135">
          <cell r="A2135" t="str">
            <v>ED-50083</v>
          </cell>
          <cell r="B2135"/>
          <cell r="C2135" t="str">
            <v>FORNECIMENTO E ASSENTAMENTO DE TUBO PVC RÍGIDO ROSCÁVEL, ÁGUA FRIA, DN 2" (60 MM), INCLUSIVE CONEXÕES</v>
          </cell>
          <cell r="D2135"/>
          <cell r="E2135"/>
          <cell r="F2135"/>
          <cell r="G2135" t="str">
            <v>m</v>
          </cell>
          <cell r="H2135">
            <v>87.01</v>
          </cell>
          <cell r="I2135"/>
        </row>
        <row r="2136">
          <cell r="A2136" t="str">
            <v>ED-50084</v>
          </cell>
          <cell r="B2136"/>
          <cell r="C2136" t="str">
            <v>FORNECIMENTO E ASSENTAMENTO DE TUBO PVC RÍGIDO ROSCÁVEL, ÁGUA FRIA, DN 2.1/2" (75 MM), INCLUSIVE CONEXÕES</v>
          </cell>
          <cell r="D2136"/>
          <cell r="E2136"/>
          <cell r="F2136"/>
          <cell r="G2136" t="str">
            <v>m</v>
          </cell>
          <cell r="H2136">
            <v>123.42</v>
          </cell>
          <cell r="I2136"/>
        </row>
        <row r="2137">
          <cell r="A2137" t="str">
            <v>ED-50085</v>
          </cell>
          <cell r="B2137"/>
          <cell r="C2137" t="str">
            <v>FORNECIMENTO E ASSENTAMENTO DE TUBO PVC RÍGIDO ROSCÁVEL, ÁGUA FRIA, DN 3" (85 MM), INCLUSIVE CONEXÕES</v>
          </cell>
          <cell r="D2137"/>
          <cell r="E2137"/>
          <cell r="F2137"/>
          <cell r="G2137" t="str">
            <v>m</v>
          </cell>
          <cell r="H2137">
            <v>159.96</v>
          </cell>
          <cell r="I2137"/>
        </row>
        <row r="2138">
          <cell r="A2138" t="str">
            <v>ED-50079</v>
          </cell>
          <cell r="B2138"/>
          <cell r="C2138" t="str">
            <v>FORNECIMENTO E ASSENTAMENTO DE TUBO PVC RÍGIDO ROSCÁVEL, ÁGUA FRIA, DN 3/4" (25 MM), INCLUSIVE CONEXÕES</v>
          </cell>
          <cell r="D2138"/>
          <cell r="E2138"/>
          <cell r="F2138"/>
          <cell r="G2138" t="str">
            <v>m</v>
          </cell>
          <cell r="H2138">
            <v>31.42</v>
          </cell>
          <cell r="I2138"/>
        </row>
        <row r="2139">
          <cell r="A2139" t="str">
            <v>ED-50086</v>
          </cell>
          <cell r="B2139"/>
          <cell r="C2139" t="str">
            <v>FORNECIMENTO E ASSENTAMENTO DE TUBO PVC RÍGIDO ROSCÁVEL, ÁGUA FRIA, DN 4" (110 MM), INCLUSIVE CONEXÕES</v>
          </cell>
          <cell r="D2139"/>
          <cell r="E2139"/>
          <cell r="F2139"/>
          <cell r="G2139" t="str">
            <v>m</v>
          </cell>
          <cell r="H2139">
            <v>187.6</v>
          </cell>
          <cell r="I2139"/>
        </row>
        <row r="2140">
          <cell r="A2140">
            <v>8981</v>
          </cell>
          <cell r="B2140"/>
          <cell r="C2140" t="str">
            <v>TUBULAÇÃO DE POLIPROPILENO (PPR)</v>
          </cell>
          <cell r="D2140"/>
          <cell r="E2140"/>
          <cell r="F2140"/>
          <cell r="G2140"/>
          <cell r="H2140"/>
          <cell r="I2140"/>
        </row>
        <row r="2141">
          <cell r="A2141" t="str">
            <v>ED-50053</v>
          </cell>
          <cell r="B2141"/>
          <cell r="C2141" t="str">
            <v>FORNECIMENTO E ASSENTAMENTO DE TUBO DE POLIPROPILENO (PPR), PRESSÃO DE 12 GF/CM², INCLUSIVE CONEXÕES E SUPORTES, D = 20 MM (NBR 15813)</v>
          </cell>
          <cell r="D2141"/>
          <cell r="E2141"/>
          <cell r="F2141"/>
          <cell r="G2141" t="str">
            <v>m</v>
          </cell>
          <cell r="H2141">
            <v>19.62</v>
          </cell>
          <cell r="I2141"/>
        </row>
        <row r="2142">
          <cell r="A2142" t="str">
            <v>ED-50061</v>
          </cell>
          <cell r="B2142"/>
          <cell r="C2142" t="str">
            <v>FORNECIMENTO E ASSENTAMENTO DE TUBO DE POLIPROPILENO (PPR), PRESSÃO DE 12 KGF/CM², INCLUSIVE CONEXÕES E SUPORTES, D = 110 MM (NBR 15813)</v>
          </cell>
          <cell r="D2142"/>
          <cell r="E2142"/>
          <cell r="F2142"/>
          <cell r="G2142" t="str">
            <v>m</v>
          </cell>
          <cell r="H2142">
            <v>204.8</v>
          </cell>
          <cell r="I2142"/>
        </row>
        <row r="2143">
          <cell r="A2143" t="str">
            <v>ED-50054</v>
          </cell>
          <cell r="B2143"/>
          <cell r="C2143" t="str">
            <v>FORNECIMENTO E ASSENTAMENTO DE TUBO DE POLIPROPILENO (PPR), PRESSÃO DE 12 KGF/CM², INCLUSIVE CONEXÕES E SUPORTES, D = 25 MM (NBR 15813)</v>
          </cell>
          <cell r="D2143"/>
          <cell r="E2143"/>
          <cell r="F2143"/>
          <cell r="G2143" t="str">
            <v>m</v>
          </cell>
          <cell r="H2143">
            <v>22.65</v>
          </cell>
          <cell r="I2143"/>
        </row>
        <row r="2144">
          <cell r="A2144" t="str">
            <v>ED-50055</v>
          </cell>
          <cell r="B2144"/>
          <cell r="C2144" t="str">
            <v>FORNECIMENTO E ASSENTAMENTO DE TUBO DE POLIPROPILENO (PPR), PRESSÃO DE 12 KGF/CM², INCLUSIVE CONEXÕES E SUPORTES, D = 32 MM (NBR 15813)</v>
          </cell>
          <cell r="D2144"/>
          <cell r="E2144"/>
          <cell r="F2144"/>
          <cell r="G2144" t="str">
            <v>m</v>
          </cell>
          <cell r="H2144">
            <v>23.31</v>
          </cell>
          <cell r="I2144"/>
        </row>
        <row r="2145">
          <cell r="A2145" t="str">
            <v>ED-50056</v>
          </cell>
          <cell r="B2145"/>
          <cell r="C2145" t="str">
            <v>FORNECIMENTO E ASSENTAMENTO DE TUBO DE POLIPROPILENO (PPR), PRESSÃO DE 12 KGF/CM², INCLUSIVE CONEXÕES E SUPORTES, D = 40 MM (NBR 15813)</v>
          </cell>
          <cell r="D2145"/>
          <cell r="E2145"/>
          <cell r="F2145"/>
          <cell r="G2145" t="str">
            <v>m</v>
          </cell>
          <cell r="H2145">
            <v>31.47</v>
          </cell>
          <cell r="I2145"/>
        </row>
        <row r="2146">
          <cell r="A2146" t="str">
            <v>ED-50057</v>
          </cell>
          <cell r="B2146"/>
          <cell r="C2146" t="str">
            <v>FORNECIMENTO E ASSENTAMENTO DE TUBO DE POLIPROPILENO (PPR), PRESSÃO DE 12 KGF/CM², INCLUSIVE CONEXÕES E SUPORTES, D = 50 MM (NBR 15813)</v>
          </cell>
          <cell r="D2146"/>
          <cell r="E2146"/>
          <cell r="F2146"/>
          <cell r="G2146" t="str">
            <v>m</v>
          </cell>
          <cell r="H2146">
            <v>47.92</v>
          </cell>
          <cell r="I2146"/>
        </row>
        <row r="2147">
          <cell r="A2147" t="str">
            <v>ED-50058</v>
          </cell>
          <cell r="B2147"/>
          <cell r="C2147" t="str">
            <v>FORNECIMENTO E ASSENTAMENTO DE TUBO DE POLIPROPILENO (PPR), PRESSÃO DE 12 KGF/CM², INCLUSIVE CONEXÕES E SUPORTES, D = 63 MM (NBR 15813)</v>
          </cell>
          <cell r="D2147"/>
          <cell r="E2147"/>
          <cell r="F2147"/>
          <cell r="G2147" t="str">
            <v>m</v>
          </cell>
          <cell r="H2147">
            <v>76.48</v>
          </cell>
          <cell r="I2147"/>
        </row>
        <row r="2148">
          <cell r="A2148" t="str">
            <v>ED-50059</v>
          </cell>
          <cell r="B2148"/>
          <cell r="C2148" t="str">
            <v>FORNECIMENTO E ASSENTAMENTO DE TUBO DE POLIPROPILENO (PPR), PRESSÃO DE 12 KGF/CM², INCLUSIVE CONEXÕES E SUPORTES, D = 75 MM (NBR 15813)</v>
          </cell>
          <cell r="D2148"/>
          <cell r="E2148"/>
          <cell r="F2148"/>
          <cell r="G2148" t="str">
            <v>m</v>
          </cell>
          <cell r="H2148">
            <v>108.47</v>
          </cell>
          <cell r="I2148"/>
        </row>
        <row r="2149">
          <cell r="A2149" t="str">
            <v>ED-50060</v>
          </cell>
          <cell r="B2149"/>
          <cell r="C2149" t="str">
            <v>FORNECIMENTO E ASSENTAMENTO DE TUBO DE POLIPROPILENO (PPR), PRESSÃO DE 12 KGF/CM², INCLUSIVE CONEXÕES E SUPORTES, D = 90 MM (NBR 15813)</v>
          </cell>
          <cell r="D2149"/>
          <cell r="E2149"/>
          <cell r="F2149"/>
          <cell r="G2149" t="str">
            <v>m</v>
          </cell>
          <cell r="H2149">
            <v>136.52000000000001</v>
          </cell>
          <cell r="I2149"/>
        </row>
        <row r="2150">
          <cell r="A2150" t="str">
            <v>ED-50069</v>
          </cell>
          <cell r="B2150"/>
          <cell r="C2150" t="str">
            <v>FORNECIMENTO E ASSENTAMENTO DE TUBO DE POLIPROPILENO (PPR), PRESSÃO DE 20 KGF/CM², INCLUSIVE CONEXÕES E SUPORTES, D = 110 MM (NBR 15813)</v>
          </cell>
          <cell r="D2150"/>
          <cell r="E2150"/>
          <cell r="F2150"/>
          <cell r="G2150" t="str">
            <v>m</v>
          </cell>
          <cell r="H2150">
            <v>276.73</v>
          </cell>
          <cell r="I2150"/>
        </row>
        <row r="2151">
          <cell r="A2151" t="str">
            <v>ED-50062</v>
          </cell>
          <cell r="B2151"/>
          <cell r="C2151" t="str">
            <v>FORNECIMENTO E ASSENTAMENTO DE TUBO DE POLIPROPILENO (PPR), PRESSÃO DE 20 KGF/CM², INCLUSIVE CONEXÕES E SUPORTES, D = 25 MM (NBR 15813)</v>
          </cell>
          <cell r="D2151"/>
          <cell r="E2151"/>
          <cell r="F2151"/>
          <cell r="G2151" t="str">
            <v>m</v>
          </cell>
          <cell r="H2151">
            <v>28.14</v>
          </cell>
          <cell r="I2151"/>
        </row>
        <row r="2152">
          <cell r="A2152" t="str">
            <v>ED-50063</v>
          </cell>
          <cell r="B2152"/>
          <cell r="C2152" t="str">
            <v>FORNECIMENTO E ASSENTAMENTO DE TUBO DE POLIPROPILENO (PPR), PRESSÃO DE 20 KGF/CM², INCLUSIVE CONEXÕES E SUPORTES, D = 32 MM (NBR 15813)</v>
          </cell>
          <cell r="D2152"/>
          <cell r="E2152"/>
          <cell r="F2152"/>
          <cell r="G2152" t="str">
            <v>m</v>
          </cell>
          <cell r="H2152">
            <v>39.61</v>
          </cell>
          <cell r="I2152"/>
        </row>
        <row r="2153">
          <cell r="A2153" t="str">
            <v>ED-50064</v>
          </cell>
          <cell r="B2153"/>
          <cell r="C2153" t="str">
            <v>FORNECIMENTO E ASSENTAMENTO DE TUBO DE POLIPROPILENO (PPR), PRESSÃO DE 20 KGF/CM², INCLUSIVE CONEXÕES E SUPORTES, D = 40 MM (NBR 15813)</v>
          </cell>
          <cell r="D2153"/>
          <cell r="E2153"/>
          <cell r="F2153"/>
          <cell r="G2153" t="str">
            <v>m</v>
          </cell>
          <cell r="H2153">
            <v>46.92</v>
          </cell>
          <cell r="I2153"/>
        </row>
        <row r="2154">
          <cell r="A2154" t="str">
            <v>ED-50065</v>
          </cell>
          <cell r="B2154"/>
          <cell r="C2154" t="str">
            <v>FORNECIMENTO E ASSENTAMENTO DE TUBO DE POLIPROPILENO (PPR), PRESSÃO DE 20 KGF/CM², INCLUSIVE CONEXÕES E SUPORTES, D = 50 MM (NBR 15813)</v>
          </cell>
          <cell r="D2154"/>
          <cell r="E2154"/>
          <cell r="F2154"/>
          <cell r="G2154" t="str">
            <v>m</v>
          </cell>
          <cell r="H2154">
            <v>58.4</v>
          </cell>
          <cell r="I2154"/>
        </row>
        <row r="2155">
          <cell r="A2155" t="str">
            <v>ED-50066</v>
          </cell>
          <cell r="B2155"/>
          <cell r="C2155" t="str">
            <v>FORNECIMENTO E ASSENTAMENTO DE TUBO DE POLIPROPILENO (PPR), PRESSÃO DE 20 KGF/CM², INCLUSIVE CONEXÕES E SUPORTES, D = 63 MM (NBR 15813)</v>
          </cell>
          <cell r="D2155"/>
          <cell r="E2155"/>
          <cell r="F2155"/>
          <cell r="G2155" t="str">
            <v>m</v>
          </cell>
          <cell r="H2155">
            <v>88.79</v>
          </cell>
          <cell r="I2155"/>
        </row>
        <row r="2156">
          <cell r="A2156" t="str">
            <v>ED-50067</v>
          </cell>
          <cell r="B2156"/>
          <cell r="C2156" t="str">
            <v>FORNECIMENTO E ASSENTAMENTO DE TUBO DE POLIPROPILENO (PPR), PRESSÃO DE 20 KGF/CM², INCLUSIVE CONEXÕES E SUPORTES, D = 75 MM (NBR 15813)</v>
          </cell>
          <cell r="D2156"/>
          <cell r="E2156"/>
          <cell r="F2156"/>
          <cell r="G2156" t="str">
            <v>m</v>
          </cell>
          <cell r="H2156">
            <v>141.36000000000001</v>
          </cell>
          <cell r="I2156"/>
        </row>
        <row r="2157">
          <cell r="A2157" t="str">
            <v>ED-50068</v>
          </cell>
          <cell r="B2157"/>
          <cell r="C2157" t="str">
            <v>FORNECIMENTO E ASSENTAMENTO DE TUBO DE POLIPROPILENO (PPR), PRESSÃO DE 20 KGF/CM², INCLUSIVE CONEXÕES E SUPORTES, D = 90 MM (NBR 15813)</v>
          </cell>
          <cell r="D2157"/>
          <cell r="E2157"/>
          <cell r="F2157"/>
          <cell r="G2157" t="str">
            <v>m</v>
          </cell>
          <cell r="H2157">
            <v>194.22</v>
          </cell>
          <cell r="I2157"/>
        </row>
        <row r="2158">
          <cell r="A2158" t="str">
            <v>ED-50077</v>
          </cell>
          <cell r="B2158"/>
          <cell r="C2158" t="str">
            <v>FORNECIMENTO E ASSENTAMENTO DE TUBO DE POLIPROPILENO (PPR), PRESSÃO DE 25 KGF/CM², INCLUSIVE CONEXÕES E SUPORTES, D = 110 MM (NBR 15813)</v>
          </cell>
          <cell r="D2158"/>
          <cell r="E2158"/>
          <cell r="F2158"/>
          <cell r="G2158" t="str">
            <v>m</v>
          </cell>
          <cell r="H2158">
            <v>298.52999999999997</v>
          </cell>
          <cell r="I2158"/>
        </row>
        <row r="2159">
          <cell r="A2159" t="str">
            <v>ED-50070</v>
          </cell>
          <cell r="B2159"/>
          <cell r="C2159" t="str">
            <v>FORNECIMENTO E ASSENTAMENTO DE TUBO DE POLIPROPILENO (PPR), PRESSÃO DE 25 KGF/CM², INCLUSIVE CONEXÕES E SUPORTES, D = 25 MM (NBR 15813)</v>
          </cell>
          <cell r="D2159"/>
          <cell r="E2159"/>
          <cell r="F2159"/>
          <cell r="G2159" t="str">
            <v>m</v>
          </cell>
          <cell r="H2159">
            <v>32.61</v>
          </cell>
          <cell r="I2159"/>
        </row>
        <row r="2160">
          <cell r="A2160" t="str">
            <v>ED-50071</v>
          </cell>
          <cell r="B2160"/>
          <cell r="C2160" t="str">
            <v>FORNECIMENTO E ASSENTAMENTO DE TUBO DE POLIPROPILENO (PPR), PRESSÃO DE 25 KGF/CM², INCLUSIVE CONEXÕES E SUPORTES, D = 32 MM (NBR 15813)</v>
          </cell>
          <cell r="D2160"/>
          <cell r="E2160"/>
          <cell r="F2160"/>
          <cell r="G2160" t="str">
            <v>m</v>
          </cell>
          <cell r="H2160">
            <v>39.93</v>
          </cell>
          <cell r="I2160"/>
        </row>
        <row r="2161">
          <cell r="A2161" t="str">
            <v>ED-50072</v>
          </cell>
          <cell r="B2161"/>
          <cell r="C2161" t="str">
            <v>FORNECIMENTO E ASSENTAMENTO DE TUBO DE POLIPROPILENO (PPR), PRESSÃO DE 25 KGF/CM², INCLUSIVE CONEXÕES E SUPORTES, D = 40 MM (NBR 15813)</v>
          </cell>
          <cell r="D2161"/>
          <cell r="E2161"/>
          <cell r="F2161"/>
          <cell r="G2161" t="str">
            <v>m</v>
          </cell>
          <cell r="H2161">
            <v>69.510000000000005</v>
          </cell>
          <cell r="I2161"/>
        </row>
        <row r="2162">
          <cell r="A2162" t="str">
            <v>ED-50073</v>
          </cell>
          <cell r="B2162"/>
          <cell r="C2162" t="str">
            <v>FORNECIMENTO E ASSENTAMENTO DE TUBO DE POLIPROPILENO (PPR), PRESSÃO DE 25 KGF/CM², INCLUSIVE CONEXÕES E SUPORTES, D = 50 MM (NBR 15813)</v>
          </cell>
          <cell r="D2162"/>
          <cell r="E2162"/>
          <cell r="F2162"/>
          <cell r="G2162" t="str">
            <v>m</v>
          </cell>
          <cell r="H2162">
            <v>103.82</v>
          </cell>
          <cell r="I2162"/>
        </row>
        <row r="2163">
          <cell r="A2163" t="str">
            <v>ED-50074</v>
          </cell>
          <cell r="B2163"/>
          <cell r="C2163" t="str">
            <v>FORNECIMENTO E ASSENTAMENTO DE TUBO DE POLIPROPILENO (PPR), PRESSÃO DE 25 KGF/CM², INCLUSIVE CONEXÕES E SUPORTES, D = 63 MM (NBR 15813)</v>
          </cell>
          <cell r="D2163"/>
          <cell r="E2163"/>
          <cell r="F2163"/>
          <cell r="G2163" t="str">
            <v>m</v>
          </cell>
          <cell r="H2163">
            <v>132.66999999999999</v>
          </cell>
          <cell r="I2163"/>
        </row>
        <row r="2164">
          <cell r="A2164" t="str">
            <v>ED-50075</v>
          </cell>
          <cell r="B2164"/>
          <cell r="C2164" t="str">
            <v>FORNECIMENTO E ASSENTAMENTO DE TUBO DE POLIPROPILENO (PPR), PRESSÃO DE 25 KGF/CM², INCLUSIVE CONEXÕES E SUPORTES, D = 75 MM (NBR 15813)</v>
          </cell>
          <cell r="D2164"/>
          <cell r="E2164"/>
          <cell r="F2164"/>
          <cell r="G2164" t="str">
            <v>m</v>
          </cell>
          <cell r="H2164">
            <v>186.78</v>
          </cell>
          <cell r="I2164"/>
        </row>
        <row r="2165">
          <cell r="A2165" t="str">
            <v>ED-50076</v>
          </cell>
          <cell r="B2165"/>
          <cell r="C2165" t="str">
            <v>FORNECIMENTO E ASSENTAMENTO DE TUBO DE POLIPROPILENO (PPR), PRESSÃO DE 25 KGF/CM², INCLUSIVE CONEXÕES E SUPORTES, D = 90 MM (NBR 15813)</v>
          </cell>
          <cell r="D2165"/>
          <cell r="E2165"/>
          <cell r="F2165"/>
          <cell r="G2165" t="str">
            <v>m</v>
          </cell>
          <cell r="H2165">
            <v>226.86</v>
          </cell>
          <cell r="I2165"/>
        </row>
        <row r="2166">
          <cell r="A2166">
            <v>8982</v>
          </cell>
          <cell r="B2166"/>
          <cell r="C2166" t="str">
            <v>TUBULAÇÃO DE PEX</v>
          </cell>
          <cell r="D2166"/>
          <cell r="E2166"/>
          <cell r="F2166"/>
          <cell r="G2166"/>
          <cell r="H2166"/>
          <cell r="I2166"/>
        </row>
        <row r="2167">
          <cell r="A2167" t="str">
            <v>ED-50121</v>
          </cell>
          <cell r="B2167"/>
          <cell r="C2167" t="str">
            <v>FORNECIMENTO E ASSENTAMENTO DE TUBO DE TUBOS DE POLIETILENO RETICULADO FLEXÍVEL (PEX), INCLUSIVE CONEXÕES METÁLICAS E SUPORTES, D = 16 MM (NBR 15939)</v>
          </cell>
          <cell r="D2167"/>
          <cell r="E2167"/>
          <cell r="F2167"/>
          <cell r="G2167" t="str">
            <v>m</v>
          </cell>
          <cell r="H2167">
            <v>17.87</v>
          </cell>
          <cell r="I2167"/>
        </row>
        <row r="2168">
          <cell r="A2168" t="str">
            <v>ED-50122</v>
          </cell>
          <cell r="B2168"/>
          <cell r="C2168" t="str">
            <v>FORNECIMENTO E ASSENTAMENTO DE TUBO DE TUBOS DE POLIETILENO RETICULADO FLEXÍVEL (PEX), INCLUSIVE CONEXÕES METÁLICAS E SUPORTES, D = 20 MM (NBR 15939)</v>
          </cell>
          <cell r="D2168"/>
          <cell r="E2168"/>
          <cell r="F2168"/>
          <cell r="G2168" t="str">
            <v>m</v>
          </cell>
          <cell r="H2168">
            <v>22.9</v>
          </cell>
          <cell r="I2168"/>
        </row>
        <row r="2169">
          <cell r="A2169" t="str">
            <v>ED-50123</v>
          </cell>
          <cell r="B2169"/>
          <cell r="C2169" t="str">
            <v>FORNECIMENTO E ASSENTAMENTO DE TUBO DE TUBOS DE POLIETILENO RETICULADO FLEXÍVEL (PEX), INCLUSIVE CONEXÕES METÁLICAS E SUPORTES, D = 25 MM (NBR 15939)</v>
          </cell>
          <cell r="D2169"/>
          <cell r="E2169"/>
          <cell r="F2169"/>
          <cell r="G2169" t="str">
            <v>m</v>
          </cell>
          <cell r="H2169">
            <v>18.22</v>
          </cell>
          <cell r="I2169"/>
        </row>
        <row r="2170">
          <cell r="A2170" t="str">
            <v>ED-50124</v>
          </cell>
          <cell r="B2170"/>
          <cell r="C2170" t="str">
            <v>FORNECIMENTO E ASSENTAMENTO DE TUBO DE TUBOS DE POLIETILENO RETICULADO FLEXÍVEL (PEX), INCLUSIVE CONEXÕES METÁLICAS E SUPORTES, D = 32 MM (NBR 15939)</v>
          </cell>
          <cell r="D2170"/>
          <cell r="E2170"/>
          <cell r="F2170"/>
          <cell r="G2170" t="str">
            <v>m</v>
          </cell>
          <cell r="H2170">
            <v>25.04</v>
          </cell>
          <cell r="I2170"/>
        </row>
        <row r="2171">
          <cell r="A2171">
            <v>8983</v>
          </cell>
          <cell r="B2171"/>
          <cell r="C2171" t="str">
            <v>TUBULAÇÃO DE CPVC</v>
          </cell>
          <cell r="D2171"/>
          <cell r="E2171"/>
          <cell r="F2171"/>
          <cell r="G2171"/>
          <cell r="H2171"/>
          <cell r="I2171"/>
        </row>
        <row r="2172">
          <cell r="A2172" t="str">
            <v>ED-50120</v>
          </cell>
          <cell r="B2172"/>
          <cell r="C2172" t="str">
            <v>FORNECIMENTO E ASSENTAMENTO DE TUBO CPVC SOLDÁVEL, ÁGUA QUENTE, DN 114 MM (4"), INCLUSIVE CONEXÕES</v>
          </cell>
          <cell r="D2172"/>
          <cell r="E2172"/>
          <cell r="F2172"/>
          <cell r="G2172" t="str">
            <v>m</v>
          </cell>
          <cell r="H2172">
            <v>494.92</v>
          </cell>
          <cell r="I2172"/>
        </row>
        <row r="2173">
          <cell r="A2173" t="str">
            <v>ED-50112</v>
          </cell>
          <cell r="B2173"/>
          <cell r="C2173" t="str">
            <v>FORNECIMENTO E ASSENTAMENTO DE TUBO CPVC SOLDÁVEL, ÁGUA QUENTE, DN 15 MM (1/2"), INCLUSIVE CONEXÕES</v>
          </cell>
          <cell r="D2173"/>
          <cell r="E2173"/>
          <cell r="F2173"/>
          <cell r="G2173" t="str">
            <v>m</v>
          </cell>
          <cell r="H2173">
            <v>22.95</v>
          </cell>
          <cell r="I2173"/>
        </row>
        <row r="2174">
          <cell r="A2174" t="str">
            <v>ED-50113</v>
          </cell>
          <cell r="B2174"/>
          <cell r="C2174" t="str">
            <v>FORNECIMENTO E ASSENTAMENTO DE TUBO CPVC SOLDÁVEL, ÁGUA QUENTE, DN 22 MM (3/4"), INCLUSIVE CONEXÕES</v>
          </cell>
          <cell r="D2174"/>
          <cell r="E2174"/>
          <cell r="F2174"/>
          <cell r="G2174" t="str">
            <v>m</v>
          </cell>
          <cell r="H2174">
            <v>36.229999999999997</v>
          </cell>
          <cell r="I2174"/>
        </row>
        <row r="2175">
          <cell r="A2175" t="str">
            <v>ED-50114</v>
          </cell>
          <cell r="B2175"/>
          <cell r="C2175" t="str">
            <v>FORNECIMENTO E ASSENTAMENTO DE TUBO CPVC SOLDÁVEL, ÁGUA QUENTE, DN 28 MM (1"), INCLUSIVE CONEXÕES</v>
          </cell>
          <cell r="D2175"/>
          <cell r="E2175"/>
          <cell r="F2175"/>
          <cell r="G2175" t="str">
            <v>m</v>
          </cell>
          <cell r="H2175">
            <v>55.12</v>
          </cell>
          <cell r="I2175"/>
        </row>
        <row r="2176">
          <cell r="A2176" t="str">
            <v>ED-50115</v>
          </cell>
          <cell r="B2176"/>
          <cell r="C2176" t="str">
            <v>FORNECIMENTO E ASSENTAMENTO DE TUBO CPVC SOLDÁVEL, ÁGUA QUENTE, DN 35 MM (1.1/4"), INCLUSIVE CONEXÕES</v>
          </cell>
          <cell r="D2176"/>
          <cell r="E2176"/>
          <cell r="F2176"/>
          <cell r="G2176" t="str">
            <v>m</v>
          </cell>
          <cell r="H2176">
            <v>70.38</v>
          </cell>
          <cell r="I2176"/>
        </row>
        <row r="2177">
          <cell r="A2177" t="str">
            <v>ED-50116</v>
          </cell>
          <cell r="B2177"/>
          <cell r="C2177" t="str">
            <v>FORNECIMENTO E ASSENTAMENTO DE TUBO CPVC SOLDÁVEL, ÁGUA QUENTE, DN 42 MM (1.1/2"), INCLUSIVE CONEXÕES</v>
          </cell>
          <cell r="D2177"/>
          <cell r="E2177"/>
          <cell r="F2177"/>
          <cell r="G2177" t="str">
            <v>m</v>
          </cell>
          <cell r="H2177">
            <v>85.31</v>
          </cell>
          <cell r="I2177"/>
        </row>
        <row r="2178">
          <cell r="A2178" t="str">
            <v>ED-50117</v>
          </cell>
          <cell r="B2178"/>
          <cell r="C2178" t="str">
            <v>FORNECIMENTO E ASSENTAMENTO DE TUBO CPVC SOLDÁVEL, ÁGUA QUENTE, DN 54 MM (2"), INCLUSIVE CONEXÕES</v>
          </cell>
          <cell r="D2178"/>
          <cell r="E2178"/>
          <cell r="F2178"/>
          <cell r="G2178" t="str">
            <v>m</v>
          </cell>
          <cell r="H2178">
            <v>126.32</v>
          </cell>
          <cell r="I2178"/>
        </row>
        <row r="2179">
          <cell r="A2179" t="str">
            <v>ED-50118</v>
          </cell>
          <cell r="B2179"/>
          <cell r="C2179" t="str">
            <v>FORNECIMENTO E ASSENTAMENTO DE TUBO CPVC SOLDÁVEL, ÁGUA QUENTE, DN 73 MM (2.1/2"), INCLUSIVE CONEXÕES</v>
          </cell>
          <cell r="D2179"/>
          <cell r="E2179"/>
          <cell r="F2179"/>
          <cell r="G2179" t="str">
            <v>m</v>
          </cell>
          <cell r="H2179">
            <v>211.09</v>
          </cell>
          <cell r="I2179"/>
        </row>
        <row r="2180">
          <cell r="A2180" t="str">
            <v>ED-50119</v>
          </cell>
          <cell r="B2180"/>
          <cell r="C2180" t="str">
            <v>FORNECIMENTO E ASSENTAMENTO DE TUBO CPVC SOLDÁVEL, ÁGUA QUENTE, DN 89 MM (3"), INCLUSIVE CONEXÕES</v>
          </cell>
          <cell r="D2180"/>
          <cell r="E2180"/>
          <cell r="F2180"/>
          <cell r="G2180" t="str">
            <v>m</v>
          </cell>
          <cell r="H2180">
            <v>291.55</v>
          </cell>
          <cell r="I2180"/>
        </row>
        <row r="2181">
          <cell r="A2181">
            <v>8984</v>
          </cell>
          <cell r="B2181"/>
          <cell r="C2181" t="str">
            <v>TUBULAÇÃO DE COBRE</v>
          </cell>
          <cell r="D2181"/>
          <cell r="E2181"/>
          <cell r="F2181"/>
          <cell r="G2181"/>
          <cell r="H2181"/>
          <cell r="I2181"/>
        </row>
        <row r="2182">
          <cell r="A2182" t="str">
            <v>ED-50095</v>
          </cell>
          <cell r="B2182"/>
          <cell r="C2182" t="str">
            <v>FORNECIMENTO E ASSENTAMENTO DE TUBO DE COBRE CLASSE "A" SEM COSTURA SOLDÁVEL, INCLUSIVE CONEXÕES E SUPORTES, D = 104 MM (4")</v>
          </cell>
          <cell r="D2182"/>
          <cell r="E2182"/>
          <cell r="F2182"/>
          <cell r="G2182" t="str">
            <v>m</v>
          </cell>
          <cell r="H2182">
            <v>752.56</v>
          </cell>
          <cell r="I2182"/>
        </row>
        <row r="2183">
          <cell r="A2183" t="str">
            <v>ED-50087</v>
          </cell>
          <cell r="B2183"/>
          <cell r="C2183" t="str">
            <v>FORNECIMENTO E ASSENTAMENTO DE TUBO DE COBRE CLASSE "A" SEM COSTURA SOLDÁVEL, INCLUSIVE CONEXÕES E SUPORTES, D = 1/2"</v>
          </cell>
          <cell r="D2183"/>
          <cell r="E2183"/>
          <cell r="F2183"/>
          <cell r="G2183" t="str">
            <v>m</v>
          </cell>
          <cell r="H2183">
            <v>104.74</v>
          </cell>
          <cell r="I2183"/>
        </row>
        <row r="2184">
          <cell r="A2184" t="str">
            <v>ED-50088</v>
          </cell>
          <cell r="B2184"/>
          <cell r="C2184" t="str">
            <v>FORNECIMENTO E ASSENTAMENTO DE TUBO DE COBRE CLASSE "A" SEM COSTURA SOLDÁVEL, INCLUSIVE CONEXÕES E SUPORTES, D = 22 MM (3/4")</v>
          </cell>
          <cell r="D2184"/>
          <cell r="E2184"/>
          <cell r="F2184"/>
          <cell r="G2184" t="str">
            <v>m</v>
          </cell>
          <cell r="H2184">
            <v>152.15</v>
          </cell>
          <cell r="I2184"/>
        </row>
        <row r="2185">
          <cell r="A2185" t="str">
            <v>ED-50089</v>
          </cell>
          <cell r="B2185"/>
          <cell r="C2185" t="str">
            <v>FORNECIMENTO E ASSENTAMENTO DE TUBO DE COBRE CLASSE "A" SEM COSTURA SOLDÁVEL, INCLUSIVE CONEXÕES E SUPORTES, D = 28 MM (1")</v>
          </cell>
          <cell r="D2185"/>
          <cell r="E2185"/>
          <cell r="F2185"/>
          <cell r="G2185" t="str">
            <v>m</v>
          </cell>
          <cell r="H2185">
            <v>182.99</v>
          </cell>
          <cell r="I2185"/>
        </row>
        <row r="2186">
          <cell r="A2186" t="str">
            <v>ED-50090</v>
          </cell>
          <cell r="B2186"/>
          <cell r="C2186" t="str">
            <v>FORNECIMENTO E ASSENTAMENTO DE TUBO DE COBRE CLASSE "A" SEM COSTURA SOLDÁVEL, INCLUSIVE CONEXÕES E SUPORTES, D = 35 MM (1 1/4")</v>
          </cell>
          <cell r="D2186"/>
          <cell r="E2186"/>
          <cell r="F2186"/>
          <cell r="G2186" t="str">
            <v>m</v>
          </cell>
          <cell r="H2186">
            <v>289.79000000000002</v>
          </cell>
          <cell r="I2186"/>
        </row>
        <row r="2187">
          <cell r="A2187" t="str">
            <v>ED-50091</v>
          </cell>
          <cell r="B2187"/>
          <cell r="C2187" t="str">
            <v>FORNECIMENTO E ASSENTAMENTO DE TUBO DE COBRE CLASSE "A" SEM COSTURA SOLDÁVEL, INCLUSIVE CONEXÕES E SUPORTES, D = 42 MM (1 1/2")</v>
          </cell>
          <cell r="D2187"/>
          <cell r="E2187"/>
          <cell r="F2187"/>
          <cell r="G2187" t="str">
            <v>m</v>
          </cell>
          <cell r="H2187">
            <v>329.66</v>
          </cell>
          <cell r="I2187"/>
        </row>
        <row r="2188">
          <cell r="A2188" t="str">
            <v>ED-50092</v>
          </cell>
          <cell r="B2188"/>
          <cell r="C2188" t="str">
            <v>FORNECIMENTO E ASSENTAMENTO DE TUBO DE COBRE CLASSE "A" SEM COSTURA SOLDÁVEL, INCLUSIVE CONEXÕES E SUPORTES, D = 54 MM (2")</v>
          </cell>
          <cell r="D2188"/>
          <cell r="E2188"/>
          <cell r="F2188"/>
          <cell r="G2188" t="str">
            <v>m</v>
          </cell>
          <cell r="H2188">
            <v>443.75</v>
          </cell>
          <cell r="I2188"/>
        </row>
        <row r="2189">
          <cell r="A2189" t="str">
            <v>ED-50093</v>
          </cell>
          <cell r="B2189"/>
          <cell r="C2189" t="str">
            <v>FORNECIMENTO E ASSENTAMENTO DE TUBO DE COBRE CLASSE "A" SEM COSTURA SOLDÁVEL, INCLUSIVE CONEXÕES E SUPORTES, D = 66 MM (2 1/2")</v>
          </cell>
          <cell r="D2189"/>
          <cell r="E2189"/>
          <cell r="F2189"/>
          <cell r="G2189" t="str">
            <v>m</v>
          </cell>
          <cell r="H2189">
            <v>545.85</v>
          </cell>
          <cell r="I2189"/>
        </row>
        <row r="2190">
          <cell r="A2190" t="str">
            <v>ED-50094</v>
          </cell>
          <cell r="B2190"/>
          <cell r="C2190" t="str">
            <v>FORNECIMENTO E ASSENTAMENTO DE TUBO DE COBRE CLASSE "A" SEM COSTURA SOLDÁVEL, INCLUSIVE CONEXÕES E SUPORTES, D = 79 MM (3")</v>
          </cell>
          <cell r="D2190"/>
          <cell r="E2190"/>
          <cell r="F2190"/>
          <cell r="G2190" t="str">
            <v>m</v>
          </cell>
          <cell r="H2190">
            <v>586.16</v>
          </cell>
          <cell r="I2190"/>
        </row>
        <row r="2191">
          <cell r="A2191" t="str">
            <v>ED-50104</v>
          </cell>
          <cell r="B2191"/>
          <cell r="C2191" t="str">
            <v>FORNECIMENTO E ASSENTAMENTO DE TUBO DE COBRE CLASSE "E" SEM COSTURA SOLDÁVEL, INCLUSIVE CONEXÕES E SUPORTES, D = 104 MM (4")</v>
          </cell>
          <cell r="D2191"/>
          <cell r="E2191"/>
          <cell r="F2191"/>
          <cell r="G2191" t="str">
            <v>m</v>
          </cell>
          <cell r="H2191">
            <v>752.56</v>
          </cell>
          <cell r="I2191"/>
        </row>
        <row r="2192">
          <cell r="A2192" t="str">
            <v>ED-50096</v>
          </cell>
          <cell r="B2192"/>
          <cell r="C2192" t="str">
            <v>FORNECIMENTO E ASSENTAMENTO DE TUBO DE COBRE CLASSE "E" SEM COSTURA SOLDÁVEL, INCLUSIVE CONEXÕES E SUPORTES, D = 15 MM (1/2")</v>
          </cell>
          <cell r="D2192"/>
          <cell r="E2192"/>
          <cell r="F2192"/>
          <cell r="G2192" t="str">
            <v>m</v>
          </cell>
          <cell r="H2192">
            <v>76.34</v>
          </cell>
          <cell r="I2192"/>
        </row>
        <row r="2193">
          <cell r="A2193" t="str">
            <v>ED-50097</v>
          </cell>
          <cell r="B2193"/>
          <cell r="C2193" t="str">
            <v>FORNECIMENTO E ASSENTAMENTO DE TUBO DE COBRE CLASSE "E" SEM COSTURA SOLDÁVEL, INCLUSIVE CONEXÕES E SUPORTES, D = 22 MM (3/4")</v>
          </cell>
          <cell r="D2193"/>
          <cell r="E2193"/>
          <cell r="F2193"/>
          <cell r="G2193" t="str">
            <v>m</v>
          </cell>
          <cell r="H2193">
            <v>112.15</v>
          </cell>
          <cell r="I2193"/>
        </row>
        <row r="2194">
          <cell r="A2194" t="str">
            <v>ED-50098</v>
          </cell>
          <cell r="B2194"/>
          <cell r="C2194" t="str">
            <v>FORNECIMENTO E ASSENTAMENTO DE TUBO DE COBRE CLASSE "E" SEM COSTURA SOLDÁVEL, INCLUSIVE CONEXÕES E SUPORTES, D = 28 MM (1")</v>
          </cell>
          <cell r="D2194"/>
          <cell r="E2194"/>
          <cell r="F2194"/>
          <cell r="G2194" t="str">
            <v>m</v>
          </cell>
          <cell r="H2194">
            <v>135.19</v>
          </cell>
          <cell r="I2194"/>
        </row>
        <row r="2195">
          <cell r="A2195" t="str">
            <v>ED-50099</v>
          </cell>
          <cell r="B2195"/>
          <cell r="C2195" t="str">
            <v>FORNECIMENTO E ASSENTAMENTO DE TUBO DE COBRE CLASSE "E" SEM COSTURA SOLDÁVEL, INCLUSIVE CONEXÕES E SUPORTES, D = 35 MM (1 1/4")</v>
          </cell>
          <cell r="D2195"/>
          <cell r="E2195"/>
          <cell r="F2195"/>
          <cell r="G2195" t="str">
            <v>m</v>
          </cell>
          <cell r="H2195">
            <v>202.24</v>
          </cell>
          <cell r="I2195"/>
        </row>
        <row r="2196">
          <cell r="A2196" t="str">
            <v>ED-50100</v>
          </cell>
          <cell r="B2196"/>
          <cell r="C2196" t="str">
            <v>FORNECIMENTO E ASSENTAMENTO DE TUBO DE COBRE CLASSE "E" SEM COSTURA SOLDÁVEL, INCLUSIVE CONEXÕES E SUPORTES, D = 42 MM (1 1/2")</v>
          </cell>
          <cell r="D2196"/>
          <cell r="E2196"/>
          <cell r="F2196"/>
          <cell r="G2196" t="str">
            <v>m</v>
          </cell>
          <cell r="H2196">
            <v>244.88</v>
          </cell>
          <cell r="I2196"/>
        </row>
        <row r="2197">
          <cell r="A2197" t="str">
            <v>ED-50101</v>
          </cell>
          <cell r="B2197"/>
          <cell r="C2197" t="str">
            <v>FORNECIMENTO E ASSENTAMENTO DE TUBO DE COBRE CLASSE "E" SEM COSTURA SOLDÁVEL, INCLUSIVE CONEXÕES E SUPORTES, D = 54 MM (2")</v>
          </cell>
          <cell r="D2197"/>
          <cell r="E2197"/>
          <cell r="F2197"/>
          <cell r="G2197" t="str">
            <v>m</v>
          </cell>
          <cell r="H2197">
            <v>342.19</v>
          </cell>
          <cell r="I2197"/>
        </row>
        <row r="2198">
          <cell r="A2198" t="str">
            <v>ED-50102</v>
          </cell>
          <cell r="B2198"/>
          <cell r="C2198" t="str">
            <v>FORNECIMENTO E ASSENTAMENTO DE TUBO DE COBRE CLASSE "E" SEM COSTURA SOLDÁVEL, INCLUSIVE CONEXÕES E SUPORTES, D = 66 MM (2 1/2")</v>
          </cell>
          <cell r="D2198"/>
          <cell r="E2198"/>
          <cell r="F2198"/>
          <cell r="G2198" t="str">
            <v>m</v>
          </cell>
          <cell r="H2198">
            <v>469.29</v>
          </cell>
          <cell r="I2198"/>
        </row>
        <row r="2199">
          <cell r="A2199" t="str">
            <v>ED-50103</v>
          </cell>
          <cell r="B2199"/>
          <cell r="C2199" t="str">
            <v>FORNECIMENTO E ASSENTAMENTO DE TUBO DE COBRE CLASSE "E" SEM COSTURA SOLDÁVEL, INCLUSIVE CONEXÕES E SUPORTES, D = 79 MM (3")</v>
          </cell>
          <cell r="D2199"/>
          <cell r="E2199"/>
          <cell r="F2199"/>
          <cell r="G2199" t="str">
            <v>m</v>
          </cell>
          <cell r="H2199">
            <v>586.16</v>
          </cell>
          <cell r="I2199"/>
        </row>
        <row r="2200">
          <cell r="A2200">
            <v>8985</v>
          </cell>
          <cell r="B2200"/>
          <cell r="C2200" t="str">
            <v>TUBULAÇÃO DE AÇO GALVANIZADO</v>
          </cell>
          <cell r="D2200"/>
          <cell r="E2200"/>
          <cell r="F2200"/>
          <cell r="G2200"/>
          <cell r="H2200"/>
          <cell r="I2200"/>
        </row>
        <row r="2201">
          <cell r="A2201" t="str">
            <v>ED-50042</v>
          </cell>
          <cell r="B2201"/>
          <cell r="C2201" t="str">
            <v>FORNECIMENTO E ASSENTAMENTO DE TUBO DE AÇO GALVANIZADO COM COSTURA , INCLUSIVE CONEXÕES E SUPORTES, D = 1"</v>
          </cell>
          <cell r="D2201"/>
          <cell r="E2201"/>
          <cell r="F2201"/>
          <cell r="G2201" t="str">
            <v>m</v>
          </cell>
          <cell r="H2201">
            <v>82.7</v>
          </cell>
          <cell r="I2201"/>
        </row>
        <row r="2202">
          <cell r="A2202" t="str">
            <v>ED-50044</v>
          </cell>
          <cell r="B2202"/>
          <cell r="C2202" t="str">
            <v>FORNECIMENTO E ASSENTAMENTO DE TUBO DE AÇO GALVANIZADO COM COSTURA , INCLUSIVE CONEXÕES E SUPORTES, D = 1 1/2"</v>
          </cell>
          <cell r="D2202"/>
          <cell r="E2202"/>
          <cell r="F2202"/>
          <cell r="G2202" t="str">
            <v>m</v>
          </cell>
          <cell r="H2202">
            <v>106.31</v>
          </cell>
          <cell r="I2202"/>
        </row>
        <row r="2203">
          <cell r="A2203" t="str">
            <v>ED-50043</v>
          </cell>
          <cell r="B2203"/>
          <cell r="C2203" t="str">
            <v>FORNECIMENTO E ASSENTAMENTO DE TUBO DE AÇO GALVANIZADO COM COSTURA , INCLUSIVE CONEXÕES E SUPORTES, D = 1 1/4"</v>
          </cell>
          <cell r="D2203"/>
          <cell r="E2203"/>
          <cell r="F2203"/>
          <cell r="G2203" t="str">
            <v>m</v>
          </cell>
          <cell r="H2203">
            <v>101.11</v>
          </cell>
          <cell r="I2203"/>
        </row>
        <row r="2204">
          <cell r="A2204" t="str">
            <v>ED-50040</v>
          </cell>
          <cell r="B2204"/>
          <cell r="C2204" t="str">
            <v>FORNECIMENTO E ASSENTAMENTO DE TUBO DE AÇO GALVANIZADO COM COSTURA , INCLUSIVE CONEXÕES E SUPORTES, D = 1/2"</v>
          </cell>
          <cell r="D2204"/>
          <cell r="E2204"/>
          <cell r="F2204"/>
          <cell r="G2204" t="str">
            <v>m</v>
          </cell>
          <cell r="H2204">
            <v>53.6</v>
          </cell>
          <cell r="I2204"/>
        </row>
        <row r="2205">
          <cell r="A2205" t="str">
            <v>ED-50045</v>
          </cell>
          <cell r="B2205"/>
          <cell r="C2205" t="str">
            <v>FORNECIMENTO E ASSENTAMENTO DE TUBO DE AÇO GALVANIZADO COM COSTURA , INCLUSIVE CONEXÕES E SUPORTES, D = 2"</v>
          </cell>
          <cell r="D2205"/>
          <cell r="E2205"/>
          <cell r="F2205"/>
          <cell r="G2205" t="str">
            <v>m</v>
          </cell>
          <cell r="H2205">
            <v>126.44</v>
          </cell>
          <cell r="I2205"/>
        </row>
        <row r="2206">
          <cell r="A2206" t="str">
            <v>ED-50046</v>
          </cell>
          <cell r="B2206"/>
          <cell r="C2206" t="str">
            <v>FORNECIMENTO E ASSENTAMENTO DE TUBO DE AÇO GALVANIZADO COM COSTURA , INCLUSIVE CONEXÕES E SUPORTES, D = 2 1/2"</v>
          </cell>
          <cell r="D2206"/>
          <cell r="E2206"/>
          <cell r="F2206"/>
          <cell r="G2206" t="str">
            <v>m</v>
          </cell>
          <cell r="H2206">
            <v>174.22</v>
          </cell>
          <cell r="I2206"/>
        </row>
        <row r="2207">
          <cell r="A2207" t="str">
            <v>ED-50041</v>
          </cell>
          <cell r="B2207"/>
          <cell r="C2207" t="str">
            <v>FORNECIMENTO E ASSENTAMENTO DE TUBO DE AÇO GALVANIZADO COM COSTURA , INCLUSIVE CONEXÕES E SUPORTES, D = 3/4"</v>
          </cell>
          <cell r="D2207"/>
          <cell r="E2207"/>
          <cell r="F2207"/>
          <cell r="G2207" t="str">
            <v>m</v>
          </cell>
          <cell r="H2207">
            <v>67.58</v>
          </cell>
          <cell r="I2207"/>
        </row>
        <row r="2208">
          <cell r="A2208">
            <v>8986</v>
          </cell>
          <cell r="B2208"/>
          <cell r="C2208" t="str">
            <v>REGISTRO E VÁLVULA</v>
          </cell>
          <cell r="D2208"/>
          <cell r="E2208"/>
          <cell r="F2208"/>
          <cell r="G2208"/>
          <cell r="H2208"/>
          <cell r="I2208"/>
        </row>
        <row r="2209">
          <cell r="A2209" t="str">
            <v>ED-49999</v>
          </cell>
          <cell r="B2209"/>
          <cell r="C2209" t="str">
            <v>REGISTRO DE ESFERA, TIPO PVC SOLDÁVEL DN 20MM (1/2"), INCLUSIVE VOLANTE PARA ACIONAMENTO</v>
          </cell>
          <cell r="D2209"/>
          <cell r="E2209"/>
          <cell r="F2209"/>
          <cell r="G2209" t="str">
            <v>un</v>
          </cell>
          <cell r="H2209">
            <v>18.79</v>
          </cell>
          <cell r="I2209"/>
        </row>
        <row r="2210">
          <cell r="A2210" t="str">
            <v>ED-50000</v>
          </cell>
          <cell r="B2210"/>
          <cell r="C2210" t="str">
            <v>REGISTRO DE ESFERA, TIPO PVC SOLDÁVEL DN 25MM (3/4"), INCLUSIVE VOLANTE PARA ACIONAMENTO</v>
          </cell>
          <cell r="D2210"/>
          <cell r="E2210"/>
          <cell r="F2210"/>
          <cell r="G2210" t="str">
            <v>un</v>
          </cell>
          <cell r="H2210">
            <v>22.15</v>
          </cell>
          <cell r="I2210"/>
        </row>
        <row r="2211">
          <cell r="A2211" t="str">
            <v>ED-50001</v>
          </cell>
          <cell r="B2211"/>
          <cell r="C2211" t="str">
            <v>REGISTRO DE ESFERA, TIPO PVC SOLDÁVEL DN 32MM (1"), INCLUSIVE VOLANTE PARA ACIONAMENTO</v>
          </cell>
          <cell r="D2211"/>
          <cell r="E2211"/>
          <cell r="F2211"/>
          <cell r="G2211" t="str">
            <v>un</v>
          </cell>
          <cell r="H2211">
            <v>30.58</v>
          </cell>
          <cell r="I2211"/>
        </row>
        <row r="2212">
          <cell r="A2212" t="str">
            <v>ED-50002</v>
          </cell>
          <cell r="B2212"/>
          <cell r="C2212" t="str">
            <v>REGISTRO DE ESFERA, TIPO PVC SOLDÁVEL DN 40MM (1.1/4"), INCLUSIVE VOLANTE PARA ACIONAMENTO</v>
          </cell>
          <cell r="D2212"/>
          <cell r="E2212"/>
          <cell r="F2212"/>
          <cell r="G2212" t="str">
            <v>un</v>
          </cell>
          <cell r="H2212">
            <v>37.78</v>
          </cell>
          <cell r="I2212"/>
        </row>
        <row r="2213">
          <cell r="A2213" t="str">
            <v>ED-50003</v>
          </cell>
          <cell r="B2213"/>
          <cell r="C2213" t="str">
            <v>REGISTRO DE ESFERA, TIPO PVC SOLDÁVEL DN 50MM (1.1/2"), INCLUSIVE VOLANTE PARA ACIONAMENTO</v>
          </cell>
          <cell r="D2213"/>
          <cell r="E2213"/>
          <cell r="F2213"/>
          <cell r="G2213" t="str">
            <v>un</v>
          </cell>
          <cell r="H2213">
            <v>39.39</v>
          </cell>
          <cell r="I2213"/>
        </row>
        <row r="2214">
          <cell r="A2214" t="str">
            <v>ED-50004</v>
          </cell>
          <cell r="B2214"/>
          <cell r="C2214" t="str">
            <v>REGISTRO DE ESFERA, TIPO PVC SOLDÁVEL DN 60MM (2"), INCLUSIVE VOLANTE PARA ACIONAMENTO</v>
          </cell>
          <cell r="D2214"/>
          <cell r="E2214"/>
          <cell r="F2214"/>
          <cell r="G2214" t="str">
            <v>un</v>
          </cell>
          <cell r="H2214">
            <v>64.89</v>
          </cell>
          <cell r="I2214"/>
        </row>
        <row r="2215">
          <cell r="A2215" t="str">
            <v>ED-49991</v>
          </cell>
          <cell r="B2215"/>
          <cell r="C2215" t="str">
            <v>REGISTRO DE GAVETA, TIPO BASE, ROSCÁVEL 1" (PARA TUBO SOLDÁVEL OU PPR DN 32MM/CPVC DN 28MM), INCLUSIVE ACABAMENTO (PADRÃO MÉDIO) E CANOPLA CROMADOS</v>
          </cell>
          <cell r="D2215"/>
          <cell r="E2215"/>
          <cell r="F2215"/>
          <cell r="G2215" t="str">
            <v>un</v>
          </cell>
          <cell r="H2215">
            <v>90.47</v>
          </cell>
          <cell r="I2215"/>
        </row>
        <row r="2216">
          <cell r="A2216" t="str">
            <v>ED-49992</v>
          </cell>
          <cell r="B2216"/>
          <cell r="C2216" t="str">
            <v>REGISTRO DE GAVETA, TIPO BASE, ROSCÁVEL 1" (PARA TUBO SOLDÁVEL OU PPR DN 32MM/CPVC DN 28MM), INCLUSIVE ACABAMENTO (PADRÃO POPULAR) E CANOPLA CROMADOS</v>
          </cell>
          <cell r="D2216"/>
          <cell r="E2216"/>
          <cell r="F2216"/>
          <cell r="G2216" t="str">
            <v>un</v>
          </cell>
          <cell r="H2216">
            <v>88.55</v>
          </cell>
          <cell r="I2216"/>
        </row>
        <row r="2217">
          <cell r="A2217" t="str">
            <v>ED-49995</v>
          </cell>
          <cell r="B2217"/>
          <cell r="C2217" t="str">
            <v>REGISTRO DE GAVETA, TIPO BASE, ROSCÁVEL 1.1/2" (PARA TUBO SOLDÁVEL OU PPR DN 50MM/CPVC DN 42MM), INCLUSIVE ACABAMENTO (PADRÃO MÉDIO) E CANOPLA CROMADOS</v>
          </cell>
          <cell r="D2217"/>
          <cell r="E2217"/>
          <cell r="F2217"/>
          <cell r="G2217" t="str">
            <v>un</v>
          </cell>
          <cell r="H2217">
            <v>131</v>
          </cell>
          <cell r="I2217"/>
        </row>
        <row r="2218">
          <cell r="A2218" t="str">
            <v>ED-49996</v>
          </cell>
          <cell r="B2218"/>
          <cell r="C2218" t="str">
            <v>REGISTRO DE GAVETA, TIPO BASE, ROSCÁVEL 1.1/2" (PARA TUBO SOLDÁVEL OU PPR DN 50MM/CPVC DN 42MM), INCLUSIVE ACABAMENTO (PADRÃO POPULAR) E CANOPLA CROMADOS</v>
          </cell>
          <cell r="D2218"/>
          <cell r="E2218"/>
          <cell r="F2218"/>
          <cell r="G2218" t="str">
            <v>un</v>
          </cell>
          <cell r="H2218">
            <v>122.26</v>
          </cell>
          <cell r="I2218"/>
        </row>
        <row r="2219">
          <cell r="A2219" t="str">
            <v>ED-49993</v>
          </cell>
          <cell r="B2219"/>
          <cell r="C2219" t="str">
            <v>REGISTRO DE GAVETA, TIPO BASE, ROSCÁVEL 1.1/4" (PARA TUBO SOLDÁVEL OU PPR DN 40MM/CPVC DN 35MM), INCLUSIVE ACABAMENTO (PADRÃO MÉDIO) E CANOPLA CROMADOS</v>
          </cell>
          <cell r="D2219"/>
          <cell r="E2219"/>
          <cell r="F2219"/>
          <cell r="G2219" t="str">
            <v>un</v>
          </cell>
          <cell r="H2219">
            <v>118.13</v>
          </cell>
          <cell r="I2219"/>
        </row>
        <row r="2220">
          <cell r="A2220" t="str">
            <v>ED-49994</v>
          </cell>
          <cell r="B2220"/>
          <cell r="C2220" t="str">
            <v>REGISTRO DE GAVETA, TIPO BASE, ROSCÁVEL 1.1/4" (PARA TUBO SOLDÁVEL OU PPR DN 40MM/CPVC DN 35MM), INCLUSIVE ACABAMENTO (PADRÃO POPULAR) E CANOPLA CROMADOS</v>
          </cell>
          <cell r="D2220"/>
          <cell r="E2220"/>
          <cell r="F2220"/>
          <cell r="G2220" t="str">
            <v>un</v>
          </cell>
          <cell r="H2220">
            <v>109.39</v>
          </cell>
          <cell r="I2220"/>
        </row>
        <row r="2221">
          <cell r="A2221" t="str">
            <v>ED-49987</v>
          </cell>
          <cell r="B2221"/>
          <cell r="C2221" t="str">
            <v>REGISTRO DE GAVETA, TIPO BASE, ROSCÁVEL 1/2" (PARA TUBO SOLDÁVEL OU PPR DN 20MM/CPVC DN 15MM), INCLUSIVE ACABAMENTO (PADRÃO MÉDIO) E CANOPLA CROMADOS</v>
          </cell>
          <cell r="D2221"/>
          <cell r="E2221"/>
          <cell r="F2221"/>
          <cell r="G2221" t="str">
            <v>un</v>
          </cell>
          <cell r="H2221">
            <v>75</v>
          </cell>
          <cell r="I2221"/>
        </row>
        <row r="2222">
          <cell r="A2222" t="str">
            <v>ED-49988</v>
          </cell>
          <cell r="B2222"/>
          <cell r="C2222" t="str">
            <v>REGISTRO DE GAVETA, TIPO BASE, ROSCÁVEL 1/2" (PARA TUBO SOLDÁVEL OU PPR DN 20MM/CPVC DN 15MM), INCLUSIVE ACABAMENTO (PADRÃO POPULAR) E CANOPLA CROMADOS</v>
          </cell>
          <cell r="D2222"/>
          <cell r="E2222"/>
          <cell r="F2222"/>
          <cell r="G2222" t="str">
            <v>un</v>
          </cell>
          <cell r="H2222">
            <v>73.08</v>
          </cell>
          <cell r="I2222"/>
        </row>
        <row r="2223">
          <cell r="A2223" t="str">
            <v>ED-49989</v>
          </cell>
          <cell r="B2223"/>
          <cell r="C2223" t="str">
            <v>REGISTRO DE GAVETA, TIPO BASE, ROSCÁVEL 3/4" (PARA TUBO SOLDÁVEL OU PPR DN 25MM/CPVC DN 22MM), INCLUSIVE ACABAMENTO (PADRÃO MÉDIO) E CANOPLA CROMADO</v>
          </cell>
          <cell r="D2223"/>
          <cell r="E2223"/>
          <cell r="F2223"/>
          <cell r="G2223" t="str">
            <v>un</v>
          </cell>
          <cell r="H2223">
            <v>78.709999999999994</v>
          </cell>
          <cell r="I2223"/>
        </row>
        <row r="2224">
          <cell r="A2224" t="str">
            <v>ED-49990</v>
          </cell>
          <cell r="B2224"/>
          <cell r="C2224" t="str">
            <v>REGISTRO DE GAVETA, TIPO BASE, ROSCÁVEL 3/4" (PARA TUBO SOLDÁVEL OU PPR DN 25MM/CPVC DN 22MM), INCLUSIVE ACABAMENTO (PADRÃO POPULAR) E CANOPLA CROMADOS</v>
          </cell>
          <cell r="D2224"/>
          <cell r="E2224"/>
          <cell r="F2224"/>
          <cell r="G2224" t="str">
            <v>un</v>
          </cell>
          <cell r="H2224">
            <v>76.760000000000005</v>
          </cell>
          <cell r="I2224"/>
        </row>
        <row r="2225">
          <cell r="A2225" t="str">
            <v>ED-49974</v>
          </cell>
          <cell r="B2225"/>
          <cell r="C2225" t="str">
            <v>REGISTRO DE GAVETA, TIPO BRUTO, ROSCÁVEL 1" (PARA TUBO SOLDÁVEL OU PPR DN 32MM/CPVC DN 28MM), INCLUSIVE VOLANTE PARA ACIONAMENTO</v>
          </cell>
          <cell r="D2225"/>
          <cell r="E2225"/>
          <cell r="F2225"/>
          <cell r="G2225" t="str">
            <v>un</v>
          </cell>
          <cell r="H2225">
            <v>41.72</v>
          </cell>
          <cell r="I2225"/>
        </row>
        <row r="2226">
          <cell r="A2226" t="str">
            <v>ED-49978</v>
          </cell>
          <cell r="B2226"/>
          <cell r="C2226" t="str">
            <v>REGISTRO DE GAVETA, TIPO BRUTO, ROSCÁVEL 1.1/2" (PARA TUBO SOLDÁVEL OU PPR DN 50MM/CPVC DN 42MM), INCLUSIVE VOLANTE PARA ACIONAMENTO</v>
          </cell>
          <cell r="D2226"/>
          <cell r="E2226"/>
          <cell r="F2226"/>
          <cell r="G2226" t="str">
            <v>un</v>
          </cell>
          <cell r="H2226">
            <v>62.18</v>
          </cell>
          <cell r="I2226"/>
        </row>
        <row r="2227">
          <cell r="A2227" t="str">
            <v>ED-49976</v>
          </cell>
          <cell r="B2227"/>
          <cell r="C2227" t="str">
            <v>REGISTRO DE GAVETA, TIPO BRUTO, ROSCÁVEL 1.1/4" (PARA TUBO SOLDÁVEL OU PPR DN 40MM/CPVC DN 35MM), INCLUSIVE VOLANTE PARA ACIONAMENTO</v>
          </cell>
          <cell r="D2227"/>
          <cell r="E2227"/>
          <cell r="F2227"/>
          <cell r="G2227" t="str">
            <v>un</v>
          </cell>
          <cell r="H2227">
            <v>49.74</v>
          </cell>
          <cell r="I2227"/>
        </row>
        <row r="2228">
          <cell r="A2228" t="str">
            <v>ED-49970</v>
          </cell>
          <cell r="B2228"/>
          <cell r="C2228" t="str">
            <v>REGISTRO DE GAVETA, TIPO BRUTO, ROSCÁVEL 1/2" (PARA TUBO SOLDÁVEL OU PPR DN 20MM/CPVC DN 15MM), INCLUSIVE VOLANTE PARA ACIONAMENTO</v>
          </cell>
          <cell r="D2228"/>
          <cell r="E2228"/>
          <cell r="F2228"/>
          <cell r="G2228" t="str">
            <v>un</v>
          </cell>
          <cell r="H2228">
            <v>29.49</v>
          </cell>
          <cell r="I2228"/>
        </row>
        <row r="2229">
          <cell r="A2229" t="str">
            <v>ED-49980</v>
          </cell>
          <cell r="B2229"/>
          <cell r="C2229" t="str">
            <v>REGISTRO DE GAVETA, TIPO BRUTO, ROSCÁVEL 2" (PARA TUBO SOLDÁVEL OU PPR DN 60MM/CPVC DN 54MM), INCLUSIVE VOLANTE PARA ACIONAMENTO</v>
          </cell>
          <cell r="D2229"/>
          <cell r="E2229"/>
          <cell r="F2229"/>
          <cell r="G2229" t="str">
            <v>un</v>
          </cell>
          <cell r="H2229">
            <v>78.47</v>
          </cell>
          <cell r="I2229"/>
        </row>
        <row r="2230">
          <cell r="A2230" t="str">
            <v>ED-49982</v>
          </cell>
          <cell r="B2230"/>
          <cell r="C2230" t="str">
            <v>REGISTRO DE GAVETA, TIPO BRUTO, ROSCÁVEL 2.1/2" (PARA TUBO SOLDÁVEL OU PPR DN 75MM/CPVC DN 73MM), INCLUSIVE VOLANTE PARA ACIONAMENTO</v>
          </cell>
          <cell r="D2230"/>
          <cell r="E2230"/>
          <cell r="F2230"/>
          <cell r="G2230" t="str">
            <v>un</v>
          </cell>
          <cell r="H2230">
            <v>141.53</v>
          </cell>
          <cell r="I2230"/>
        </row>
        <row r="2231">
          <cell r="A2231" t="str">
            <v>ED-49984</v>
          </cell>
          <cell r="B2231"/>
          <cell r="C2231" t="str">
            <v>REGISTRO DE GAVETA, TIPO BRUTO, ROSCÁVEL 3" (PARA TUBO SOLDÁVEL OU PPR DN 85MM/CPVC DN 89MM), INCLUSIVE VOLANTE PARA ACIONAMENTO</v>
          </cell>
          <cell r="D2231"/>
          <cell r="E2231"/>
          <cell r="F2231"/>
          <cell r="G2231" t="str">
            <v>un</v>
          </cell>
          <cell r="H2231">
            <v>238.01</v>
          </cell>
          <cell r="I2231"/>
        </row>
        <row r="2232">
          <cell r="A2232" t="str">
            <v>ED-49972</v>
          </cell>
          <cell r="B2232"/>
          <cell r="C2232" t="str">
            <v>REGISTRO DE GAVETA, TIPO BRUTO, ROSCÁVEL 3/4" (PARA TUBO SOLDÁVEL OU PPR DN 25MM/CPVC DN 22MM), INCLUSIVE VOLANTE PARA ACIONAMENTO</v>
          </cell>
          <cell r="D2232"/>
          <cell r="E2232"/>
          <cell r="F2232"/>
          <cell r="G2232" t="str">
            <v>un</v>
          </cell>
          <cell r="H2232">
            <v>30.27</v>
          </cell>
          <cell r="I2232"/>
        </row>
        <row r="2233">
          <cell r="A2233" t="str">
            <v>ED-49986</v>
          </cell>
          <cell r="B2233"/>
          <cell r="C2233" t="str">
            <v>REGISTRO DE GAVETA, TIPO BRUTO, ROSCÁVEL 4" (PARA TUBO SOLDÁVEL OU PPR DN 110MM/CPVC DN 114MM), INCLUSIVE VOLANTE PARA ACIONAMENTO</v>
          </cell>
          <cell r="D2233"/>
          <cell r="E2233"/>
          <cell r="F2233"/>
          <cell r="G2233" t="str">
            <v>un</v>
          </cell>
          <cell r="H2233">
            <v>383.44</v>
          </cell>
          <cell r="I2233"/>
        </row>
        <row r="2234">
          <cell r="A2234" t="str">
            <v>ED-49963</v>
          </cell>
          <cell r="B2234"/>
          <cell r="C2234" t="str">
            <v>REGISTRO DE PRESSÃO, TIPO BASE, ROSCÁVEL 1/2" (PARA TUBO SOLDÁVEL OU PPR DN 20MM/CPVC DN 15MM), INCLUSIVE ACABAMENTO (PADRÃO MÉDIO) E CANOPLA CROMADOS</v>
          </cell>
          <cell r="D2234"/>
          <cell r="E2234"/>
          <cell r="F2234"/>
          <cell r="G2234" t="str">
            <v>un</v>
          </cell>
          <cell r="H2234">
            <v>75.75</v>
          </cell>
          <cell r="I2234"/>
        </row>
        <row r="2235">
          <cell r="A2235" t="str">
            <v>ED-49964</v>
          </cell>
          <cell r="B2235"/>
          <cell r="C2235" t="str">
            <v>REGISTRO DE PRESSÃO, TIPO BASE, ROSCÁVEL 1/2" (PARA TUBO SOLDÁVEL OU PPR DN 20MM/CPVC DN 15MM), INCLUSIVE ACABAMENTO (PADRÃO POPULAR) E CANOPLA CROMADOS</v>
          </cell>
          <cell r="D2235"/>
          <cell r="E2235"/>
          <cell r="F2235"/>
          <cell r="G2235" t="str">
            <v>un</v>
          </cell>
          <cell r="H2235">
            <v>73.83</v>
          </cell>
          <cell r="I2235"/>
        </row>
        <row r="2236">
          <cell r="A2236" t="str">
            <v>ED-49965</v>
          </cell>
          <cell r="B2236"/>
          <cell r="C2236" t="str">
            <v>REGISTRO DE PRESSÃO, TIPO BASE, ROSCÁVEL 3/4" (PARA TUBO SOLDÁVEL OU PPR DN 25MM/CPVC DN 22MM), INCLUSIVE ACABAMENTO (PADRÃO MÉDIO) E CANOPLA CROMADOS</v>
          </cell>
          <cell r="D2236"/>
          <cell r="E2236"/>
          <cell r="F2236"/>
          <cell r="G2236" t="str">
            <v>un</v>
          </cell>
          <cell r="H2236">
            <v>76.86</v>
          </cell>
          <cell r="I2236"/>
        </row>
        <row r="2237">
          <cell r="A2237" t="str">
            <v>ED-49966</v>
          </cell>
          <cell r="B2237"/>
          <cell r="C2237" t="str">
            <v>REGISTRO DE PRESSÃO, TIPO BASE, ROSCÁVEL 3/4" (PARA TUBO SOLDÁVEL OU PPR DN 25MM/CPVC DN 22MM), INCLUSIVE ACABAMENTO (PADRÃO POPULAR) E CANOPLA CROMADOS</v>
          </cell>
          <cell r="D2237"/>
          <cell r="E2237"/>
          <cell r="F2237"/>
          <cell r="G2237" t="str">
            <v>un</v>
          </cell>
          <cell r="H2237">
            <v>74.94</v>
          </cell>
          <cell r="I2237"/>
        </row>
        <row r="2238">
          <cell r="A2238" t="str">
            <v>ED-50346</v>
          </cell>
          <cell r="B2238"/>
          <cell r="C2238" t="str">
            <v>VÁLVULA DE RETENÇÃO DE PÉ COM CRIVO, D = 100 MM (4")</v>
          </cell>
          <cell r="D2238"/>
          <cell r="E2238"/>
          <cell r="F2238"/>
          <cell r="G2238" t="str">
            <v>U</v>
          </cell>
          <cell r="H2238">
            <v>670.86</v>
          </cell>
          <cell r="I2238"/>
        </row>
        <row r="2239">
          <cell r="A2239" t="str">
            <v>ED-50338</v>
          </cell>
          <cell r="B2239"/>
          <cell r="C2239" t="str">
            <v>VÁLVULA DE RETENÇÃO DE PÉ COM CRIVO, D = 15 MM (1/2")</v>
          </cell>
          <cell r="D2239"/>
          <cell r="E2239"/>
          <cell r="F2239"/>
          <cell r="G2239" t="str">
            <v>U</v>
          </cell>
          <cell r="H2239">
            <v>55.83</v>
          </cell>
          <cell r="I2239"/>
        </row>
        <row r="2240">
          <cell r="A2240" t="str">
            <v>ED-50339</v>
          </cell>
          <cell r="B2240"/>
          <cell r="C2240" t="str">
            <v>VÁLVULA DE RETENÇÃO DE PÉ COM CRIVO, D = 20 MM (3/4")</v>
          </cell>
          <cell r="D2240"/>
          <cell r="E2240"/>
          <cell r="F2240"/>
          <cell r="G2240" t="str">
            <v>U</v>
          </cell>
          <cell r="H2240">
            <v>70.63</v>
          </cell>
          <cell r="I2240"/>
        </row>
        <row r="2241">
          <cell r="A2241" t="str">
            <v>ED-50340</v>
          </cell>
          <cell r="B2241"/>
          <cell r="C2241" t="str">
            <v>VÁLVULA DE RETENÇÃO DE PÉ COM CRIVO D = 25 MM (1")</v>
          </cell>
          <cell r="D2241"/>
          <cell r="E2241"/>
          <cell r="F2241"/>
          <cell r="G2241" t="str">
            <v>U</v>
          </cell>
          <cell r="H2241">
            <v>79.430000000000007</v>
          </cell>
          <cell r="I2241"/>
        </row>
        <row r="2242">
          <cell r="A2242" t="str">
            <v>ED-50341</v>
          </cell>
          <cell r="B2242"/>
          <cell r="C2242" t="str">
            <v>VÁLVULA DE RETENÇÃO DE PÉ COM CRIVO, D = 32 MM (1 1/4")</v>
          </cell>
          <cell r="D2242"/>
          <cell r="E2242"/>
          <cell r="F2242"/>
          <cell r="G2242" t="str">
            <v>U</v>
          </cell>
          <cell r="H2242">
            <v>120.7</v>
          </cell>
          <cell r="I2242"/>
        </row>
        <row r="2243">
          <cell r="A2243" t="str">
            <v>ED-50342</v>
          </cell>
          <cell r="B2243"/>
          <cell r="C2243" t="str">
            <v>VÁLVULA DE RETENÇÃO DE PÉ COM CRIVO, D = 40 MM (1 1/2")</v>
          </cell>
          <cell r="D2243"/>
          <cell r="E2243"/>
          <cell r="F2243"/>
          <cell r="G2243" t="str">
            <v>U</v>
          </cell>
          <cell r="H2243">
            <v>127.38</v>
          </cell>
          <cell r="I2243"/>
        </row>
        <row r="2244">
          <cell r="A2244" t="str">
            <v>ED-50343</v>
          </cell>
          <cell r="B2244"/>
          <cell r="C2244" t="str">
            <v>VÁLVULA DE RETENÇÃO DE PÉ COM CRIVO, D = 50 MM (2")</v>
          </cell>
          <cell r="D2244"/>
          <cell r="E2244"/>
          <cell r="F2244"/>
          <cell r="G2244" t="str">
            <v>U</v>
          </cell>
          <cell r="H2244">
            <v>173.96</v>
          </cell>
          <cell r="I2244"/>
        </row>
        <row r="2245">
          <cell r="A2245" t="str">
            <v>ED-50344</v>
          </cell>
          <cell r="B2245"/>
          <cell r="C2245" t="str">
            <v>VÁLVULA DE RETENÇÃO DE PÉ COM CRIVO, D = 65 MM (2 1/2")</v>
          </cell>
          <cell r="D2245"/>
          <cell r="E2245"/>
          <cell r="F2245"/>
          <cell r="G2245" t="str">
            <v>U</v>
          </cell>
          <cell r="H2245">
            <v>299.27999999999997</v>
          </cell>
          <cell r="I2245"/>
        </row>
        <row r="2246">
          <cell r="A2246" t="str">
            <v>ED-50345</v>
          </cell>
          <cell r="B2246"/>
          <cell r="C2246" t="str">
            <v>VÁLVULA DE RETENÇÃO DE PÉ COM CRIVO, D = 80 MM (3")</v>
          </cell>
          <cell r="D2246"/>
          <cell r="E2246"/>
          <cell r="F2246"/>
          <cell r="G2246" t="str">
            <v>U</v>
          </cell>
          <cell r="H2246">
            <v>388.36</v>
          </cell>
          <cell r="I2246"/>
        </row>
        <row r="2247">
          <cell r="A2247" t="str">
            <v>ED-50358</v>
          </cell>
          <cell r="B2247"/>
          <cell r="C2247" t="str">
            <v>VÁLVULA DE RETENÇÃO HORIZONTAL OU VERTICAL, Ø 100 MM (4")</v>
          </cell>
          <cell r="D2247"/>
          <cell r="E2247"/>
          <cell r="F2247"/>
          <cell r="G2247" t="str">
            <v>U</v>
          </cell>
          <cell r="H2247">
            <v>835.42</v>
          </cell>
          <cell r="I2247"/>
        </row>
        <row r="2248">
          <cell r="A2248" t="str">
            <v>ED-50350</v>
          </cell>
          <cell r="B2248"/>
          <cell r="C2248" t="str">
            <v>VÁLVULA DE RETENÇÃO HORIZONTAL OU VERTICAL, Ø 15 MM (1/2")</v>
          </cell>
          <cell r="D2248"/>
          <cell r="E2248"/>
          <cell r="F2248"/>
          <cell r="G2248" t="str">
            <v>U</v>
          </cell>
          <cell r="H2248">
            <v>86.6</v>
          </cell>
          <cell r="I2248"/>
        </row>
        <row r="2249">
          <cell r="A2249" t="str">
            <v>ED-50351</v>
          </cell>
          <cell r="B2249"/>
          <cell r="C2249" t="str">
            <v>VÁLVULA DE RETENÇÃO HORIZONTAL OU VERTICAL, Ø 20 MM (3/4")</v>
          </cell>
          <cell r="D2249"/>
          <cell r="E2249"/>
          <cell r="F2249"/>
          <cell r="G2249" t="str">
            <v>U</v>
          </cell>
          <cell r="H2249">
            <v>101.3</v>
          </cell>
          <cell r="I2249"/>
        </row>
        <row r="2250">
          <cell r="A2250" t="str">
            <v>ED-50354</v>
          </cell>
          <cell r="B2250"/>
          <cell r="C2250" t="str">
            <v>VÁLVULA DE RETENÇÃO HORIZONTAL OU VERTICAL, Ø 25 MM (1")</v>
          </cell>
          <cell r="D2250"/>
          <cell r="E2250"/>
          <cell r="F2250"/>
          <cell r="G2250" t="str">
            <v>U</v>
          </cell>
          <cell r="H2250">
            <v>130.61000000000001</v>
          </cell>
          <cell r="I2250"/>
        </row>
        <row r="2251">
          <cell r="A2251" t="str">
            <v>ED-50352</v>
          </cell>
          <cell r="B2251"/>
          <cell r="C2251" t="str">
            <v>VÁLVULA DE RETENÇÃO HORIZONTAL OU VERTICAL, Ø 32 MM (1 1/4")</v>
          </cell>
          <cell r="D2251"/>
          <cell r="E2251"/>
          <cell r="F2251"/>
          <cell r="G2251" t="str">
            <v>U</v>
          </cell>
          <cell r="H2251">
            <v>198.7</v>
          </cell>
          <cell r="I2251"/>
        </row>
        <row r="2252">
          <cell r="A2252" t="str">
            <v>ED-50353</v>
          </cell>
          <cell r="B2252"/>
          <cell r="C2252" t="str">
            <v>VÁLVULA DE RETENÇÃO HORIZONTAL OU VERTICAL, Ø 40 MM (1 1/2")</v>
          </cell>
          <cell r="D2252"/>
          <cell r="E2252"/>
          <cell r="F2252"/>
          <cell r="G2252" t="str">
            <v>U</v>
          </cell>
          <cell r="H2252">
            <v>211.95</v>
          </cell>
          <cell r="I2252"/>
        </row>
        <row r="2253">
          <cell r="A2253" t="str">
            <v>ED-50355</v>
          </cell>
          <cell r="B2253"/>
          <cell r="C2253" t="str">
            <v>VÁLVULA DE RETENÇÃO HORIZONTAL OU VERTICAL, Ø 50 MM (2")</v>
          </cell>
          <cell r="D2253"/>
          <cell r="E2253"/>
          <cell r="F2253"/>
          <cell r="G2253" t="str">
            <v>U</v>
          </cell>
          <cell r="H2253">
            <v>287.25</v>
          </cell>
          <cell r="I2253"/>
        </row>
        <row r="2254">
          <cell r="A2254" t="str">
            <v>ED-50356</v>
          </cell>
          <cell r="B2254"/>
          <cell r="C2254" t="str">
            <v>VÁLVULA DE RETENÇÃO HORIZONTAL OU VERTICAL, Ø 65 MM (2 1/2")</v>
          </cell>
          <cell r="D2254"/>
          <cell r="E2254"/>
          <cell r="F2254"/>
          <cell r="G2254" t="str">
            <v>U</v>
          </cell>
          <cell r="H2254">
            <v>409.91</v>
          </cell>
          <cell r="I2254"/>
        </row>
        <row r="2255">
          <cell r="A2255" t="str">
            <v>ED-50357</v>
          </cell>
          <cell r="B2255"/>
          <cell r="C2255" t="str">
            <v>VÁLVULA DE RETENÇÃO HORIZONTAL OU VERTICAL, Ø 80 MM (3")</v>
          </cell>
          <cell r="D2255"/>
          <cell r="E2255"/>
          <cell r="F2255"/>
          <cell r="G2255" t="str">
            <v>U</v>
          </cell>
          <cell r="H2255">
            <v>551.33000000000004</v>
          </cell>
          <cell r="I2255"/>
        </row>
        <row r="2256">
          <cell r="A2256">
            <v>8987</v>
          </cell>
          <cell r="B2256"/>
          <cell r="C2256" t="str">
            <v>CAIXA SIFONADA E RALO EM PVC</v>
          </cell>
          <cell r="D2256"/>
          <cell r="E2256"/>
          <cell r="F2256"/>
          <cell r="G2256"/>
          <cell r="H2256"/>
          <cell r="I2256"/>
        </row>
        <row r="2257">
          <cell r="A2257" t="str">
            <v>ED-49950</v>
          </cell>
          <cell r="B2257"/>
          <cell r="C2257" t="str">
            <v>CAIXA DE INSPEÇÃO DE POLIETILENO , Ø 100 MM</v>
          </cell>
          <cell r="D2257"/>
          <cell r="E2257"/>
          <cell r="F2257"/>
          <cell r="G2257" t="str">
            <v>un</v>
          </cell>
          <cell r="H2257">
            <v>159.78</v>
          </cell>
          <cell r="I2257"/>
        </row>
        <row r="2258">
          <cell r="A2258" t="str">
            <v>ED-50006</v>
          </cell>
          <cell r="B2258"/>
          <cell r="C2258" t="str">
            <v>CAIXA SECA DE PVC RÍGIDO , 100 X 100 X 40 MM</v>
          </cell>
          <cell r="D2258"/>
          <cell r="E2258"/>
          <cell r="F2258"/>
          <cell r="G2258" t="str">
            <v>un</v>
          </cell>
          <cell r="H2258">
            <v>42.54</v>
          </cell>
          <cell r="I2258"/>
        </row>
        <row r="2259">
          <cell r="A2259" t="str">
            <v>ED-50009</v>
          </cell>
          <cell r="B2259"/>
          <cell r="C2259" t="str">
            <v>CAIXA SIFONADA EM PVC COM GRELHA QUADRADA/REDONDA 150 X 185 X 75 MM</v>
          </cell>
          <cell r="D2259"/>
          <cell r="E2259"/>
          <cell r="F2259"/>
          <cell r="G2259" t="str">
            <v>un</v>
          </cell>
          <cell r="H2259">
            <v>65.52</v>
          </cell>
          <cell r="I2259"/>
        </row>
        <row r="2260">
          <cell r="A2260" t="str">
            <v>ED-50007</v>
          </cell>
          <cell r="B2260"/>
          <cell r="C2260" t="str">
            <v>CAIXA SIFONADA EM PVC COM GRELHA QUADRADA150 X 150 X 50 MM</v>
          </cell>
          <cell r="D2260"/>
          <cell r="E2260"/>
          <cell r="F2260"/>
          <cell r="G2260" t="str">
            <v>un</v>
          </cell>
          <cell r="H2260">
            <v>60.8</v>
          </cell>
          <cell r="I2260"/>
        </row>
        <row r="2261">
          <cell r="A2261" t="str">
            <v>ED-50010</v>
          </cell>
          <cell r="B2261"/>
          <cell r="C2261" t="str">
            <v>CAIXA SIFONADA EM PVC COM GRELHA REDONDA 100 X 100 X 40 MM</v>
          </cell>
          <cell r="D2261"/>
          <cell r="E2261"/>
          <cell r="F2261"/>
          <cell r="G2261" t="str">
            <v>un</v>
          </cell>
          <cell r="H2261">
            <v>49.57</v>
          </cell>
          <cell r="I2261"/>
        </row>
        <row r="2262">
          <cell r="A2262" t="str">
            <v>ED-50011</v>
          </cell>
          <cell r="B2262"/>
          <cell r="C2262" t="str">
            <v>CAIXA SIFONADA EM PVC COM GRELHA REDONDA 100 X 100 X 50 MM</v>
          </cell>
          <cell r="D2262"/>
          <cell r="E2262"/>
          <cell r="F2262"/>
          <cell r="G2262" t="str">
            <v>un</v>
          </cell>
          <cell r="H2262">
            <v>50.68</v>
          </cell>
          <cell r="I2262"/>
        </row>
        <row r="2263">
          <cell r="A2263" t="str">
            <v>ED-50008</v>
          </cell>
          <cell r="B2263"/>
          <cell r="C2263" t="str">
            <v>CAIXA SIFONADA EM PVC COM GRELHA REDONDA 150 X 150 X 50 MM</v>
          </cell>
          <cell r="D2263"/>
          <cell r="E2263"/>
          <cell r="F2263"/>
          <cell r="G2263" t="str">
            <v>un</v>
          </cell>
          <cell r="H2263">
            <v>60.8</v>
          </cell>
          <cell r="I2263"/>
        </row>
        <row r="2264">
          <cell r="A2264" t="str">
            <v>ED-50014</v>
          </cell>
          <cell r="B2264"/>
          <cell r="C2264" t="str">
            <v>CAIXA SIFONADA EM PVC COM TAMPA CEGA 150 X 150 X 50 MM</v>
          </cell>
          <cell r="D2264"/>
          <cell r="E2264"/>
          <cell r="F2264"/>
          <cell r="G2264" t="str">
            <v>un</v>
          </cell>
          <cell r="H2264">
            <v>61.87</v>
          </cell>
          <cell r="I2264"/>
        </row>
        <row r="2265">
          <cell r="A2265" t="str">
            <v>ED-50015</v>
          </cell>
          <cell r="B2265"/>
          <cell r="C2265" t="str">
            <v>CAIXA SIFONADA EM PVC COM TAMPA CEGA 150 X 185 X 75 MM</v>
          </cell>
          <cell r="D2265"/>
          <cell r="E2265"/>
          <cell r="F2265"/>
          <cell r="G2265" t="str">
            <v>un</v>
          </cell>
          <cell r="H2265">
            <v>68.88</v>
          </cell>
          <cell r="I2265"/>
        </row>
        <row r="2266">
          <cell r="A2266" t="str">
            <v>ED-50012</v>
          </cell>
          <cell r="B2266"/>
          <cell r="C2266" t="str">
            <v>CAIXA SIFONADA EM PVC COM TAMPA CEGA 250 X 172 X 50 MM</v>
          </cell>
          <cell r="D2266"/>
          <cell r="E2266"/>
          <cell r="F2266"/>
          <cell r="G2266" t="str">
            <v>un</v>
          </cell>
          <cell r="H2266">
            <v>71.84</v>
          </cell>
          <cell r="I2266"/>
        </row>
        <row r="2267">
          <cell r="A2267" t="str">
            <v>ED-50013</v>
          </cell>
          <cell r="B2267"/>
          <cell r="C2267" t="str">
            <v>CAIXA SIFONADA EM PVC COM TAMPA CEGA 250 X 230 X 75 MM</v>
          </cell>
          <cell r="D2267"/>
          <cell r="E2267"/>
          <cell r="F2267"/>
          <cell r="G2267" t="str">
            <v>un</v>
          </cell>
          <cell r="H2267">
            <v>77.62</v>
          </cell>
          <cell r="I2267"/>
        </row>
        <row r="2268">
          <cell r="A2268" t="str">
            <v>ED-49955</v>
          </cell>
          <cell r="B2268"/>
          <cell r="C2268" t="str">
            <v>RALO SECO PVC CÔNICO 100 X 40 MM COM GRELHA QUADRADA</v>
          </cell>
          <cell r="D2268"/>
          <cell r="E2268"/>
          <cell r="F2268"/>
          <cell r="G2268" t="str">
            <v>un</v>
          </cell>
          <cell r="H2268">
            <v>30.59</v>
          </cell>
          <cell r="I2268"/>
        </row>
        <row r="2269">
          <cell r="A2269" t="str">
            <v>ED-49958</v>
          </cell>
          <cell r="B2269"/>
          <cell r="C2269" t="str">
            <v>RALO SECO PVC CÔNICO 100 X 40 MM COM GRELHA REDONDA</v>
          </cell>
          <cell r="D2269"/>
          <cell r="E2269"/>
          <cell r="F2269"/>
          <cell r="G2269" t="str">
            <v>un</v>
          </cell>
          <cell r="H2269">
            <v>31.29</v>
          </cell>
          <cell r="I2269"/>
        </row>
        <row r="2270">
          <cell r="A2270" t="str">
            <v>ED-49959</v>
          </cell>
          <cell r="B2270"/>
          <cell r="C2270" t="str">
            <v>RALO SECO PVC QUADRADO 100 X 53 X 40 MM COM GRELHA BRANCA</v>
          </cell>
          <cell r="D2270"/>
          <cell r="E2270"/>
          <cell r="F2270"/>
          <cell r="G2270" t="str">
            <v>un</v>
          </cell>
          <cell r="H2270">
            <v>22.09</v>
          </cell>
          <cell r="I2270"/>
        </row>
        <row r="2271">
          <cell r="A2271" t="str">
            <v>ED-49957</v>
          </cell>
          <cell r="B2271"/>
          <cell r="C2271" t="str">
            <v>RALO SIFONADO PVC CILINDRICO 100 X 70 X 40 MM COM GRELHA QUADRADA</v>
          </cell>
          <cell r="D2271"/>
          <cell r="E2271"/>
          <cell r="F2271"/>
          <cell r="G2271" t="str">
            <v>un</v>
          </cell>
          <cell r="H2271">
            <v>23.04</v>
          </cell>
          <cell r="I2271"/>
        </row>
        <row r="2272">
          <cell r="A2272" t="str">
            <v>ED-49956</v>
          </cell>
          <cell r="B2272"/>
          <cell r="C2272" t="str">
            <v>RALO SIFONADO PVC CILINDRÍCO 100 X 70 X 40 MM COM GRELHA REDONDA</v>
          </cell>
          <cell r="D2272"/>
          <cell r="E2272"/>
          <cell r="F2272"/>
          <cell r="G2272" t="str">
            <v>un</v>
          </cell>
          <cell r="H2272">
            <v>23.07</v>
          </cell>
          <cell r="I2272"/>
        </row>
        <row r="2273">
          <cell r="A2273" t="str">
            <v>ED-49952</v>
          </cell>
          <cell r="B2273"/>
          <cell r="C2273" t="str">
            <v>RALO SIFONADO PVC CÔNICO ALTURA REGULÁVEL 100 X 40 MM COM GRELHA METÁLICA</v>
          </cell>
          <cell r="D2273"/>
          <cell r="E2273"/>
          <cell r="F2273"/>
          <cell r="G2273" t="str">
            <v>un</v>
          </cell>
          <cell r="H2273">
            <v>49.7</v>
          </cell>
          <cell r="I2273"/>
        </row>
        <row r="2274">
          <cell r="A2274" t="str">
            <v>ED-49954</v>
          </cell>
          <cell r="B2274"/>
          <cell r="C2274" t="str">
            <v>RALO SIFONADO PVC CÔNICO 100 X 40 MM COM GRELHA REDONDA</v>
          </cell>
          <cell r="D2274"/>
          <cell r="E2274"/>
          <cell r="F2274"/>
          <cell r="G2274" t="str">
            <v>un</v>
          </cell>
          <cell r="H2274">
            <v>21.18</v>
          </cell>
          <cell r="I2274"/>
        </row>
        <row r="2275">
          <cell r="A2275" t="str">
            <v>ED-49953</v>
          </cell>
          <cell r="B2275"/>
          <cell r="C2275" t="str">
            <v>RALO SIFONADO PVC QUADRADO 100 X 53 X 40 MM COM GRELHA BRANCA</v>
          </cell>
          <cell r="D2275"/>
          <cell r="E2275"/>
          <cell r="F2275"/>
          <cell r="G2275" t="str">
            <v>un</v>
          </cell>
          <cell r="H2275">
            <v>28.95</v>
          </cell>
          <cell r="I2275"/>
        </row>
        <row r="2276">
          <cell r="A2276">
            <v>8988</v>
          </cell>
          <cell r="B2276"/>
          <cell r="C2276" t="str">
            <v>GRELHA E RALO METÁLICO</v>
          </cell>
          <cell r="D2276"/>
          <cell r="E2276"/>
          <cell r="F2276"/>
          <cell r="G2276"/>
          <cell r="H2276"/>
          <cell r="I2276"/>
        </row>
        <row r="2277">
          <cell r="A2277" t="str">
            <v>ED-49944</v>
          </cell>
          <cell r="B2277"/>
          <cell r="C2277" t="str">
            <v>GRELHA DE FERRO FUNDIDO 30 X 30 CM</v>
          </cell>
          <cell r="D2277"/>
          <cell r="E2277"/>
          <cell r="F2277"/>
          <cell r="G2277" t="str">
            <v>un</v>
          </cell>
          <cell r="H2277">
            <v>89.66</v>
          </cell>
          <cell r="I2277"/>
        </row>
        <row r="2278">
          <cell r="A2278" t="str">
            <v>ED-49942</v>
          </cell>
          <cell r="B2278"/>
          <cell r="C2278" t="str">
            <v>GRELHA FUNDIDA 571-C, 10 X 10 CM</v>
          </cell>
          <cell r="D2278"/>
          <cell r="E2278"/>
          <cell r="F2278"/>
          <cell r="G2278" t="str">
            <v>un</v>
          </cell>
          <cell r="H2278">
            <v>37.549999999999997</v>
          </cell>
          <cell r="I2278"/>
        </row>
        <row r="2279">
          <cell r="A2279" t="str">
            <v>ED-49943</v>
          </cell>
          <cell r="B2279"/>
          <cell r="C2279" t="str">
            <v>GRELHA FUNDIDA 571-C, 15 X 15 CM</v>
          </cell>
          <cell r="D2279"/>
          <cell r="E2279"/>
          <cell r="F2279"/>
          <cell r="G2279" t="str">
            <v>un</v>
          </cell>
          <cell r="H2279">
            <v>42.76</v>
          </cell>
          <cell r="I2279"/>
        </row>
        <row r="2280">
          <cell r="A2280" t="str">
            <v>ED-49945</v>
          </cell>
          <cell r="B2280"/>
          <cell r="C2280" t="str">
            <v>GRELHA/PORTA GRELHA AÇO INOX, FECHO GIRATÓRIO 100 X 100 MM</v>
          </cell>
          <cell r="D2280"/>
          <cell r="E2280"/>
          <cell r="F2280"/>
          <cell r="G2280" t="str">
            <v>un</v>
          </cell>
          <cell r="H2280">
            <v>27.45</v>
          </cell>
          <cell r="I2280"/>
        </row>
        <row r="2281">
          <cell r="A2281" t="str">
            <v>ED-49946</v>
          </cell>
          <cell r="B2281"/>
          <cell r="C2281" t="str">
            <v>GRELHA/PORTA GRELHA AÇO INOX, FECHO GIRATÓRIO 150 X 150 MM</v>
          </cell>
          <cell r="D2281"/>
          <cell r="E2281"/>
          <cell r="F2281"/>
          <cell r="G2281" t="str">
            <v>un</v>
          </cell>
          <cell r="H2281">
            <v>36.9</v>
          </cell>
          <cell r="I2281"/>
        </row>
        <row r="2282">
          <cell r="A2282">
            <v>8990</v>
          </cell>
          <cell r="B2282"/>
          <cell r="C2282" t="str">
            <v>TERMINAL DE VENTILAÇÃO</v>
          </cell>
          <cell r="D2282"/>
          <cell r="E2282"/>
          <cell r="F2282"/>
          <cell r="G2282"/>
          <cell r="H2282"/>
          <cell r="I2282"/>
        </row>
        <row r="2283">
          <cell r="A2283" t="str">
            <v>ED-49951</v>
          </cell>
          <cell r="B2283"/>
          <cell r="C2283" t="str">
            <v>MITRA PVC RÍGIDO (TERMINAL DE VENTILAÇÃO TIPO) 75 MM</v>
          </cell>
          <cell r="D2283"/>
          <cell r="E2283"/>
          <cell r="F2283"/>
          <cell r="G2283" t="str">
            <v>U</v>
          </cell>
          <cell r="H2283">
            <v>7.2</v>
          </cell>
          <cell r="I2283"/>
        </row>
        <row r="2284">
          <cell r="A2284">
            <v>8991</v>
          </cell>
          <cell r="B2284"/>
          <cell r="C2284" t="str">
            <v>CAIXA DE GORDURA</v>
          </cell>
          <cell r="D2284"/>
          <cell r="E2284"/>
          <cell r="F2284"/>
          <cell r="G2284"/>
          <cell r="H2284"/>
          <cell r="I2284"/>
        </row>
        <row r="2285">
          <cell r="A2285" t="str">
            <v>ED-49940</v>
          </cell>
          <cell r="B2285"/>
          <cell r="C2285" t="str">
            <v>CAIXA DE GORDURA DUPLA (CGD), CIRCULAR, EM CONCRETO PRÉ-MOLDADO, CAPACIDADE DE 120L, INCLUSIVE ESCAVAÇÃO, REATERRO, TRANSPORTE E RETIRADA DO MATERIAL ESCAVADO (EM CAÇAMBA)</v>
          </cell>
          <cell r="D2285"/>
          <cell r="E2285"/>
          <cell r="F2285"/>
          <cell r="G2285" t="str">
            <v>un</v>
          </cell>
          <cell r="H2285">
            <v>105.98</v>
          </cell>
          <cell r="I2285"/>
        </row>
        <row r="2286">
          <cell r="A2286" t="str">
            <v>ED-49939</v>
          </cell>
          <cell r="B2286"/>
          <cell r="C2286" t="str">
            <v>CAIXA DE GORDURA SIMPLES (CGS), CIRCULAR, EM CONCRETO PRÉ-MOLDADO, CAPACIDADE DE 31L, INCLUSIVE ESCAVAÇÃO, REATERRO, TRANSPORTE E RETIRADA DO MATERIAL ESCAVADO (EM CAÇAMBA)</v>
          </cell>
          <cell r="D2286"/>
          <cell r="E2286"/>
          <cell r="F2286"/>
          <cell r="G2286" t="str">
            <v>un</v>
          </cell>
          <cell r="H2286">
            <v>68.78</v>
          </cell>
          <cell r="I2286"/>
        </row>
        <row r="2287">
          <cell r="A2287">
            <v>8992</v>
          </cell>
          <cell r="B2287"/>
          <cell r="C2287" t="str">
            <v>CAIXA DE ALVENARIA PARA ESGOTO</v>
          </cell>
          <cell r="D2287"/>
          <cell r="E2287"/>
          <cell r="F2287"/>
          <cell r="G2287"/>
          <cell r="H2287"/>
          <cell r="I2287"/>
        </row>
        <row r="2288">
          <cell r="A2288" t="str">
            <v>ED-49903</v>
          </cell>
          <cell r="B2288"/>
          <cell r="C2288" t="str">
            <v>CAIXA DE ESGOTO DE INSPEÇÃO/PASSAGEM EM ALVENARIA (100X100X50CM), REVESTIMENTO EM ARGAMASSA COM ADITIVO IMPERMEABILIZANTE, COM TAMPA DE CONCRETO, INCLUSIVE ESCAVAÇÃO, REATERRO E TRANSPORTE E RETIRADA DO MATERIAL ESCAVADO (EM CAÇAMBA)</v>
          </cell>
          <cell r="D2288"/>
          <cell r="E2288"/>
          <cell r="F2288"/>
          <cell r="G2288" t="str">
            <v>un</v>
          </cell>
          <cell r="H2288">
            <v>681.99</v>
          </cell>
          <cell r="I2288"/>
        </row>
        <row r="2289">
          <cell r="A2289" t="str">
            <v>ED-49904</v>
          </cell>
          <cell r="B2289"/>
          <cell r="C2289" t="str">
            <v>CAIXA DE ESGOTO DE INSPEÇÃO/PASSAGEM EM ALVENARIA (100X100X80CM), REVESTIMENTO EM ARGAMASSA COM ADITIVO IMPERMEABILIZANTE, COM TAMPA DE CONCRETO, INCLUSIVE ESCAVAÇÃO, REATERRO E TRANSPORTE E RETIRADA DO MATERIAL ESCAVADO (EM CAÇAMBA)</v>
          </cell>
          <cell r="D2289"/>
          <cell r="E2289"/>
          <cell r="F2289"/>
          <cell r="G2289" t="str">
            <v>un</v>
          </cell>
          <cell r="H2289">
            <v>894.54</v>
          </cell>
          <cell r="I2289"/>
        </row>
        <row r="2290">
          <cell r="A2290" t="str">
            <v>ED-49870</v>
          </cell>
          <cell r="B2290"/>
          <cell r="C2290" t="str">
            <v>CAIXA DE ESGOTO DE INSPEÇÃO/PASSAGEM EM ALVENARIA (30X30X30CM), REVESTIMENTO EM ARGAMASSA COM ADITIVO IMPERMEABILIZANTE, COM TAMPA DE CONCRETO, INCLUSIVE ESCAVAÇÃO, REATERRO E TRANSPORTE E RETIRADA DO MATERIAL ESCAVADO (EM CAÇAMBA)</v>
          </cell>
          <cell r="D2290"/>
          <cell r="E2290"/>
          <cell r="F2290"/>
          <cell r="G2290" t="str">
            <v>un</v>
          </cell>
          <cell r="H2290">
            <v>118</v>
          </cell>
          <cell r="I2290"/>
        </row>
        <row r="2291">
          <cell r="A2291" t="str">
            <v>ED-49871</v>
          </cell>
          <cell r="B2291"/>
          <cell r="C2291" t="str">
            <v>CAIXA DE ESGOTO DE INSPEÇÃO/PASSAGEM EM ALVENARIA (30X30X40CM), REVESTIMENTO EM ARGAMASSA COM ADITIVO IMPERMEABILIZANTE, COM TAMPA DE CONCRETO, INCLUSIVE ESCAVAÇÃO, REATERRO E TRANSPORTE E RETIRADA DO MATERIAL ESCAVADO (EM CAÇAMBA)</v>
          </cell>
          <cell r="D2291"/>
          <cell r="E2291"/>
          <cell r="F2291"/>
          <cell r="G2291" t="str">
            <v>un</v>
          </cell>
          <cell r="H2291">
            <v>148.35</v>
          </cell>
          <cell r="I2291"/>
        </row>
        <row r="2292">
          <cell r="A2292" t="str">
            <v>ED-49872</v>
          </cell>
          <cell r="B2292"/>
          <cell r="C2292" t="str">
            <v>CAIXA DE ESGOTO DE INSPEÇÃO/PASSAGEM EM ALVENARIA (30X30X60CM), REVESTIMENTO EM ARGAMASSA COM ADITIVO IMPERMEABILIZANTE, COM TAMPA DE CONCRETO, INCLUSIVE ESCAVAÇÃO, REATERRO E TRANSPORTE E RETIRADA DO MATERIAL ESCAVADO (EM CAÇAMBA)</v>
          </cell>
          <cell r="D2292"/>
          <cell r="E2292"/>
          <cell r="F2292"/>
          <cell r="G2292" t="str">
            <v>un</v>
          </cell>
          <cell r="H2292">
            <v>184.23</v>
          </cell>
          <cell r="I2292"/>
        </row>
        <row r="2293">
          <cell r="A2293" t="str">
            <v>ED-49876</v>
          </cell>
          <cell r="B2293"/>
          <cell r="C2293" t="str">
            <v>CAIXA DE ESGOTO DE INSPEÇÃO/PASSAGEM EM ALVENARIA (40X40X100CM), REVESTIMENTO EM ARGAMASSA COM ADITIVO IMPERMEABILIZANTE, COM TAMPA DE CONCRETO, INCLUSIVE ESCAVAÇÃO, REATERRO E TRANSPORTE E RETIRADA DO MATERIAL ESCAVADO (EM CAÇAMBA)</v>
          </cell>
          <cell r="D2293"/>
          <cell r="E2293"/>
          <cell r="F2293"/>
          <cell r="G2293" t="str">
            <v>un</v>
          </cell>
          <cell r="H2293">
            <v>357.57</v>
          </cell>
          <cell r="I2293"/>
        </row>
        <row r="2294">
          <cell r="A2294" t="str">
            <v>ED-49873</v>
          </cell>
          <cell r="B2294"/>
          <cell r="C2294" t="str">
            <v>CAIXA DE ESGOTO DE INSPEÇÃO/PASSAGEM EM ALVENARIA (40X40X40CM), REVESTIMENTO EM ARGAMASSA COM ADITIVO IMPERMEABILIZANTE, COM TAMPA DE CONCRETO, INCLUSIVE ESCAVAÇÃO, REATERRO E TRANSPORTE E RETIRADA DO MATERIAL ESCAVADO (EM CAÇAMBA)</v>
          </cell>
          <cell r="D2294"/>
          <cell r="E2294"/>
          <cell r="F2294"/>
          <cell r="G2294" t="str">
            <v>un</v>
          </cell>
          <cell r="H2294">
            <v>187.01</v>
          </cell>
          <cell r="I2294"/>
        </row>
        <row r="2295">
          <cell r="A2295" t="str">
            <v>ED-49874</v>
          </cell>
          <cell r="B2295"/>
          <cell r="C2295" t="str">
            <v>CAIXA DE ESGOTO DE INSPEÇÃO/PASSAGEM EM ALVENARIA (40X40X60CM), REVESTIMENTO EM ARGAMASSA COM ADITIVO IMPERMEABILIZANTE, COM TAMPA DE CONCRETO, INCLUSIVE ESCAVAÇÃO, REATERRO E TRANSPORTE E RETIRADA DO MATERIAL ESCAVADO (EM CAÇAMBA)</v>
          </cell>
          <cell r="D2295"/>
          <cell r="E2295"/>
          <cell r="F2295"/>
          <cell r="G2295" t="str">
            <v>un</v>
          </cell>
          <cell r="H2295">
            <v>243.86</v>
          </cell>
          <cell r="I2295"/>
        </row>
        <row r="2296">
          <cell r="A2296" t="str">
            <v>ED-49875</v>
          </cell>
          <cell r="B2296"/>
          <cell r="C2296" t="str">
            <v>CAIXA DE ESGOTO DE INSPEÇÃO/PASSAGEM EM ALVENARIA (40X40X80CM), REVESTIMENTO EM ARGAMASSA COM ADITIVO IMPERMEABILIZANTE, COM TAMPA DE CONCRETO, INCLUSIVE ESCAVAÇÃO, REATERRO E TRANSPORTE E RETIRADA DO MATERIAL ESCAVADO (EM CAÇAMBA)</v>
          </cell>
          <cell r="D2296"/>
          <cell r="E2296"/>
          <cell r="F2296"/>
          <cell r="G2296" t="str">
            <v>un</v>
          </cell>
          <cell r="H2296">
            <v>300.7</v>
          </cell>
          <cell r="I2296"/>
        </row>
        <row r="2297">
          <cell r="A2297" t="str">
            <v>ED-49881</v>
          </cell>
          <cell r="B2297"/>
          <cell r="C2297" t="str">
            <v>CAIXA DE ESGOTO DE INSPEÇÃO/PASSAGEM EM ALVENARIA (50X50X100CM), REVESTIMENTO EM ARGAMASSA COM ADITIVO IMPERMEABILIZANTE, COM TAMPA DE CONCRETO, INCLUSIVE ESCAVAÇÃO, REATERRO E TRANSPORTE E RETIRADA DO MATERIAL ESCAVADO (EM CAÇAMBA)</v>
          </cell>
          <cell r="D2297"/>
          <cell r="E2297"/>
          <cell r="F2297"/>
          <cell r="G2297" t="str">
            <v>un</v>
          </cell>
          <cell r="H2297">
            <v>448.26</v>
          </cell>
          <cell r="I2297"/>
        </row>
        <row r="2298">
          <cell r="A2298" t="str">
            <v>ED-49877</v>
          </cell>
          <cell r="B2298"/>
          <cell r="C2298" t="str">
            <v>CAIXA DE ESGOTO DE INSPEÇÃO/PASSAGEM EM ALVENARIA (50X50X40CM), REVESTIMENTO EM ARGAMASSA COM ADITIVO IMPERMEABILIZANTE, COM TAMPA DE CONCRETO, INCLUSIVE ESCAVAÇÃO, REATERRO E TRANSPORTE E RETIRADA DO MATERIAL ESCAVADO (EM CAÇAMBA)</v>
          </cell>
          <cell r="D2298"/>
          <cell r="E2298"/>
          <cell r="F2298"/>
          <cell r="G2298" t="str">
            <v>un</v>
          </cell>
          <cell r="H2298">
            <v>238.35</v>
          </cell>
          <cell r="I2298"/>
        </row>
        <row r="2299">
          <cell r="A2299" t="str">
            <v>ED-49878</v>
          </cell>
          <cell r="B2299"/>
          <cell r="C2299" t="str">
            <v>CAIXA DE ESGOTO DE INSPEÇÃO/PASSAGEM EM ALVENARIA (50X50X45CM), REVESTIMENTO EM ARGAMASSA COM ADITIVO IMPERMEABILIZANTE, COM TAMPA DE CONCRETO, INCLUSIVE ESCAVAÇÃO, REATERRO E TRANSPORTE E RETIRADA DO MATERIAL ESCAVADO (EM CAÇAMBA)</v>
          </cell>
          <cell r="D2299"/>
          <cell r="E2299"/>
          <cell r="F2299"/>
          <cell r="G2299" t="str">
            <v>un</v>
          </cell>
          <cell r="H2299">
            <v>215.79</v>
          </cell>
          <cell r="I2299"/>
        </row>
        <row r="2300">
          <cell r="A2300" t="str">
            <v>ED-49879</v>
          </cell>
          <cell r="B2300"/>
          <cell r="C2300" t="str">
            <v>CAIXA DE ESGOTO DE INSPEÇÃO/PASSAGEM EM ALVENARIA (50X50X60CM), REVESTIMENTO EM ARGAMASSA COM ADITIVO IMPERMEABILIZANTE, COM TAMPA DE CONCRETO, INCLUSIVE ESCAVAÇÃO, REATERRO E TRANSPORTE E RETIRADA DO MATERIAL ESCAVADO (EM CAÇAMBA)</v>
          </cell>
          <cell r="D2300"/>
          <cell r="E2300"/>
          <cell r="F2300"/>
          <cell r="G2300" t="str">
            <v>un</v>
          </cell>
          <cell r="H2300">
            <v>308.33</v>
          </cell>
          <cell r="I2300"/>
        </row>
        <row r="2301">
          <cell r="A2301" t="str">
            <v>ED-49880</v>
          </cell>
          <cell r="B2301"/>
          <cell r="C2301" t="str">
            <v>CAIXA DE ESGOTO DE INSPEÇÃO/PASSAGEM EM ALVENARIA (50X50X80CM), REVESTIMENTO EM ARGAMASSA COM ADITIVO IMPERMEABILIZANTE, COM TAMPA DE CONCRETO, INCLUSIVE ESCAVAÇÃO, REATERRO E TRANSPORTE E RETIRADA DO MATERIAL ESCAVADO (EM CAÇAMBA)</v>
          </cell>
          <cell r="D2301"/>
          <cell r="E2301"/>
          <cell r="F2301"/>
          <cell r="G2301" t="str">
            <v>un</v>
          </cell>
          <cell r="H2301">
            <v>378.29</v>
          </cell>
          <cell r="I2301"/>
        </row>
        <row r="2302">
          <cell r="A2302" t="str">
            <v>ED-49889</v>
          </cell>
          <cell r="B2302"/>
          <cell r="C2302" t="str">
            <v>CAIXA DE ESGOTO DE INSPEÇÃO/PASSAGEM EM ALVENARIA (60X60X100CM), REVESTIMENTO EM ARGAMASSA COM ADITIVO IMPERMEABILIZANTE, COM TAMPA DE CONCRETO, INCLUSIVE ESCAVAÇÃO, REATERRO E TRANSPORTE E RETIRADA DO MATERIAL ESCAVADO (EM CAÇAMBA)</v>
          </cell>
          <cell r="D2302"/>
          <cell r="E2302"/>
          <cell r="F2302"/>
          <cell r="G2302" t="str">
            <v>un</v>
          </cell>
          <cell r="H2302">
            <v>544.65</v>
          </cell>
          <cell r="I2302"/>
        </row>
        <row r="2303">
          <cell r="A2303" t="str">
            <v>ED-49882</v>
          </cell>
          <cell r="B2303"/>
          <cell r="C2303" t="str">
            <v>CAIXA DE ESGOTO DE INSPEÇÃO/PASSAGEM EM ALVENARIA (60X60X40CM), REVESTIMENTO EM ARGAMASSA COM ADITIVO IMPERMEABILIZANTE, COM TAMPA DE CONCRETO, INCLUSIVE ESCAVAÇÃO, REATERRO E TRANSPORTE E RETIRADA DO MATERIAL ESCAVADO (EM CAÇAMBA)</v>
          </cell>
          <cell r="D2303"/>
          <cell r="E2303"/>
          <cell r="F2303"/>
          <cell r="G2303" t="str">
            <v>un</v>
          </cell>
          <cell r="H2303">
            <v>294.18</v>
          </cell>
          <cell r="I2303"/>
        </row>
        <row r="2304">
          <cell r="A2304" t="str">
            <v>ED-49883</v>
          </cell>
          <cell r="B2304"/>
          <cell r="C2304" t="str">
            <v>CAIXA DE ESGOTO DE INSPEÇÃO/PASSAGEM EM ALVENARIA (60X60X60CM), REVESTIMENTO EM ARGAMASSA COM ADITIVO IMPERMEABILIZANTE, COM TAMPA DE CONCRETO, INCLUSIVE ESCAVAÇÃO, REATERRO E TRANSPORTE E RETIRADA DO MATERIAL ESCAVADO (EM CAÇAMBA)</v>
          </cell>
          <cell r="D2304"/>
          <cell r="E2304"/>
          <cell r="F2304"/>
          <cell r="G2304" t="str">
            <v>un</v>
          </cell>
          <cell r="H2304">
            <v>377.67</v>
          </cell>
          <cell r="I2304"/>
        </row>
        <row r="2305">
          <cell r="A2305" t="str">
            <v>ED-49884</v>
          </cell>
          <cell r="B2305"/>
          <cell r="C2305" t="str">
            <v>CAIXA DE ESGOTO DE INSPEÇÃO/PASSAGEM EM ALVENARIA (60X60X65CM), REVESTIMENTO EM ARGAMASSA COM ADITIVO IMPERMEABILIZANTE, COM TAMPA DE CONCRETO, INCLUSIVE ESCAVAÇÃO, REATERRO E TRANSPORTE E RETIRADA DO MATERIAL ESCAVADO (EM CAÇAMBA)</v>
          </cell>
          <cell r="D2305"/>
          <cell r="E2305"/>
          <cell r="F2305"/>
          <cell r="G2305" t="str">
            <v>un</v>
          </cell>
          <cell r="H2305">
            <v>398.54</v>
          </cell>
          <cell r="I2305"/>
        </row>
        <row r="2306">
          <cell r="A2306" t="str">
            <v>ED-49885</v>
          </cell>
          <cell r="B2306"/>
          <cell r="C2306" t="str">
            <v>CAIXA DE ESGOTO DE INSPEÇÃO/PASSAGEM EM ALVENARIA (60X60X70CM), REVESTIMENTO EM ARGAMASSA COM ADITIVO IMPERMEABILIZANTE, COM TAMPA DE CONCRETO, INCLUSIVE ESCAVAÇÃO, REATERRO E TRANSPORTE E RETIRADA DO MATERIAL ESCAVADO (EM CAÇAMBA)</v>
          </cell>
          <cell r="D2306"/>
          <cell r="E2306"/>
          <cell r="F2306"/>
          <cell r="G2306" t="str">
            <v>un</v>
          </cell>
          <cell r="H2306">
            <v>417.19</v>
          </cell>
          <cell r="I2306"/>
        </row>
        <row r="2307">
          <cell r="A2307" t="str">
            <v>ED-49886</v>
          </cell>
          <cell r="B2307"/>
          <cell r="C2307" t="str">
            <v>CAIXA DE ESGOTO DE INSPEÇÃO/PASSAGEM EM ALVENARIA (60X60X75CM), REVESTIMENTO EM ARGAMASSA COM ADITIVO IMPERMEABILIZANTE, COM TAMPA DE CONCRETO, INCLUSIVE ESCAVAÇÃO, REATERRO E TRANSPORTE E RETIRADA DO MATERIAL ESCAVADO (EM CAÇAMBA)</v>
          </cell>
          <cell r="D2307"/>
          <cell r="E2307"/>
          <cell r="F2307"/>
          <cell r="G2307" t="str">
            <v>un</v>
          </cell>
          <cell r="H2307">
            <v>440.28</v>
          </cell>
          <cell r="I2307"/>
        </row>
        <row r="2308">
          <cell r="A2308" t="str">
            <v>ED-49887</v>
          </cell>
          <cell r="B2308"/>
          <cell r="C2308" t="str">
            <v>CAIXA DE ESGOTO DE INSPEÇÃO/PASSAGEM EM ALVENARIA (60X60X80CM), REVESTIMENTO EM ARGAMASSA COM ADITIVO IMPERMEABILIZANTE, COM TAMPA DE CONCRETO, INCLUSIVE ESCAVAÇÃO, REATERRO E TRANSPORTE E RETIRADA DO MATERIAL ESCAVADO (EM CAÇAMBA)</v>
          </cell>
          <cell r="D2308"/>
          <cell r="E2308"/>
          <cell r="F2308"/>
          <cell r="G2308" t="str">
            <v>un</v>
          </cell>
          <cell r="H2308">
            <v>461.16</v>
          </cell>
          <cell r="I2308"/>
        </row>
        <row r="2309">
          <cell r="A2309" t="str">
            <v>ED-49888</v>
          </cell>
          <cell r="B2309"/>
          <cell r="C2309" t="str">
            <v>CAIXA DE ESGOTO DE INSPEÇÃO/PASSAGEM EM ALVENARIA (60X60X85CM), REVESTIMENTO EM ARGAMASSA COM ADITIVO IMPERMEABILIZANTE, COM TAMPA DE CONCRETO, INCLUSIVE ESCAVAÇÃO, REATERRO E TRANSPORTE E RETIRADA DO MATERIAL ESCAVADO (EM CAÇAMBA)</v>
          </cell>
          <cell r="D2309"/>
          <cell r="E2309"/>
          <cell r="F2309"/>
          <cell r="G2309" t="str">
            <v>un</v>
          </cell>
          <cell r="H2309">
            <v>482.03</v>
          </cell>
          <cell r="I2309"/>
        </row>
        <row r="2310">
          <cell r="A2310" t="str">
            <v>ED-49893</v>
          </cell>
          <cell r="B2310"/>
          <cell r="C2310" t="str">
            <v>CAIXA DE ESGOTO DE INSPEÇÃO/PASSAGEM EM ALVENARIA (70X70X110CM), REVESTIMENTO EM ARGAMASSA COM ADITIVO IMPERMEABILIZANTE, COM TAMPA DE CONCRETO, INCLUSIVE ESCAVAÇÃO, REATERRO E TRANSPORTE E RETIRADA DO MATERIAL ESCAVADO (EM CAÇAMBA)</v>
          </cell>
          <cell r="D2310"/>
          <cell r="E2310"/>
          <cell r="F2310"/>
          <cell r="G2310" t="str">
            <v>un</v>
          </cell>
          <cell r="H2310">
            <v>710.24</v>
          </cell>
          <cell r="I2310"/>
        </row>
        <row r="2311">
          <cell r="A2311" t="str">
            <v>ED-49890</v>
          </cell>
          <cell r="B2311"/>
          <cell r="C2311" t="str">
            <v>CAIXA DE ESGOTO DE INSPEÇÃO/PASSAGEM EM ALVENARIA (70X70X40CM), REVESTIMENTO EM ARGAMASSA COM ADITIVO IMPERMEABILIZANTE, COM TAMPA DE CONCRETO, INCLUSIVE ESCAVAÇÃO, REATERRO E TRANSPORTE E RETIRADA DO MATERIAL ESCAVADO (EM CAÇAMBA)</v>
          </cell>
          <cell r="D2311"/>
          <cell r="E2311"/>
          <cell r="F2311"/>
          <cell r="G2311" t="str">
            <v>un</v>
          </cell>
          <cell r="H2311">
            <v>369.26</v>
          </cell>
          <cell r="I2311"/>
        </row>
        <row r="2312">
          <cell r="A2312" t="str">
            <v>ED-49891</v>
          </cell>
          <cell r="B2312"/>
          <cell r="C2312" t="str">
            <v>CAIXA DE ESGOTO DE INSPEÇÃO/PASSAGEM EM ALVENARIA (70X70X60CM), REVESTIMENTO EM ARGAMASSA COM ADITIVO IMPERMEABILIZANTE, COM TAMPA DE CONCRETO, INCLUSIVE ESCAVAÇÃO, REATERRO E TRANSPORTE E RETIRADA DO MATERIAL ESCAVADO (EM CAÇAMBA)</v>
          </cell>
          <cell r="D2312"/>
          <cell r="E2312"/>
          <cell r="F2312"/>
          <cell r="G2312" t="str">
            <v>un</v>
          </cell>
          <cell r="H2312">
            <v>466.68</v>
          </cell>
          <cell r="I2312"/>
        </row>
        <row r="2313">
          <cell r="A2313" t="str">
            <v>ED-49892</v>
          </cell>
          <cell r="B2313"/>
          <cell r="C2313" t="str">
            <v>CAIXA DE ESGOTO DE INSPEÇÃO/PASSAGEM EM ALVENARIA (70X70X80CM), REVESTIMENTO EM ARGAMASSA COM ADITIVO IMPERMEABILIZANTE, COM TAMPA DE CONCRETO, INCLUSIVE ESCAVAÇÃO, REATERRO E TRANSPORTE E RETIRADA DO MATERIAL ESCAVADO (EM CAÇAMBA)</v>
          </cell>
          <cell r="D2313"/>
          <cell r="E2313"/>
          <cell r="F2313"/>
          <cell r="G2313" t="str">
            <v>un</v>
          </cell>
          <cell r="H2313">
            <v>564.11</v>
          </cell>
          <cell r="I2313"/>
        </row>
        <row r="2314">
          <cell r="A2314" t="str">
            <v>ED-49897</v>
          </cell>
          <cell r="B2314"/>
          <cell r="C2314" t="str">
            <v>CAIXA DE ESGOTO DE INSPEÇÃO/PASSAGEM EM ALVENARIA (80X80X100CM), REVESTIMENTO EM ARGAMASSA COM ADITIVO IMPERMEABILIZANTE, COM TAMPA DE CONCRETO, INCLUSIVE ESCAVAÇÃO, REATERRO E TRANSPORTE E RETIRADA DO MATERIAL ESCAVADO (EM CAÇAMBA)</v>
          </cell>
          <cell r="D2314"/>
          <cell r="E2314"/>
          <cell r="F2314"/>
          <cell r="G2314" t="str">
            <v>un</v>
          </cell>
          <cell r="H2314">
            <v>772.33</v>
          </cell>
          <cell r="I2314"/>
        </row>
        <row r="2315">
          <cell r="A2315" t="str">
            <v>ED-49898</v>
          </cell>
          <cell r="B2315"/>
          <cell r="C2315" t="str">
            <v>CAIXA DE ESGOTO DE INSPEÇÃO/PASSAGEM EM ALVENARIA (80X80X140CM), REVESTIMENTO EM ARGAMASSA COM ADITIVO IMPERMEABILIZANTE, COM TAMPA DE CONCRETO, INCLUSIVE ESCAVAÇÃO, REATERRO E TRANSPORTE E RETIRADA DO MATERIAL ESCAVADO (EM CAÇAMBA)</v>
          </cell>
          <cell r="D2315"/>
          <cell r="E2315"/>
          <cell r="F2315"/>
          <cell r="G2315" t="str">
            <v>un</v>
          </cell>
          <cell r="H2315">
            <v>995.88</v>
          </cell>
          <cell r="I2315"/>
        </row>
        <row r="2316">
          <cell r="A2316" t="str">
            <v>ED-49894</v>
          </cell>
          <cell r="B2316"/>
          <cell r="C2316" t="str">
            <v>CAIXA DE ESGOTO DE INSPEÇÃO/PASSAGEM EM ALVENARIA (80X80X40CM), REVESTIMENTO EM ARGAMASSA COM ADITIVO IMPERMEABILIZANTE, COM TAMPA DE CONCRETO, INCLUSIVE ESCAVAÇÃO, REATERRO E TRANSPORTE E RETIRADA DO MATERIAL ESCAVADO (EM CAÇAMBA)</v>
          </cell>
          <cell r="D2316"/>
          <cell r="E2316"/>
          <cell r="F2316"/>
          <cell r="G2316" t="str">
            <v>un</v>
          </cell>
          <cell r="H2316">
            <v>437</v>
          </cell>
          <cell r="I2316"/>
        </row>
        <row r="2317">
          <cell r="A2317" t="str">
            <v>ED-49895</v>
          </cell>
          <cell r="B2317"/>
          <cell r="C2317" t="str">
            <v>CAIXA DE ESGOTO DE INSPEÇÃO/PASSAGEM EM ALVENARIA (80X80X60CM), REVESTIMENTO EM ARGAMASSA COM ADITIVO IMPERMEABILIZANTE, COM TAMPA DE CONCRETO, INCLUSIVE ESCAVAÇÃO, REATERRO E TRANSPORTE E RETIRADA DO MATERIAL ESCAVADO (EM CAÇAMBA)</v>
          </cell>
          <cell r="D2317"/>
          <cell r="E2317"/>
          <cell r="F2317"/>
          <cell r="G2317" t="str">
            <v>un</v>
          </cell>
          <cell r="H2317">
            <v>548.79</v>
          </cell>
          <cell r="I2317"/>
        </row>
        <row r="2318">
          <cell r="A2318" t="str">
            <v>ED-49896</v>
          </cell>
          <cell r="B2318"/>
          <cell r="C2318" t="str">
            <v>CAIXA DE ESGOTO DE INSPEÇÃO/PASSAGEM EM ALVENARIA (80X80X80CM), REVESTIMENTO EM ARGAMASSA COM ADITIVO IMPERMEABILIZANTE, COM TAMPA DE CONCRETO, INCLUSIVE ESCAVAÇÃO, REATERRO E TRANSPORTE E RETIRADA DO MATERIAL ESCAVADO (EM CAÇAMBA)</v>
          </cell>
          <cell r="D2318"/>
          <cell r="E2318"/>
          <cell r="F2318"/>
          <cell r="G2318" t="str">
            <v>un</v>
          </cell>
          <cell r="H2318">
            <v>660.56</v>
          </cell>
          <cell r="I2318"/>
        </row>
        <row r="2319">
          <cell r="A2319" t="str">
            <v>ED-49901</v>
          </cell>
          <cell r="B2319"/>
          <cell r="C2319" t="str">
            <v>CAIXA DE ESGOTO DE INSPEÇÃO/PASSAGEM EM ALVENARIA (90X90X100CM), REVESTIMENTO EM ARGAMASSA COM ADITIVO IMPERMEABILIZANTE, COM TAMPA DE CONCRETO, INCLUSIVE ESCAVAÇÃO, REATERRO E TRANSPORTE E RETIRADA DO MATERIAL ESCAVADO (EM CAÇAMBA)</v>
          </cell>
          <cell r="D2319"/>
          <cell r="E2319"/>
          <cell r="F2319"/>
          <cell r="G2319" t="str">
            <v>un</v>
          </cell>
          <cell r="H2319">
            <v>889.06</v>
          </cell>
          <cell r="I2319"/>
        </row>
        <row r="2320">
          <cell r="A2320" t="str">
            <v>ED-49902</v>
          </cell>
          <cell r="B2320"/>
          <cell r="C2320" t="str">
            <v>CAIXA DE ESGOTO DE INSPEÇÃO/PASSAGEM EM ALVENARIA (90X90X140CM), REVESTIMENTO EM ARGAMASSA COM ADITIVO IMPERMEABILIZANTE, COM TAMPA DE CONCRETO, INCLUSIVE ESCAVAÇÃO, REATERRO E TRANSPORTE E RETIRADA DO MATERIAL ESCAVADO (EM CAÇAMBA)</v>
          </cell>
          <cell r="D2320"/>
          <cell r="E2320"/>
          <cell r="F2320"/>
          <cell r="G2320" t="str">
            <v>un</v>
          </cell>
          <cell r="H2320">
            <v>1142.1300000000001</v>
          </cell>
          <cell r="I2320"/>
        </row>
        <row r="2321">
          <cell r="A2321" t="str">
            <v>ED-49899</v>
          </cell>
          <cell r="B2321"/>
          <cell r="C2321" t="str">
            <v>CAIXA DE ESGOTO DE INSPEÇÃO/PASSAGEM EM ALVENARIA (90X90X60CM), REVESTIMENTO EM ARGAMASSA COM ADITIVO IMPERMEABILIZANTE, COM TAMPA DE CONCRETO, INCLUSIVE ESCAVAÇÃO, REATERRO E TRANSPORTE E RETIRADA DO MATERIAL ESCAVADO (EM CAÇAMBA)</v>
          </cell>
          <cell r="D2321"/>
          <cell r="E2321"/>
          <cell r="F2321"/>
          <cell r="G2321" t="str">
            <v>un</v>
          </cell>
          <cell r="H2321">
            <v>635.99</v>
          </cell>
          <cell r="I2321"/>
        </row>
        <row r="2322">
          <cell r="A2322" t="str">
            <v>ED-49900</v>
          </cell>
          <cell r="B2322"/>
          <cell r="C2322" t="str">
            <v>CAIXA DE ESGOTO DE INSPEÇÃO/PASSAGEM EM ALVENARIA (90X90X80CM), REVESTIMENTO EM ARGAMASSA COM ADITIVO IMPERMEABILIZANTE, COM TAMPA DE CONCRETO, INCLUSIVE ESCAVAÇÃO, REATERRO E TRANSPORTE E RETIRADA DO MATERIAL ESCAVADO (EM CAÇAMBA)</v>
          </cell>
          <cell r="D2322"/>
          <cell r="E2322"/>
          <cell r="F2322"/>
          <cell r="G2322" t="str">
            <v>un</v>
          </cell>
          <cell r="H2322">
            <v>762.52</v>
          </cell>
          <cell r="I2322"/>
        </row>
        <row r="2323">
          <cell r="A2323">
            <v>8993</v>
          </cell>
          <cell r="B2323"/>
          <cell r="C2323" t="str">
            <v>CAIXA DE ALVENARIA PARA DRENAGEM</v>
          </cell>
          <cell r="D2323"/>
          <cell r="E2323"/>
          <cell r="F2323"/>
          <cell r="G2323"/>
          <cell r="H2323"/>
          <cell r="I2323"/>
        </row>
        <row r="2324">
          <cell r="A2324" t="str">
            <v>ED-49931</v>
          </cell>
          <cell r="B2324"/>
          <cell r="C2324" t="str">
            <v>CAIXA DE DRENAGEM DE INSPEÇÃO/PASSAGEM EM ALVENARIA (100X100X50CM), REVESTIMENTO EM ARGAMASSA COM ADITIVO IMPERMEABILIZANTE, COM TAMPA EM GRELHA, INCLUSIVE ESCAVAÇÃO, REATERRO E TRANSPORTE E RETIRADA DO MATERIAL ESCAVADO (EM CAÇAMBA)</v>
          </cell>
          <cell r="D2324"/>
          <cell r="E2324"/>
          <cell r="F2324"/>
          <cell r="G2324" t="str">
            <v>un</v>
          </cell>
          <cell r="H2324">
            <v>1317.98</v>
          </cell>
          <cell r="I2324"/>
        </row>
        <row r="2325">
          <cell r="A2325" t="str">
            <v>ED-49932</v>
          </cell>
          <cell r="B2325"/>
          <cell r="C2325" t="str">
            <v>CAIXA DE DRENAGEM DE INSPEÇÃO/PASSAGEM EM ALVENARIA (100X100X80CM), REVESTIMENTO EM ARGAMASSA COM ADITIVO IMPERMEABILIZANTE, COM TAMPA EM GRELHA, INCLUSIVE ESCAVAÇÃO, REATERRO E TRANSPORTE E RETIRADA DO MATERIAL ESCAVADO (EM CAÇAMBA)</v>
          </cell>
          <cell r="D2325"/>
          <cell r="E2325"/>
          <cell r="F2325"/>
          <cell r="G2325" t="str">
            <v>un</v>
          </cell>
          <cell r="H2325">
            <v>740.18</v>
          </cell>
          <cell r="I2325"/>
        </row>
        <row r="2326">
          <cell r="A2326" t="str">
            <v>ED-49905</v>
          </cell>
          <cell r="B2326"/>
          <cell r="C2326" t="str">
            <v>CAIXA DE DRENAGEM DE INSPEÇÃO/PASSAGEM EM ALVENARIA (30X30X30CM), REVESTIMENTO EM ARGAMASSA COM ADITIVO IMPERMEABILIZANTE, COM TAMPA EM GRELHA, INCLUSIVE ESCAVAÇÃO, REATERRO E TRANSPORTE E RETIRADA DO MATERIAL ESCAVADO (EM CAÇAMBA)</v>
          </cell>
          <cell r="D2326"/>
          <cell r="E2326"/>
          <cell r="F2326"/>
          <cell r="G2326" t="str">
            <v>un</v>
          </cell>
          <cell r="H2326">
            <v>204.59</v>
          </cell>
          <cell r="I2326"/>
        </row>
        <row r="2327">
          <cell r="A2327" t="str">
            <v>ED-49906</v>
          </cell>
          <cell r="B2327"/>
          <cell r="C2327" t="str">
            <v>CAIXA DE DRENAGEM DE INSPEÇÃO/PASSAGEM EM ALVENARIA (30X30X40CM), REVESTIMENTO EM ARGAMASSA COM ADITIVO IMPERMEABILIZANTE, COM TAMPA EM GRELHA, INCLUSIVE ESCAVAÇÃO, REATERRO E TRANSPORTE E RETIRADA DO MATERIAL ESCAVADO (EM CAÇAMBA)</v>
          </cell>
          <cell r="D2327"/>
          <cell r="E2327"/>
          <cell r="F2327"/>
          <cell r="G2327" t="str">
            <v>un</v>
          </cell>
          <cell r="H2327">
            <v>226.68</v>
          </cell>
          <cell r="I2327"/>
        </row>
        <row r="2328">
          <cell r="A2328" t="str">
            <v>ED-49907</v>
          </cell>
          <cell r="B2328"/>
          <cell r="C2328" t="str">
            <v>CAIXA DE DRENAGEM DE INSPEÇÃO/PASSAGEM EM ALVENARIA (30X30X60CM), REVESTIMENTO EM ARGAMASSA COM ADITIVO IMPERMEABILIZANTE, COM TAMPA EM GRELHA, INCLUSIVE ESCAVAÇÃO, REATERRO E TRANSPORTE E RETIRADA DO MATERIAL ESCAVADO (EM CAÇAMBA)</v>
          </cell>
          <cell r="D2328"/>
          <cell r="E2328"/>
          <cell r="F2328"/>
          <cell r="G2328" t="str">
            <v>un</v>
          </cell>
          <cell r="H2328">
            <v>270.83</v>
          </cell>
          <cell r="I2328"/>
        </row>
        <row r="2329">
          <cell r="A2329" t="str">
            <v>ED-49908</v>
          </cell>
          <cell r="B2329"/>
          <cell r="C2329" t="str">
            <v>CAIXA DE DRENAGEM DE INSPEÇÃO/PASSAGEM EM ALVENARIA (40X40X40CM), REVESTIMENTO EM ARGAMASSA COM ADITIVO IMPERMEABILIZANTE, COM TAMPA EM GRELHA, INCLUSIVE ESCAVAÇÃO, REATERRO E TRANSPORTE E RETIRADA DO MATERIAL ESCAVADO (EM CAÇAMBA)</v>
          </cell>
          <cell r="D2329"/>
          <cell r="E2329"/>
          <cell r="F2329"/>
          <cell r="G2329" t="str">
            <v>un</v>
          </cell>
          <cell r="H2329">
            <v>324.06</v>
          </cell>
          <cell r="I2329"/>
        </row>
        <row r="2330">
          <cell r="A2330" t="str">
            <v>ED-49909</v>
          </cell>
          <cell r="B2330"/>
          <cell r="C2330" t="str">
            <v>CAIXA DE DRENAGEM DE INSPEÇÃO/PASSAGEM EM ALVENARIA (40X40X60CM), REVESTIMENTO EM ARGAMASSA COM ADITIVO IMPERMEABILIZANTE, COM TAMPA EM GRELHA, INCLUSIVE ESCAVAÇÃO, REATERRO E TRANSPORTE E RETIRADA DO MATERIAL ESCAVADO (EM CAÇAMBA)</v>
          </cell>
          <cell r="D2330"/>
          <cell r="E2330"/>
          <cell r="F2330"/>
          <cell r="G2330" t="str">
            <v>un</v>
          </cell>
          <cell r="H2330">
            <v>380.91</v>
          </cell>
          <cell r="I2330"/>
        </row>
        <row r="2331">
          <cell r="A2331" t="str">
            <v>ED-49910</v>
          </cell>
          <cell r="B2331"/>
          <cell r="C2331" t="str">
            <v>CAIXA DE DRENAGEM DE INSPEÇÃO/PASSAGEM EM ALVENARIA (40X40X80CM), REVESTIMENTO EM ARGAMASSA COM ADITIVO IMPERMEABILIZANTE, COM TAMPA EM GRELHA, INCLUSIVE ESCAVAÇÃO, REATERRO E TRANSPORTE E RETIRADA DO MATERIAL ESCAVADO (EM CAÇAMBA)</v>
          </cell>
          <cell r="D2331"/>
          <cell r="E2331"/>
          <cell r="F2331"/>
          <cell r="G2331" t="str">
            <v>un</v>
          </cell>
          <cell r="H2331">
            <v>437.76</v>
          </cell>
          <cell r="I2331"/>
        </row>
        <row r="2332">
          <cell r="A2332" t="str">
            <v>ED-49913</v>
          </cell>
          <cell r="B2332"/>
          <cell r="C2332" t="str">
            <v>CAIXA DE DRENAGEM DE INSPEÇÃO/PASSAGEM EM ALVENARIA (50X50X100CM), REVESTIMENTO EM ARGAMASSA COM ADITIVO IMPERMEABILIZANTE, COM TAMPA EM GRELHA, INCLUSIVE ESCAVAÇÃO, REATERRO E TRANSPORTE E RETIRADA DO MATERIAL ESCAVADO (EM CAÇAMBA)</v>
          </cell>
          <cell r="D2332"/>
          <cell r="E2332"/>
          <cell r="F2332"/>
          <cell r="G2332" t="str">
            <v>un</v>
          </cell>
          <cell r="H2332">
            <v>647.47</v>
          </cell>
          <cell r="I2332"/>
        </row>
        <row r="2333">
          <cell r="A2333" t="str">
            <v>ED-49911</v>
          </cell>
          <cell r="B2333"/>
          <cell r="C2333" t="str">
            <v>CAIXA DE DRENAGEM DE INSPEÇÃO/PASSAGEM EM ALVENARIA (50X50X40CM), REVESTIMENTO EM ARGAMASSA COM ADITIVO IMPERMEABILIZANTE, COM TAMPA EM GRELHA, INCLUSIVE ESCAVAÇÃO, REATERRO E TRANSPORTE E RETIRADA DO MATERIAL ESCAVADO (EM CAÇAMBA)</v>
          </cell>
          <cell r="D2333"/>
          <cell r="E2333"/>
          <cell r="F2333"/>
          <cell r="G2333" t="str">
            <v>un</v>
          </cell>
          <cell r="H2333">
            <v>437.57</v>
          </cell>
          <cell r="I2333"/>
        </row>
        <row r="2334">
          <cell r="A2334" t="str">
            <v>ED-49912</v>
          </cell>
          <cell r="B2334"/>
          <cell r="C2334" t="str">
            <v>CAIXA DE DRENAGEM DE INSPEÇÃO/PASSAGEM EM ALVENARIA (50X50X60CM), REVESTIMENTO EM ARGAMASSA COM ADITIVO IMPERMEABILIZANTE, COM TAMPA EM GRELHA, INCLUSIVE ESCAVAÇÃO, REATERRO E TRANSPORTE E RETIRADA DO MATERIAL ESCAVADO (EM CAÇAMBA)</v>
          </cell>
          <cell r="D2334"/>
          <cell r="E2334"/>
          <cell r="F2334"/>
          <cell r="G2334" t="str">
            <v>un</v>
          </cell>
          <cell r="H2334">
            <v>507.54</v>
          </cell>
          <cell r="I2334"/>
        </row>
        <row r="2335">
          <cell r="A2335" t="str">
            <v>ED-49917</v>
          </cell>
          <cell r="B2335"/>
          <cell r="C2335" t="str">
            <v>CAIXA DE DRENAGEM DE INSPEÇÃO/PASSAGEM EM ALVENARIA (60X60X100CM), REVESTIMENTO EM ARGAMASSA COM ADITIVO IMPERMEABILIZANTE, COM TAMPA EM GRELHA, INCLUSIVE ESCAVAÇÃO, REATERRO E TRANSPORTE E RETIRADA DO MATERIAL ESCAVADO (EM CAÇAMBA)</v>
          </cell>
          <cell r="D2335"/>
          <cell r="E2335"/>
          <cell r="F2335"/>
          <cell r="G2335" t="str">
            <v>un</v>
          </cell>
          <cell r="H2335">
            <v>817.69</v>
          </cell>
          <cell r="I2335"/>
        </row>
        <row r="2336">
          <cell r="A2336" t="str">
            <v>ED-49914</v>
          </cell>
          <cell r="B2336"/>
          <cell r="C2336" t="str">
            <v>CAIXA DE DRENAGEM DE INSPEÇÃO/PASSAGEM EM ALVENARIA (60X60X40CM), REVESTIMENTO EM ARGAMASSA COM ADITIVO IMPERMEABILIZANTE, COM TAMPA EM GRELHA, INCLUSIVE ESCAVAÇÃO, REATERRO E TRANSPORTE E RETIRADA DO MATERIAL ESCAVADO (EM CAÇAMBA)</v>
          </cell>
          <cell r="D2336"/>
          <cell r="E2336"/>
          <cell r="F2336"/>
          <cell r="G2336" t="str">
            <v>un</v>
          </cell>
          <cell r="H2336">
            <v>567.20000000000005</v>
          </cell>
          <cell r="I2336"/>
        </row>
        <row r="2337">
          <cell r="A2337" t="str">
            <v>ED-49915</v>
          </cell>
          <cell r="B2337"/>
          <cell r="C2337" t="str">
            <v>CAIXA DE DRENAGEM DE INSPEÇÃO/PASSAGEM EM ALVENARIA (60X60X60CM), REVESTIMENTO EM ARGAMASSA COM ADITIVO IMPERMEABILIZANTE, COM TAMPA EM GRELHA, INCLUSIVE ESCAVAÇÃO, REATERRO E TRANSPORTE E RETIRADA DO MATERIAL ESCAVADO (EM CAÇAMBA)</v>
          </cell>
          <cell r="D2337"/>
          <cell r="E2337"/>
          <cell r="F2337"/>
          <cell r="G2337" t="str">
            <v>un</v>
          </cell>
          <cell r="H2337">
            <v>650.71</v>
          </cell>
          <cell r="I2337"/>
        </row>
        <row r="2338">
          <cell r="A2338" t="str">
            <v>ED-49916</v>
          </cell>
          <cell r="B2338"/>
          <cell r="C2338" t="str">
            <v>CAIXA DE DRENAGEM DE INSPEÇÃO/PASSAGEM EM ALVENARIA (60X60X80CM), REVESTIMENTO EM ARGAMASSA COM ADITIVO IMPERMEABILIZANTE, COM TAMPA EM GRELHA, INCLUSIVE ESCAVAÇÃO, REATERRO E TRANSPORTE E RETIRADA DO MATERIAL ESCAVADO (EM CAÇAMBA)</v>
          </cell>
          <cell r="D2338"/>
          <cell r="E2338"/>
          <cell r="F2338"/>
          <cell r="G2338" t="str">
            <v>un</v>
          </cell>
          <cell r="H2338">
            <v>734.19</v>
          </cell>
          <cell r="I2338"/>
        </row>
        <row r="2339">
          <cell r="A2339" t="str">
            <v>ED-49921</v>
          </cell>
          <cell r="B2339"/>
          <cell r="C2339" t="str">
            <v>CAIXA DE DRENAGEM DE INSPEÇÃO/PASSAGEM EM ALVENARIA (70X70X110CM), REVESTIMENTO EM ARGAMASSA COM ADITIVO IMPERMEABILIZANTE, COM TAMPA EM GRELHA, INCLUSIVE ESCAVAÇÃO, REATERRO E TRANSPORTE E RETIRADA DO MATERIAL ESCAVADO (EM CAÇAMBA)</v>
          </cell>
          <cell r="D2339"/>
          <cell r="E2339"/>
          <cell r="F2339"/>
          <cell r="G2339" t="str">
            <v>un</v>
          </cell>
          <cell r="H2339">
            <v>1053.99</v>
          </cell>
          <cell r="I2339"/>
        </row>
        <row r="2340">
          <cell r="A2340" t="str">
            <v>ED-49918</v>
          </cell>
          <cell r="B2340"/>
          <cell r="C2340" t="str">
            <v>CAIXA DE DRENAGEM DE INSPEÇÃO/PASSAGEM EM ALVENARIA (70X70X40CM), REVESTIMENTO EM ARGAMASSA COM ADITIVO IMPERMEABILIZANTE, COM TAMPA EM GRELHA, INCLUSIVE ESCAVAÇÃO, REATERRO E TRANSPORTE E RETIRADA DO MATERIAL ESCAVADO (EM CAÇAMBA)</v>
          </cell>
          <cell r="D2340"/>
          <cell r="E2340"/>
          <cell r="F2340"/>
          <cell r="G2340" t="str">
            <v>un</v>
          </cell>
          <cell r="H2340">
            <v>712.99</v>
          </cell>
          <cell r="I2340"/>
        </row>
        <row r="2341">
          <cell r="A2341" t="str">
            <v>ED-49919</v>
          </cell>
          <cell r="B2341"/>
          <cell r="C2341" t="str">
            <v>CAIXA DE DRENAGEM DE INSPEÇÃO/PASSAGEM EM ALVENARIA (70X70X60CM), REVESTIMENTO EM ARGAMASSA COM ADITIVO IMPERMEABILIZANTE, COM TAMPA EM GRELHA, INCLUSIVE ESCAVAÇÃO, REATERRO E TRANSPORTE E RETIRADA DO MATERIAL ESCAVADO (EM CAÇAMBA)</v>
          </cell>
          <cell r="D2341"/>
          <cell r="E2341"/>
          <cell r="F2341"/>
          <cell r="G2341" t="str">
            <v>un</v>
          </cell>
          <cell r="H2341">
            <v>810.42</v>
          </cell>
          <cell r="I2341"/>
        </row>
        <row r="2342">
          <cell r="A2342" t="str">
            <v>ED-49920</v>
          </cell>
          <cell r="B2342"/>
          <cell r="C2342" t="str">
            <v>CAIXA DE DRENAGEM DE INSPEÇÃO/PASSAGEM EM ALVENARIA (70X70X80CM), REVESTIMENTO EM ARGAMASSA COM ADITIVO IMPERMEABILIZANTE, COM TAMPA EM GRELHA, INCLUSIVE ESCAVAÇÃO, REATERRO E TRANSPORTE E RETIRADA DO MATERIAL ESCAVADO (EM CAÇAMBA)</v>
          </cell>
          <cell r="D2342"/>
          <cell r="E2342"/>
          <cell r="F2342"/>
          <cell r="G2342" t="str">
            <v>un</v>
          </cell>
          <cell r="H2342">
            <v>907.85</v>
          </cell>
          <cell r="I2342"/>
        </row>
        <row r="2343">
          <cell r="A2343" t="str">
            <v>ED-49925</v>
          </cell>
          <cell r="B2343"/>
          <cell r="C2343" t="str">
            <v>CAIXA DE DRENAGEM DE INSPEÇÃO/PASSAGEM EM ALVENARIA (80X80X100CM), REVESTIMENTO EM ARGAMASSA COM ADITIVO IMPERMEABILIZANTE, COM TAMPA EM GRELHA, INCLUSIVE ESCAVAÇÃO, REATERRO E TRANSPORTE E RETIRADA DO MATERIAL ESCAVADO (EM CAÇAMBA)</v>
          </cell>
          <cell r="D2343"/>
          <cell r="E2343"/>
          <cell r="F2343"/>
          <cell r="G2343" t="str">
            <v>un</v>
          </cell>
          <cell r="H2343">
            <v>1210.24</v>
          </cell>
          <cell r="I2343"/>
        </row>
        <row r="2344">
          <cell r="A2344" t="str">
            <v>ED-49926</v>
          </cell>
          <cell r="B2344"/>
          <cell r="C2344" t="str">
            <v>CAIXA DE DRENAGEM DE INSPEÇÃO/PASSAGEM EM ALVENARIA (80X80X140CM), REVESTIMENTO EM ARGAMASSA COM ADITIVO IMPERMEABILIZANTE, COM TAMPA EM GRELHA, INCLUSIVE ESCAVAÇÃO, REATERRO E TRANSPORTE E RETIRADA DO MATERIAL ESCAVADO (EM CAÇAMBA)</v>
          </cell>
          <cell r="D2344"/>
          <cell r="E2344"/>
          <cell r="F2344"/>
          <cell r="G2344" t="str">
            <v>un</v>
          </cell>
          <cell r="H2344">
            <v>1433.8</v>
          </cell>
          <cell r="I2344"/>
        </row>
        <row r="2345">
          <cell r="A2345" t="str">
            <v>ED-49922</v>
          </cell>
          <cell r="B2345"/>
          <cell r="C2345" t="str">
            <v>CAIXA DE DRENAGEM DE INSPEÇÃO/PASSAGEM EM ALVENARIA (80X80X40CM), REVESTIMENTO EM ARGAMASSA COM ADITIVO IMPERMEABILIZANTE, COM TAMPA EM GRELHA, INCLUSIVE ESCAVAÇÃO, REATERRO E TRANSPORTE E RETIRADA DO MATERIAL ESCAVADO (EM CAÇAMBA)</v>
          </cell>
          <cell r="D2345"/>
          <cell r="E2345"/>
          <cell r="F2345"/>
          <cell r="G2345" t="str">
            <v>un</v>
          </cell>
          <cell r="H2345">
            <v>874.91</v>
          </cell>
          <cell r="I2345"/>
        </row>
        <row r="2346">
          <cell r="A2346" t="str">
            <v>ED-49923</v>
          </cell>
          <cell r="B2346"/>
          <cell r="C2346" t="str">
            <v>CAIXA DE DRENAGEM DE INSPEÇÃO/PASSAGEM EM ALVENARIA (80X80X60CM), REVESTIMENTO EM ARGAMASSA COM ADITIVO IMPERMEABILIZANTE, COM TAMPA EM GRELHA, INCLUSIVE ESCAVAÇÃO, REATERRO E TRANSPORTE E RETIRADA DO MATERIAL ESCAVADO (EM CAÇAMBA)</v>
          </cell>
          <cell r="D2346"/>
          <cell r="E2346"/>
          <cell r="F2346"/>
          <cell r="G2346" t="str">
            <v>un</v>
          </cell>
          <cell r="H2346">
            <v>986.7</v>
          </cell>
          <cell r="I2346"/>
        </row>
        <row r="2347">
          <cell r="A2347" t="str">
            <v>ED-49924</v>
          </cell>
          <cell r="B2347"/>
          <cell r="C2347" t="str">
            <v>CAIXA DE DRENAGEM DE INSPEÇÃO/PASSAGEM EM ALVENARIA (80X80X80CM), REVESTIMENTO EM ARGAMASSA COM ADITIVO IMPERMEABILIZANTE, COM TAMPA EM GRELHA, INCLUSIVE ESCAVAÇÃO, REATERRO E TRANSPORTE E RETIRADA DO MATERIAL ESCAVADO (EM CAÇAMBA)</v>
          </cell>
          <cell r="D2347"/>
          <cell r="E2347"/>
          <cell r="F2347"/>
          <cell r="G2347" t="str">
            <v>un</v>
          </cell>
          <cell r="H2347">
            <v>1098.47</v>
          </cell>
          <cell r="I2347"/>
        </row>
        <row r="2348">
          <cell r="A2348" t="str">
            <v>ED-49929</v>
          </cell>
          <cell r="B2348"/>
          <cell r="C2348" t="str">
            <v>CAIXA DE DRENAGEM DE INSPEÇÃO/PASSAGEM EM ALVENARIA (90X90X100CM), REVESTIMENTO EM ARGAMASSA COM ADITIVO IMPERMEABILIZANTE, COM TAMPA EM GRELHA, INCLUSIVE ESCAVAÇÃO, REATERRO E TRANSPORTE E RETIRADA DO MATERIAL ESCAVADO (EM CAÇAMBA)</v>
          </cell>
          <cell r="D2348"/>
          <cell r="E2348"/>
          <cell r="F2348"/>
          <cell r="G2348" t="str">
            <v>un</v>
          </cell>
          <cell r="H2348">
            <v>1432.56</v>
          </cell>
          <cell r="I2348"/>
        </row>
        <row r="2349">
          <cell r="A2349" t="str">
            <v>ED-49930</v>
          </cell>
          <cell r="B2349"/>
          <cell r="C2349" t="str">
            <v>CAIXA DE DRENAGEM DE INSPEÇÃO/PASSAGEM EM ALVENARIA (90X90X140CM), REVESTIMENTO EM ARGAMASSA COM ADITIVO IMPERMEABILIZANTE, COM TAMPA EM GRELHA, INCLUSIVE ESCAVAÇÃO, REATERRO E TRANSPORTE E RETIRADA DO MATERIAL ESCAVADO (EM CAÇAMBA)</v>
          </cell>
          <cell r="D2349"/>
          <cell r="E2349"/>
          <cell r="F2349"/>
          <cell r="G2349" t="str">
            <v>un</v>
          </cell>
          <cell r="H2349">
            <v>1685.63</v>
          </cell>
          <cell r="I2349"/>
        </row>
        <row r="2350">
          <cell r="A2350" t="str">
            <v>ED-49927</v>
          </cell>
          <cell r="B2350"/>
          <cell r="C2350" t="str">
            <v>CAIXA DE DRENAGEM DE INSPEÇÃO/PASSAGEM EM ALVENARIA (90X90X60CM), REVESTIMENTO EM ARGAMASSA COM ADITIVO IMPERMEABILIZANTE, COM TAMPA EM GRELHA, INCLUSIVE ESCAVAÇÃO, REATERRO E TRANSPORTE E RETIRADA DO MATERIAL ESCAVADO (EM CAÇAMBA)</v>
          </cell>
          <cell r="D2350"/>
          <cell r="E2350"/>
          <cell r="F2350"/>
          <cell r="G2350" t="str">
            <v>un</v>
          </cell>
          <cell r="H2350">
            <v>1179.49</v>
          </cell>
          <cell r="I2350"/>
        </row>
        <row r="2351">
          <cell r="A2351" t="str">
            <v>ED-49928</v>
          </cell>
          <cell r="B2351"/>
          <cell r="C2351" t="str">
            <v>CAIXA DE DRENAGEM DE INSPEÇÃO/PASSAGEM EM ALVENARIA (90X90X80CM), REVESTIMENTO EM ARGAMASSA COM ADITIVO IMPERMEABILIZANTE, COM TAMPA EM GRELHA, INCLUSIVE ESCAVAÇÃO, REATERRO E TRANSPORTE E RETIRADA DO MATERIAL ESCAVADO (EM CAÇAMBA)</v>
          </cell>
          <cell r="D2351"/>
          <cell r="E2351"/>
          <cell r="F2351"/>
          <cell r="G2351" t="str">
            <v>un</v>
          </cell>
          <cell r="H2351">
            <v>1306.03</v>
          </cell>
          <cell r="I2351"/>
        </row>
        <row r="2352">
          <cell r="A2352">
            <v>8994</v>
          </cell>
          <cell r="B2352"/>
          <cell r="C2352" t="str">
            <v>RESERVATÓTIO DE ÁGUA</v>
          </cell>
          <cell r="D2352"/>
          <cell r="E2352"/>
          <cell r="F2352"/>
          <cell r="G2352"/>
          <cell r="H2352"/>
          <cell r="I2352"/>
        </row>
        <row r="2353">
          <cell r="A2353" t="str">
            <v>ED-49936</v>
          </cell>
          <cell r="B2353"/>
          <cell r="C2353" t="str">
            <v>CAIXA D´ÁGUA DE POLIETILENO, CAPACIDADE DE 1.000L, INCLUSIVE TAMPA, TORNEIRA DE BOIA, EXTRAVASOR, TUBO DE LIMPEZA E ACESSÓRIOS, EXCLUSIVE TUBULAÇÃO DE ENTRADA/SAÍDA DE ÁGUA</v>
          </cell>
          <cell r="D2353"/>
          <cell r="E2353"/>
          <cell r="F2353"/>
          <cell r="G2353" t="str">
            <v>un</v>
          </cell>
          <cell r="H2353">
            <v>794.27</v>
          </cell>
          <cell r="I2353"/>
        </row>
        <row r="2354">
          <cell r="A2354" t="str">
            <v>ED-49937</v>
          </cell>
          <cell r="B2354"/>
          <cell r="C2354" t="str">
            <v>CAIXA D´ÁGUA DE POLIETILENO, CAPACIDADE DE 1.500L, INCLUSIVE TAMPA, TORNEIRA DE BOIA, EXTRAVASOR, TUBO DE LIMPEZA E ACESSÓRIOS, EXCLUSIVE TUBULAÇÃO DE ENTRADA/SAÍDA DE ÁGUA</v>
          </cell>
          <cell r="D2354"/>
          <cell r="E2354"/>
          <cell r="F2354"/>
          <cell r="G2354" t="str">
            <v>un</v>
          </cell>
          <cell r="H2354">
            <v>1536.72</v>
          </cell>
          <cell r="I2354"/>
        </row>
        <row r="2355">
          <cell r="A2355" t="str">
            <v>ED-49934</v>
          </cell>
          <cell r="B2355"/>
          <cell r="C2355" t="str">
            <v>CAIXA D´ÁGUA DE POLIETILENO, CAPACIDADE DE 250L, INCLUSIVE TAMPA, TORNEIRA DE BOIA, EXTRAVASOR, TUBO DE LIMPEZA E ACESSÓRIOS, EXCLUSIVE TUBULAÇÃO DE ENTRADA/SAÍDA DE ÁGUA</v>
          </cell>
          <cell r="D2355"/>
          <cell r="E2355"/>
          <cell r="F2355"/>
          <cell r="G2355" t="str">
            <v>un</v>
          </cell>
          <cell r="H2355">
            <v>552.36</v>
          </cell>
          <cell r="I2355"/>
        </row>
        <row r="2356">
          <cell r="A2356" t="str">
            <v>ED-49935</v>
          </cell>
          <cell r="B2356"/>
          <cell r="C2356" t="str">
            <v>CAIXA D´ÁGUA DE POLIETILENO, CAPACIDADE DE 500L, INCLUSIVE TAMPA, TORNEIRA DE BOIA, EXTRAVASOR, TUBO DE LIMPEZA E ACESSÓRIOS, EXCLUSIVE TUBULAÇÃO DE ENTRADA/SAÍDA DE ÁGUA</v>
          </cell>
          <cell r="D2356"/>
          <cell r="E2356"/>
          <cell r="F2356"/>
          <cell r="G2356" t="str">
            <v>un</v>
          </cell>
          <cell r="H2356">
            <v>579.98</v>
          </cell>
          <cell r="I2356"/>
        </row>
        <row r="2357">
          <cell r="A2357" t="str">
            <v>ED-9941</v>
          </cell>
          <cell r="B2357"/>
          <cell r="C2357" t="str">
            <v>RESERVATÓRIO DE ÁGUA ENTERRADO, CAPACIDADE DE 15M3, EM CONCRETO ARMADO COM CASAS DE BOMBAS, INCLUSIVE ALÇAPÃO, ESCAVAÇÃO, REATERRO E TRANSPORTE E RETIRADA DO MATERIAL ESCAVADO (EM CAÇAMBA), EXCLUSIVE TUBULAÇÕES, BOMBAS E QUADROS</v>
          </cell>
          <cell r="D2357"/>
          <cell r="E2357"/>
          <cell r="F2357"/>
          <cell r="G2357" t="str">
            <v>un</v>
          </cell>
          <cell r="H2357">
            <v>27884.44</v>
          </cell>
          <cell r="I2357"/>
        </row>
        <row r="2358">
          <cell r="A2358">
            <v>8995</v>
          </cell>
          <cell r="B2358"/>
          <cell r="C2358" t="str">
            <v>ELETROBOMBA DE RECALQUE</v>
          </cell>
          <cell r="D2358"/>
          <cell r="E2358"/>
          <cell r="F2358"/>
          <cell r="G2358"/>
          <cell r="H2358"/>
          <cell r="I2358"/>
        </row>
        <row r="2359">
          <cell r="A2359" t="str">
            <v>ED-49858</v>
          </cell>
          <cell r="B2359"/>
          <cell r="C2359" t="str">
            <v>BOMBA CENTRÍFUGA DE SUCÇÃO E RECALQUE 1/2 HP D = 2"</v>
          </cell>
          <cell r="D2359"/>
          <cell r="E2359"/>
          <cell r="F2359"/>
          <cell r="G2359" t="str">
            <v>un</v>
          </cell>
          <cell r="H2359">
            <v>2852.31</v>
          </cell>
          <cell r="I2359"/>
        </row>
        <row r="2360">
          <cell r="A2360" t="str">
            <v>ED-49869</v>
          </cell>
          <cell r="B2360"/>
          <cell r="C2360" t="str">
            <v>CONJUNTO ELEVATÓRIO MOTOR-BOMBA (CENTRÍFUGA) DE 10 HP</v>
          </cell>
          <cell r="D2360"/>
          <cell r="E2360"/>
          <cell r="F2360"/>
          <cell r="G2360" t="str">
            <v>un</v>
          </cell>
          <cell r="H2360">
            <v>3349.17</v>
          </cell>
          <cell r="I2360"/>
        </row>
        <row r="2361">
          <cell r="A2361" t="str">
            <v>ED-49863</v>
          </cell>
          <cell r="B2361"/>
          <cell r="C2361" t="str">
            <v>CONJUNTO ELEVATÓRIO MOTOR-BOMBA (CENTRÍFUGA) DE 1/2 HP</v>
          </cell>
          <cell r="D2361"/>
          <cell r="E2361"/>
          <cell r="F2361"/>
          <cell r="G2361" t="str">
            <v>un</v>
          </cell>
          <cell r="H2361">
            <v>782.89</v>
          </cell>
          <cell r="I2361"/>
        </row>
        <row r="2362">
          <cell r="A2362" t="str">
            <v>ED-49862</v>
          </cell>
          <cell r="B2362"/>
          <cell r="C2362" t="str">
            <v>CONJUNTO ELEVATÓRIO MOTOR-BOMBA (CENTRÍFUGA) DE 1/3 HP</v>
          </cell>
          <cell r="D2362"/>
          <cell r="E2362"/>
          <cell r="F2362"/>
          <cell r="G2362" t="str">
            <v>un</v>
          </cell>
          <cell r="H2362">
            <v>748.47</v>
          </cell>
          <cell r="I2362"/>
        </row>
        <row r="2363">
          <cell r="A2363" t="str">
            <v>ED-49865</v>
          </cell>
          <cell r="B2363"/>
          <cell r="C2363" t="str">
            <v>CONJUNTO ELEVATÓRIO MOTOR-BOMBA (CENTRÍFUGA) DE 2 HP</v>
          </cell>
          <cell r="D2363"/>
          <cell r="E2363"/>
          <cell r="F2363"/>
          <cell r="G2363" t="str">
            <v>un</v>
          </cell>
          <cell r="H2363">
            <v>1382.64</v>
          </cell>
          <cell r="I2363"/>
        </row>
        <row r="2364">
          <cell r="A2364" t="str">
            <v>ED-49866</v>
          </cell>
          <cell r="B2364"/>
          <cell r="C2364" t="str">
            <v>CONJUNTO ELEVATÓRIO MOTOR-BOMBA (CENTRÍFUGA) DE 3 HP</v>
          </cell>
          <cell r="D2364"/>
          <cell r="E2364"/>
          <cell r="F2364"/>
          <cell r="G2364" t="str">
            <v>un</v>
          </cell>
          <cell r="H2364">
            <v>1173.23</v>
          </cell>
          <cell r="I2364"/>
        </row>
        <row r="2365">
          <cell r="A2365" t="str">
            <v>ED-49867</v>
          </cell>
          <cell r="B2365"/>
          <cell r="C2365" t="str">
            <v>CONJUNTO ELEVATÓRIO MOTOR-BOMBA (CENTRÍFUGA) DE 5 HP</v>
          </cell>
          <cell r="D2365"/>
          <cell r="E2365"/>
          <cell r="F2365"/>
          <cell r="G2365" t="str">
            <v>un</v>
          </cell>
          <cell r="H2365">
            <v>2262.4</v>
          </cell>
          <cell r="I2365"/>
        </row>
        <row r="2366">
          <cell r="A2366" t="str">
            <v>ED-49868</v>
          </cell>
          <cell r="B2366"/>
          <cell r="C2366" t="str">
            <v>CONJUNTO ELEVATÓRIO MOTOR-BOMBA (CENTRÍFUGA) DE 7,5 HP</v>
          </cell>
          <cell r="D2366"/>
          <cell r="E2366"/>
          <cell r="F2366"/>
          <cell r="G2366" t="str">
            <v>un</v>
          </cell>
          <cell r="H2366">
            <v>2710.83</v>
          </cell>
          <cell r="I2366"/>
        </row>
        <row r="2367">
          <cell r="A2367" t="str">
            <v>ED-49864</v>
          </cell>
          <cell r="B2367"/>
          <cell r="C2367" t="str">
            <v>CONJUNTO MOTO BOMBA 3/4" CV MONOFÁSICA, CENTRÍFUGA, 1 ESTAGIO</v>
          </cell>
          <cell r="D2367"/>
          <cell r="E2367"/>
          <cell r="F2367"/>
          <cell r="G2367" t="str">
            <v>un</v>
          </cell>
          <cell r="H2367">
            <v>1316.83</v>
          </cell>
          <cell r="I2367"/>
        </row>
        <row r="2368">
          <cell r="A2368" t="str">
            <v>ED-49861</v>
          </cell>
          <cell r="B2368"/>
          <cell r="C2368" t="str">
            <v>MOTO-BOMBA 1 CV SUCÇÃO = 1 1/2" R = 1 1/4", VM = 5M3/H, HM = 16 M</v>
          </cell>
          <cell r="D2368"/>
          <cell r="E2368"/>
          <cell r="F2368"/>
          <cell r="G2368" t="str">
            <v>un</v>
          </cell>
          <cell r="H2368">
            <v>1460.97</v>
          </cell>
          <cell r="I2368"/>
        </row>
        <row r="2369">
          <cell r="A2369">
            <v>8996</v>
          </cell>
          <cell r="B2369"/>
          <cell r="C2369" t="str">
            <v>TORNEIRA DE BOIA</v>
          </cell>
          <cell r="D2369"/>
          <cell r="E2369"/>
          <cell r="F2369"/>
          <cell r="G2369"/>
          <cell r="H2369"/>
          <cell r="I2369"/>
        </row>
        <row r="2370">
          <cell r="A2370" t="str">
            <v>ED-50302</v>
          </cell>
          <cell r="B2370"/>
          <cell r="C2370" t="str">
            <v>TORNEIRA CHAVE BOIA AUTOMÁTICA PARA RESERVATÓRIO</v>
          </cell>
          <cell r="D2370"/>
          <cell r="E2370"/>
          <cell r="F2370"/>
          <cell r="G2370" t="str">
            <v>U</v>
          </cell>
          <cell r="H2370">
            <v>83.98</v>
          </cell>
          <cell r="I2370"/>
        </row>
        <row r="2371">
          <cell r="A2371" t="str">
            <v>ED-50305</v>
          </cell>
          <cell r="B2371"/>
          <cell r="C2371" t="str">
            <v>TORNEIRA DE BOIA, TIPO ROSCÁVEL 1", EXCLUSIVE ADAPTADOR SOLDÁVEL DE PVC COM FLANGES E ANEL PARA CAIXA DÁGUA</v>
          </cell>
          <cell r="D2371"/>
          <cell r="E2371"/>
          <cell r="F2371"/>
          <cell r="G2371" t="str">
            <v>un</v>
          </cell>
          <cell r="H2371">
            <v>75.12</v>
          </cell>
          <cell r="I2371"/>
        </row>
        <row r="2372">
          <cell r="A2372" t="str">
            <v>ED-50307</v>
          </cell>
          <cell r="B2372"/>
          <cell r="C2372" t="str">
            <v>TORNEIRA DE BOIA, TIPO ROSCÁVEL 1.1/2", EXCLUSIVE ADAPTADOR SOLDÁVEL DE PVC COM FLANGES E ANEL PARA CAIXA DÁGUA</v>
          </cell>
          <cell r="D2372"/>
          <cell r="E2372"/>
          <cell r="F2372"/>
          <cell r="G2372" t="str">
            <v>un</v>
          </cell>
          <cell r="H2372">
            <v>101.48</v>
          </cell>
          <cell r="I2372"/>
        </row>
        <row r="2373">
          <cell r="A2373" t="str">
            <v>ED-50306</v>
          </cell>
          <cell r="B2373"/>
          <cell r="C2373" t="str">
            <v>TORNEIRA DE BOIA, TIPO ROSCÁVEL 1.1/4", EXCLUSIVE ADAPTADOR SOLDÁVEL DE PVC COM FLANGES E ANEL PARA CAIXA DÁGUA</v>
          </cell>
          <cell r="D2373"/>
          <cell r="E2373"/>
          <cell r="F2373"/>
          <cell r="G2373" t="str">
            <v>un</v>
          </cell>
          <cell r="H2373">
            <v>153.16999999999999</v>
          </cell>
          <cell r="I2373"/>
        </row>
        <row r="2374">
          <cell r="A2374" t="str">
            <v>ED-50303</v>
          </cell>
          <cell r="B2374"/>
          <cell r="C2374" t="str">
            <v>TORNEIRA DE BOIA, TIPO ROSCÁVEL 1/2", EXCLUSIVE ADAPTADOR SOLDÁVEL DE PVC COM FLANGES E ANEL PARA CAIXA DÁGUA</v>
          </cell>
          <cell r="D2374"/>
          <cell r="E2374"/>
          <cell r="F2374"/>
          <cell r="G2374" t="str">
            <v>un</v>
          </cell>
          <cell r="H2374">
            <v>41.28</v>
          </cell>
          <cell r="I2374"/>
        </row>
        <row r="2375">
          <cell r="A2375" t="str">
            <v>ED-50308</v>
          </cell>
          <cell r="B2375"/>
          <cell r="C2375" t="str">
            <v>TORNEIRA DE BOIA, TIPO ROSCÁVEL 2", EXCLUSIVE ADAPTADOR SOLDÁVEL DE PVC COM FLANGES E ANEL PARA CAIXA DÁGUA</v>
          </cell>
          <cell r="D2375"/>
          <cell r="E2375"/>
          <cell r="F2375"/>
          <cell r="G2375" t="str">
            <v>un</v>
          </cell>
          <cell r="H2375">
            <v>120.71</v>
          </cell>
          <cell r="I2375"/>
        </row>
        <row r="2376">
          <cell r="A2376" t="str">
            <v>ED-50304</v>
          </cell>
          <cell r="B2376"/>
          <cell r="C2376" t="str">
            <v>TORNEIRA DE BOIA, TIPO ROSCÁVEL 3/4", EXCLUSIVE ADAPTADOR SOLDÁVEL DE PVC COM FLANGES E ANEL PARA CAIXA DÁGUA</v>
          </cell>
          <cell r="D2376"/>
          <cell r="E2376"/>
          <cell r="F2376"/>
          <cell r="G2376" t="str">
            <v>un</v>
          </cell>
          <cell r="H2376">
            <v>32.39</v>
          </cell>
          <cell r="I2376"/>
        </row>
        <row r="2377">
          <cell r="A2377">
            <v>8997</v>
          </cell>
          <cell r="B2377"/>
          <cell r="C2377" t="str">
            <v>ABERTURA DE POÇO</v>
          </cell>
          <cell r="D2377"/>
          <cell r="E2377"/>
          <cell r="F2377"/>
          <cell r="G2377"/>
          <cell r="H2377"/>
          <cell r="I2377"/>
        </row>
        <row r="2378">
          <cell r="A2378" t="str">
            <v>ED-48151</v>
          </cell>
          <cell r="B2378"/>
          <cell r="C2378" t="str">
            <v>ABERTURA MANUAL DE POÇO COM PROFUNDIDADE &lt;= 2,00M, DIÂMETRO DE 1,20M, INCLUSIVE AFASTAMENTO DO MATERIAL ESCAVADO</v>
          </cell>
          <cell r="D2378"/>
          <cell r="E2378"/>
          <cell r="F2378"/>
          <cell r="G2378" t="str">
            <v>m</v>
          </cell>
          <cell r="H2378">
            <v>135.96</v>
          </cell>
          <cell r="I2378"/>
        </row>
        <row r="2379">
          <cell r="A2379" t="str">
            <v>ED-48152</v>
          </cell>
          <cell r="B2379"/>
          <cell r="C2379" t="str">
            <v>ABERTURA MANUAL DE POÇO COM PROFUNDIDADE &gt; 2,00M, DIÂMETRO DE 1,20M, INCLUSIVE AFASTAMENTO DO MATERIAL ESCAVADO</v>
          </cell>
          <cell r="D2379"/>
          <cell r="E2379"/>
          <cell r="F2379"/>
          <cell r="G2379" t="str">
            <v>m</v>
          </cell>
          <cell r="H2379">
            <v>174.36</v>
          </cell>
          <cell r="I2379"/>
        </row>
        <row r="2380">
          <cell r="A2380" t="str">
            <v>ED-48154</v>
          </cell>
          <cell r="B2380"/>
          <cell r="C2380" t="str">
            <v>REVESTIMENTO DE CISTERNA COM 1/2 TIJOLO MACIÇO REQUEIMADO</v>
          </cell>
          <cell r="D2380"/>
          <cell r="E2380"/>
          <cell r="F2380"/>
          <cell r="G2380" t="str">
            <v>U</v>
          </cell>
          <cell r="H2380">
            <v>744.23</v>
          </cell>
          <cell r="I2380"/>
        </row>
        <row r="2381">
          <cell r="A2381" t="str">
            <v>ED-48153</v>
          </cell>
          <cell r="B2381"/>
          <cell r="C2381" t="str">
            <v>REVESTIMENTO DE POÇO COM ANÉIS DE CONCRETO, D = 1,20 M</v>
          </cell>
          <cell r="D2381"/>
          <cell r="E2381"/>
          <cell r="F2381"/>
          <cell r="G2381" t="str">
            <v>U</v>
          </cell>
          <cell r="H2381">
            <v>815.03</v>
          </cell>
          <cell r="I2381"/>
        </row>
        <row r="2382">
          <cell r="A2382">
            <v>8998</v>
          </cell>
          <cell r="B2382"/>
          <cell r="C2382" t="str">
            <v>FOSSA SÉPTICA</v>
          </cell>
          <cell r="D2382"/>
          <cell r="E2382"/>
          <cell r="F2382"/>
          <cell r="G2382"/>
          <cell r="H2382"/>
          <cell r="I2382"/>
        </row>
        <row r="2383">
          <cell r="A2383" t="str">
            <v>ED-48145</v>
          </cell>
          <cell r="B2383"/>
          <cell r="C2383" t="str">
            <v>FILTROS ANAERÓBICOS COM DIÂMETRO 250 CM E PROFUNDIDADE ÚTIL DE 160 CM, INSTALADOS, INCLUSIVE BOTA FORA DE MATERIAL ESCAVADO</v>
          </cell>
          <cell r="D2383"/>
          <cell r="E2383"/>
          <cell r="F2383"/>
          <cell r="G2383" t="str">
            <v>U</v>
          </cell>
          <cell r="H2383">
            <v>4442.3500000000004</v>
          </cell>
          <cell r="I2383"/>
        </row>
        <row r="2384">
          <cell r="A2384" t="str">
            <v>ED-48146</v>
          </cell>
          <cell r="B2384"/>
          <cell r="C2384" t="str">
            <v>FOSSA SÉPTICA PARA 1500 L/DIA, DE CONCRETO, INSTALADA (15 PESSOAS), INCLUSIVE BOTA FORA DE MATERIAL ESCAVADO</v>
          </cell>
          <cell r="D2384"/>
          <cell r="E2384"/>
          <cell r="F2384"/>
          <cell r="G2384" t="str">
            <v>U</v>
          </cell>
          <cell r="H2384">
            <v>1462.96</v>
          </cell>
          <cell r="I2384"/>
        </row>
        <row r="2385">
          <cell r="A2385" t="str">
            <v>ED-48147</v>
          </cell>
          <cell r="B2385"/>
          <cell r="C2385" t="str">
            <v>FOSSA SÉPTICA PARA 2250 L/DIA, DE CONCRETO, INSTALADA (30 PESSOAS), INCLUSIVE BOTA FORA DE MATERIAL ESCAVADO</v>
          </cell>
          <cell r="D2385"/>
          <cell r="E2385"/>
          <cell r="F2385"/>
          <cell r="G2385" t="str">
            <v>U</v>
          </cell>
          <cell r="H2385">
            <v>2071.63</v>
          </cell>
          <cell r="I2385"/>
        </row>
        <row r="2386">
          <cell r="A2386" t="str">
            <v>ED-48148</v>
          </cell>
          <cell r="B2386"/>
          <cell r="C2386" t="str">
            <v>FOSSA SÉPTICA PARA 3000 L/DIA, DE CONCRETO, INSTALADA (40 PESSOAS), INCLUSIVE BOTA FORA DE MATERIAL ESCAVADO</v>
          </cell>
          <cell r="D2386"/>
          <cell r="E2386"/>
          <cell r="F2386"/>
          <cell r="G2386" t="str">
            <v>U</v>
          </cell>
          <cell r="H2386">
            <v>2391.9899999999998</v>
          </cell>
          <cell r="I2386"/>
        </row>
        <row r="2387">
          <cell r="A2387" t="str">
            <v>ED-48149</v>
          </cell>
          <cell r="B2387"/>
          <cell r="C2387" t="str">
            <v>FOSSA SÉPTICA PARA 3750 L/DIA, DE CONCRETO, INSTALADA (100 PESSOAS), INCLUSIVE BOTA FORA DE MATERIAL ESCAVADO</v>
          </cell>
          <cell r="D2387"/>
          <cell r="E2387"/>
          <cell r="F2387"/>
          <cell r="G2387" t="str">
            <v>U</v>
          </cell>
          <cell r="H2387">
            <v>2714.07</v>
          </cell>
          <cell r="I2387"/>
        </row>
        <row r="2388">
          <cell r="A2388">
            <v>8686</v>
          </cell>
          <cell r="B2388"/>
          <cell r="C2388" t="str">
            <v>DRENAGEM</v>
          </cell>
          <cell r="D2388"/>
          <cell r="E2388"/>
          <cell r="F2388"/>
          <cell r="G2388"/>
          <cell r="H2388"/>
          <cell r="I2388"/>
        </row>
        <row r="2389">
          <cell r="A2389">
            <v>9000</v>
          </cell>
          <cell r="B2389"/>
          <cell r="C2389" t="str">
            <v>CANALETA PRÉ-MOLDADA</v>
          </cell>
          <cell r="D2389"/>
          <cell r="E2389"/>
          <cell r="F2389"/>
          <cell r="G2389"/>
          <cell r="H2389"/>
          <cell r="I2389"/>
        </row>
        <row r="2390">
          <cell r="A2390" t="str">
            <v>ED-48552</v>
          </cell>
          <cell r="B2390"/>
          <cell r="C2390" t="str">
            <v>CANALETA PARA DRENAGEM, PRÉ-MOLDADA, TIPO MEIA CANA, DIÂMETRO 30CM, EXCLUSIVE TAMPA, INCLUSIVE ASSENTAMENTO EM ARGAMASSA, TRAÇO 1:3 (CIMENTO E AREIA), ESCAVAÇÃO, TRANSPORTE E RETIRADA DO MATERIAL ESCAVADO (EM CAÇAMBA)</v>
          </cell>
          <cell r="D2390"/>
          <cell r="E2390"/>
          <cell r="F2390"/>
          <cell r="G2390" t="str">
            <v>m</v>
          </cell>
          <cell r="H2390">
            <v>59.03</v>
          </cell>
          <cell r="I2390"/>
        </row>
        <row r="2391">
          <cell r="A2391" t="str">
            <v>ED-48553</v>
          </cell>
          <cell r="B2391"/>
          <cell r="C2391" t="str">
            <v>CANALETA PARA DRENAGEM, PRÉ-MOLDADA, TIPO MEIA CANA, DIÂMETRO 40CM, EXCLUSIVE TAMPA, INCLUSIVE ASSENTAMENTO EM ARGAMASSA, TRAÇO 1:3 (CIMENTO E AREIA), ESCAVAÇÃO, TRANSPORTE E RETIRADA DO MATERIAL ESCAVADO (EM CAÇAMBA)</v>
          </cell>
          <cell r="D2391"/>
          <cell r="E2391"/>
          <cell r="F2391"/>
          <cell r="G2391" t="str">
            <v>m</v>
          </cell>
          <cell r="H2391">
            <v>78.94</v>
          </cell>
          <cell r="I2391"/>
        </row>
        <row r="2392">
          <cell r="A2392" t="str">
            <v>ED-48554</v>
          </cell>
          <cell r="B2392"/>
          <cell r="C2392" t="str">
            <v>CANALETA PARA DRENAGEM, PRÉ-MOLDADA, TIPO MEIA CANA, DIÂMETRO 50CM, EXCLUSIVE TAMPA, INCLUSIVE ASSENTAMENTO EM ARGAMASSA, TRAÇO 1:3 (CIMENTO E AREIA), ESCAVAÇÃO, TRANSPORTE E RETIRADA DO MATERIAL ESCAVADO (EM CAÇAMBA)</v>
          </cell>
          <cell r="D2392"/>
          <cell r="E2392"/>
          <cell r="F2392"/>
          <cell r="G2392" t="str">
            <v>m</v>
          </cell>
          <cell r="H2392">
            <v>106.95</v>
          </cell>
          <cell r="I2392"/>
        </row>
        <row r="2393">
          <cell r="A2393" t="str">
            <v>ED-48555</v>
          </cell>
          <cell r="B2393"/>
          <cell r="C2393" t="str">
            <v>CANALETA PARA DRENAGEM, PRÉ-MOLDADA, TIPO MEIA CANA, DIÂMETRO 60CM, EXCLUSIVE TAMPA, INCLUSIVE ASSENTAMENTO EM ARGAMASSA, TRAÇO 1:3 (CIMENTO E AREIA), ESCAVAÇÃO, TRANSPORTE E RETIRADA DO MATERIAL ESCAVADO (EM CAÇAMBA)</v>
          </cell>
          <cell r="D2393"/>
          <cell r="E2393"/>
          <cell r="F2393"/>
          <cell r="G2393" t="str">
            <v>m</v>
          </cell>
          <cell r="H2393">
            <v>133.82</v>
          </cell>
          <cell r="I2393"/>
        </row>
        <row r="2394">
          <cell r="A2394" t="str">
            <v>ED-48562</v>
          </cell>
          <cell r="B2394"/>
          <cell r="C2394" t="str">
            <v>CANALETA SANITÁRIA, SEÇÃO 5X8CM, EM ARGAMASSA, TRAÇO 1:3 (CIMENTO E AREIA) COM ADITIVO IMPERMEABILIZANTE, EXCLUSIVE TAMPA, INCLUSIVE CORTE NO PISO, TRANSPORTE E RETIRADA DO MATERIAL DEMOLIDO (EM CAÇAMBA)</v>
          </cell>
          <cell r="D2394"/>
          <cell r="E2394"/>
          <cell r="F2394"/>
          <cell r="G2394" t="str">
            <v>m</v>
          </cell>
          <cell r="H2394">
            <v>25.53</v>
          </cell>
          <cell r="I2394"/>
        </row>
        <row r="2395">
          <cell r="A2395">
            <v>9001</v>
          </cell>
          <cell r="B2395"/>
          <cell r="C2395" t="str">
            <v>CANALETA DE CONCRETO MOLDADA IN-LOCO</v>
          </cell>
          <cell r="D2395"/>
          <cell r="E2395"/>
          <cell r="F2395"/>
          <cell r="G2395"/>
          <cell r="H2395"/>
          <cell r="I2395"/>
        </row>
        <row r="2396">
          <cell r="A2396" t="str">
            <v>ED-14720</v>
          </cell>
          <cell r="B2396"/>
          <cell r="C2396" t="str">
            <v>CANALETA PARA DRENAGEM, EM CONCRETO COM FCK 15MPA, MOLDADA IN LOCO, SEÇÃO 15X15CM, FORMA EM CONTRA BARRANCO, EXCLUSIVE TAMPA, INCLUSIVE ESCAVAÇÃO, REATERRO COM TRANSPORTE E RETIRADA DO MATERIAL ESCAVADO (EM CAÇAMBA)</v>
          </cell>
          <cell r="D2396"/>
          <cell r="E2396"/>
          <cell r="F2396"/>
          <cell r="G2396" t="str">
            <v>m</v>
          </cell>
          <cell r="H2396">
            <v>54.79</v>
          </cell>
          <cell r="I2396"/>
        </row>
        <row r="2397">
          <cell r="A2397" t="str">
            <v>ED-14740</v>
          </cell>
          <cell r="B2397"/>
          <cell r="C2397" t="str">
            <v>CANALETA PARA DRENAGEM, EM CONCRETO COM FCK 15MPA, MOLDADA IN LOCO, SEÇÃO 15X15CM, FORMA EM MADEIRA, EXCLUSIVE TAMPA, INCLUSIVE ESCAVAÇÃO, REATERRO COM TRANSPORTE E RETIRADA DO MATERIAL ESCAVADO (EM CAÇAMBA)</v>
          </cell>
          <cell r="D2397"/>
          <cell r="E2397"/>
          <cell r="F2397"/>
          <cell r="G2397" t="str">
            <v>m</v>
          </cell>
          <cell r="H2397">
            <v>100.29</v>
          </cell>
          <cell r="I2397"/>
        </row>
        <row r="2398">
          <cell r="A2398" t="str">
            <v>ED-14721</v>
          </cell>
          <cell r="B2398"/>
          <cell r="C2398" t="str">
            <v>CANALETA PARA DRENAGEM, EM CONCRETO COM FCK 15MPA, MOLDADA IN LOCO, SEÇÃO 20X20CM, FORMA EM CONTRA BARRANCO, EXCLUSIVE TAMPA, INCLUSIVE ESCAVAÇÃO, REATERRO COM TRANSPORTE E RETIRADA DO MATERIAL ESCAVADO (EM CAÇAMBA)</v>
          </cell>
          <cell r="D2398"/>
          <cell r="E2398"/>
          <cell r="F2398"/>
          <cell r="G2398" t="str">
            <v>m</v>
          </cell>
          <cell r="H2398">
            <v>70.62</v>
          </cell>
          <cell r="I2398"/>
        </row>
        <row r="2399">
          <cell r="A2399" t="str">
            <v>ED-14741</v>
          </cell>
          <cell r="B2399"/>
          <cell r="C2399" t="str">
            <v>CANALETA PARA DRENAGEM, EM CONCRETO COM FCK 15MPA, MOLDADA IN LOCO, SEÇÃO 20X20CM, FORMA EM MADEIRA, EXCLUSIVE TAMPA, INCLUSIVE ESCAVAÇÃO, REATERRO COM TRANSPORTE E RETIRADA DO MATERIAL ESCAVADO (EM CAÇAMBA)</v>
          </cell>
          <cell r="D2399"/>
          <cell r="E2399"/>
          <cell r="F2399"/>
          <cell r="G2399" t="str">
            <v>m</v>
          </cell>
          <cell r="H2399">
            <v>123.52</v>
          </cell>
          <cell r="I2399"/>
        </row>
        <row r="2400">
          <cell r="A2400" t="str">
            <v>ED-14725</v>
          </cell>
          <cell r="B2400"/>
          <cell r="C2400"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400"/>
          <cell r="E2400"/>
          <cell r="F2400"/>
          <cell r="G2400" t="str">
            <v>m</v>
          </cell>
          <cell r="H2400">
            <v>283.02</v>
          </cell>
          <cell r="I2400"/>
        </row>
        <row r="2401">
          <cell r="A2401" t="str">
            <v>ED-14726</v>
          </cell>
          <cell r="B2401"/>
          <cell r="C2401" t="str">
            <v>CANALETA PARA DRENAGEM, EM CONCRETO COM FCK 15MPA, MOLDADA IN LOCO, SEÇÃO 30X20CM, FORMA EM CONTRA BARRANCO, COM TAMPA EM CONCRETO  PARA TRÂNSITO DE PEDESTRE, INCLUSIVE ESCAVAÇÃO, REATERRO COM TRANSPORTE E RETIRADA DO MATERIAL ESCAVADO (EM CAÇAMBA)</v>
          </cell>
          <cell r="D2401"/>
          <cell r="E2401"/>
          <cell r="F2401"/>
          <cell r="G2401" t="str">
            <v>m</v>
          </cell>
          <cell r="H2401">
            <v>133.13</v>
          </cell>
          <cell r="I2401"/>
        </row>
        <row r="2402">
          <cell r="A2402" t="str">
            <v>ED-14728</v>
          </cell>
          <cell r="B2402"/>
          <cell r="C2402" t="str">
            <v>CANALETA PARA DRENAGEM, EM CONCRETO COM FCK 15MPA, MOLDADA IN LOCO, SEÇÃO 30X20CM, FORMA EM CONTRA BARRANCO, EXCLUSIVE TAMPA, INCLUSIVE ESCAVAÇÃO, REATERRO COM TRANSPORTE E RETIRADA DO MATERIAL ESCAVADO (EM CAÇAMBA)</v>
          </cell>
          <cell r="D2402"/>
          <cell r="E2402"/>
          <cell r="F2402"/>
          <cell r="G2402" t="str">
            <v>m</v>
          </cell>
          <cell r="H2402">
            <v>94.03</v>
          </cell>
          <cell r="I2402"/>
        </row>
        <row r="2403">
          <cell r="A2403" t="str">
            <v>ED-14746</v>
          </cell>
          <cell r="B2403"/>
          <cell r="C2403"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403"/>
          <cell r="E2403"/>
          <cell r="F2403"/>
          <cell r="G2403" t="str">
            <v>m</v>
          </cell>
          <cell r="H2403">
            <v>350.64</v>
          </cell>
          <cell r="I2403"/>
        </row>
        <row r="2404">
          <cell r="A2404" t="str">
            <v>ED-14747</v>
          </cell>
          <cell r="B2404"/>
          <cell r="C2404" t="str">
            <v>CANALETA PARA DRENAGEM, EM CONCRETO COM FCK 15MPA, MOLDADA IN LOCO, SEÇÃO 30X20CM, FORMA EM MADEIRA, COM TAMPA EM CONCRETO PARA TRÂNSITO DE PEDESTRE, INCLUSIVE ESCAVAÇÃO, REATERRO COM TRANSPORTE E RETIRADA DO MATERIAL ESCAVADO (EM CAÇAMBA)</v>
          </cell>
          <cell r="D2404"/>
          <cell r="E2404"/>
          <cell r="F2404"/>
          <cell r="G2404" t="str">
            <v>m</v>
          </cell>
          <cell r="H2404">
            <v>200.75</v>
          </cell>
          <cell r="I2404"/>
        </row>
        <row r="2405">
          <cell r="A2405" t="str">
            <v>ED-14748</v>
          </cell>
          <cell r="B2405"/>
          <cell r="C2405" t="str">
            <v>CANALETA PARA DRENAGEM, EM CONCRETO COM FCK 15MPA, MOLDADA IN LOCO, SEÇÃO 30X20CM, FORMA EM MADEIRA, EXCLUSIVE TAMPA, INCLUSIVE ESCAVAÇÃO, REATERRO COM TRANSPORTE E RETIRADA DO MATERIAL ESCAVADO (EM CAÇAMBA)</v>
          </cell>
          <cell r="D2405"/>
          <cell r="E2405"/>
          <cell r="F2405"/>
          <cell r="G2405" t="str">
            <v>m</v>
          </cell>
          <cell r="H2405">
            <v>390.48</v>
          </cell>
          <cell r="I2405"/>
        </row>
        <row r="2406">
          <cell r="A2406" t="str">
            <v>ED-14718</v>
          </cell>
          <cell r="B2406"/>
          <cell r="C2406"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D2406"/>
          <cell r="E2406"/>
          <cell r="F2406"/>
          <cell r="G2406" t="str">
            <v>m</v>
          </cell>
          <cell r="H2406">
            <v>292.87</v>
          </cell>
          <cell r="I2406"/>
        </row>
        <row r="2407">
          <cell r="A2407" t="str">
            <v>ED-14719</v>
          </cell>
          <cell r="B2407"/>
          <cell r="C2407" t="str">
            <v>CANALETA PARA DRENAGEM, EM CONCRETO COM FCK 15MPA, MOLDADA IN LOCO, SEÇÃO 30X30CM, FORMA EM CONTRA BARRANCO, COM TAMPA EM CONCRETO  PARA TRÂNSITO DE PEDESTRE, INCLUSIVE ESCAVAÇÃO, REATERRO COM TRANSPORTE E RETIRADA DO MATERIAL ESCAVADO (EM CAÇAMBA)</v>
          </cell>
          <cell r="D2407"/>
          <cell r="E2407"/>
          <cell r="F2407"/>
          <cell r="G2407" t="str">
            <v>m</v>
          </cell>
          <cell r="H2407">
            <v>142.97999999999999</v>
          </cell>
          <cell r="I2407"/>
        </row>
        <row r="2408">
          <cell r="A2408" t="str">
            <v>ED-14722</v>
          </cell>
          <cell r="B2408"/>
          <cell r="C2408" t="str">
            <v>CANALETA PARA DRENAGEM, EM CONCRETO COM FCK 15MPA, MOLDADA IN LOCO, SEÇÃO 30X30CM, FORMA EM CONTRA BARRANCO, EXCLUSIVE TAMPA, INCLUSIVE ESCAVAÇÃO, REATERRO COM TRANSPORTE E RETIRADA DO MATERIAL ESCAVADO (EM CAÇAMBA)</v>
          </cell>
          <cell r="D2408"/>
          <cell r="E2408"/>
          <cell r="F2408"/>
          <cell r="G2408" t="str">
            <v>m</v>
          </cell>
          <cell r="H2408">
            <v>103.88</v>
          </cell>
          <cell r="I2408"/>
        </row>
        <row r="2409">
          <cell r="A2409" t="str">
            <v>ED-14737</v>
          </cell>
          <cell r="B2409"/>
          <cell r="C2409"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D2409"/>
          <cell r="E2409"/>
          <cell r="F2409"/>
          <cell r="G2409" t="str">
            <v>m</v>
          </cell>
          <cell r="H2409">
            <v>360.48</v>
          </cell>
          <cell r="I2409"/>
        </row>
        <row r="2410">
          <cell r="A2410" t="str">
            <v>ED-14739</v>
          </cell>
          <cell r="B2410"/>
          <cell r="C2410" t="str">
            <v>CANALETA PARA DRENAGEM, EM CONCRETO COM FCK 15MPA, MOLDADA IN LOCO, SEÇÃO 30X30CM, FORMA EM MADEIRA, COM TAMPA EM CONCRETO  PARA TRÂNSITO DE PEDESTRE, INCLUSIVE ESCAVAÇÃO, REATERRO COM TRANSPORTE E RETIRADA DO MATERIAL ESCAVADO (EM CAÇAMBA)</v>
          </cell>
          <cell r="D2410"/>
          <cell r="E2410"/>
          <cell r="F2410"/>
          <cell r="G2410" t="str">
            <v>m</v>
          </cell>
          <cell r="H2410">
            <v>210.59</v>
          </cell>
          <cell r="I2410"/>
        </row>
        <row r="2411">
          <cell r="A2411" t="str">
            <v>ED-14742</v>
          </cell>
          <cell r="B2411"/>
          <cell r="C2411" t="str">
            <v>CANALETA PARA DRENAGEM, EM CONCRETO COM FCK 15MPA, MOLDADA IN LOCO, SEÇÃO 30X30CM, FORMA EM MADEIRA, EXCLUSIVE TAMPA, INCLUSIVE ESCAVAÇÃO, REATERRO COM TRANSPORTE E RETIRADA DO MATERIAL ESCAVADO (EM CAÇAMBA)</v>
          </cell>
          <cell r="D2411"/>
          <cell r="E2411"/>
          <cell r="F2411"/>
          <cell r="G2411" t="str">
            <v>m</v>
          </cell>
          <cell r="H2411">
            <v>171.49</v>
          </cell>
          <cell r="I2411"/>
        </row>
        <row r="2412">
          <cell r="A2412" t="str">
            <v>ED-14581</v>
          </cell>
          <cell r="B2412"/>
          <cell r="C2412" t="str">
            <v>CANALETA PARA DRENAGEM, EM CONCRETO COM FCK 15MPA, MOLDADA IN LOCO, SEÇÃO 40X40CM, FORMA EM CONTRA BARRANCO, EXCLUSIVE TAMPA, INCLUSIVE ESCAVAÇÃO, REATERRO COM TRANSPORTE E RETIRADA DO MATERIAL ESCAVADO (EM CAÇAMBA)</v>
          </cell>
          <cell r="D2412"/>
          <cell r="E2412"/>
          <cell r="F2412"/>
          <cell r="G2412" t="str">
            <v>m</v>
          </cell>
          <cell r="H2412">
            <v>227.23</v>
          </cell>
          <cell r="I2412"/>
        </row>
        <row r="2413">
          <cell r="A2413" t="str">
            <v>ED-14743</v>
          </cell>
          <cell r="B2413"/>
          <cell r="C2413" t="str">
            <v>CANALETA PARA DRENAGEM, EM CONCRETO COM FCK 15MPA, MOLDADA IN LOCO, SEÇÃO 40X40CM, FORMA EM MADEIRA, EXCLUSIVE TAMPA, INCLUSIVE ESCAVAÇÃO, REATERRO COM TRANSPORTE E RETIRADA DO MATERIAL ESCAVADO (EM CAÇAMBA)</v>
          </cell>
          <cell r="D2413"/>
          <cell r="E2413"/>
          <cell r="F2413"/>
          <cell r="G2413" t="str">
            <v>m</v>
          </cell>
          <cell r="H2413">
            <v>305.39999999999998</v>
          </cell>
          <cell r="I2413"/>
        </row>
        <row r="2414">
          <cell r="A2414" t="str">
            <v>ED-14723</v>
          </cell>
          <cell r="B2414"/>
          <cell r="C2414" t="str">
            <v>CANALETA PARA DRENAGEM, EM CONCRETO COM FCK 15MPA, MOLDADA IN LOCO, SEÇÃO 60X60CM, FORMA EM CONTRA BARRANCO, EXCLUSIVE TAMPA, INCLUSIVE ESCAVAÇÃO, REATERRO COM TRANSPORTE E RETIRADA DO MATERIAL ESCAVADO (EM CAÇAMBA)</v>
          </cell>
          <cell r="D2414"/>
          <cell r="E2414"/>
          <cell r="F2414"/>
          <cell r="G2414" t="str">
            <v>m</v>
          </cell>
          <cell r="H2414">
            <v>379.82</v>
          </cell>
          <cell r="I2414"/>
        </row>
        <row r="2415">
          <cell r="A2415" t="str">
            <v>ED-14744</v>
          </cell>
          <cell r="B2415"/>
          <cell r="C2415" t="str">
            <v>CANALETA PARA DRENAGEM, EM CONCRETO COM FCK 15MPA, MOLDADA IN LOCO, SEÇÃO 60X60CM, FORMA EM MADEIRA, EXCLUSIVE TAMPA, INCLUSIVE ESCAVAÇÃO, REATERRO COM TRANSPORTE E RETIRADA DO MATERIAL ESCAVADO (EM CAÇAMBA)</v>
          </cell>
          <cell r="D2415"/>
          <cell r="E2415"/>
          <cell r="F2415"/>
          <cell r="G2415" t="str">
            <v>m</v>
          </cell>
          <cell r="H2415">
            <v>505.95</v>
          </cell>
          <cell r="I2415"/>
        </row>
        <row r="2416">
          <cell r="A2416" t="str">
            <v>ED-14724</v>
          </cell>
          <cell r="B2416"/>
          <cell r="C2416" t="str">
            <v>CANALETA PARA DRENAGEM, EM CONCRETO COM FCK 15MPA, MOLDADA IN LOCO, SEÇÃO 90X90CM, FORMA EM CONTRA BARRANCO, EXCLUSIVE TAMPA, INCLUSIVE ESCAVAÇÃO, REATERRO COM TRANSPORTE E RETIRADA DO MATERIAL ESCAVADO (EM CAÇAMBA)</v>
          </cell>
          <cell r="D2416"/>
          <cell r="E2416"/>
          <cell r="F2416"/>
          <cell r="G2416" t="str">
            <v>m</v>
          </cell>
          <cell r="H2416">
            <v>723.77</v>
          </cell>
          <cell r="I2416"/>
        </row>
        <row r="2417">
          <cell r="A2417" t="str">
            <v>ED-14745</v>
          </cell>
          <cell r="B2417"/>
          <cell r="C2417" t="str">
            <v>CANALETA PARA DRENAGEM, EM CONCRETO COM FCK 15MPA, MOLDADA IN LOCO, SEÇÃO 90X90CM, FORMA EM MADEIRA, EXCLUSIVE TAMPA, INCLUSIVE ESCAVAÇÃO, REATERRO COM TRANSPORTE E RETIRADA DO MATERIAL ESCAVADO (EM CAÇAMBA)</v>
          </cell>
          <cell r="D2417"/>
          <cell r="E2417"/>
          <cell r="F2417"/>
          <cell r="G2417" t="str">
            <v>m</v>
          </cell>
          <cell r="H2417">
            <v>902.13</v>
          </cell>
          <cell r="I2417"/>
        </row>
        <row r="2418">
          <cell r="A2418">
            <v>9002</v>
          </cell>
          <cell r="B2418"/>
          <cell r="C2418" t="str">
            <v>TUBULAÇÃO PARA DRENAGEM</v>
          </cell>
          <cell r="D2418"/>
          <cell r="E2418"/>
          <cell r="F2418"/>
          <cell r="G2418"/>
          <cell r="H2418"/>
          <cell r="I2418"/>
        </row>
        <row r="2419">
          <cell r="A2419" t="str">
            <v>ED-48669</v>
          </cell>
          <cell r="B2419"/>
          <cell r="C2419" t="str">
            <v>FORNECIMENTO E ASSENTAMENTO DE TUBO PVC RÍGIDO, DRENAGEM/PLUVIAL, PBV - SÉRIE NORMAL, DN 100 MM (4"), INCLUSIVE CONEXÕES</v>
          </cell>
          <cell r="D2419"/>
          <cell r="E2419"/>
          <cell r="F2419"/>
          <cell r="G2419" t="str">
            <v>m</v>
          </cell>
          <cell r="H2419">
            <v>41.74</v>
          </cell>
          <cell r="I2419"/>
        </row>
        <row r="2420">
          <cell r="A2420" t="str">
            <v>ED-48670</v>
          </cell>
          <cell r="B2420"/>
          <cell r="C2420" t="str">
            <v>FORNECIMENTO E ASSENTAMENTO DE TUBO PVC RÍGIDO, DRENAGEM/PLUVIAL, PBV - SÉRIE NORMAL, DN 150 MM (6"), INCLUSIVE CONEXÕES</v>
          </cell>
          <cell r="D2420"/>
          <cell r="E2420"/>
          <cell r="F2420"/>
          <cell r="G2420" t="str">
            <v>m</v>
          </cell>
          <cell r="H2420">
            <v>70.349999999999994</v>
          </cell>
          <cell r="I2420"/>
        </row>
        <row r="2421">
          <cell r="A2421" t="str">
            <v>ED-48671</v>
          </cell>
          <cell r="B2421"/>
          <cell r="C2421" t="str">
            <v>FORNECIMENTO E ASSENTAMENTO DE TUBO PVC RÍGIDO, DRENAGEM/PLUVIAL, PBV - SÉRIE NORMAL, DN 200 MM (8"), INCLUSIVE CONEXÕES</v>
          </cell>
          <cell r="D2421"/>
          <cell r="E2421"/>
          <cell r="F2421"/>
          <cell r="G2421" t="str">
            <v>m</v>
          </cell>
          <cell r="H2421">
            <v>158.5</v>
          </cell>
          <cell r="I2421"/>
        </row>
        <row r="2422">
          <cell r="A2422" t="str">
            <v>ED-48667</v>
          </cell>
          <cell r="B2422"/>
          <cell r="C2422" t="str">
            <v>FORNECIMENTO E ASSENTAMENTO DE TUBO PVC RÍGIDO, DRENAGEM/PLUVIAL, PBV - SÉRIE NORMAL, DN 50 MM (2"), INCLUSIVE CONEXÕES</v>
          </cell>
          <cell r="D2422"/>
          <cell r="E2422"/>
          <cell r="F2422"/>
          <cell r="G2422" t="str">
            <v>m</v>
          </cell>
          <cell r="H2422">
            <v>27.98</v>
          </cell>
          <cell r="I2422"/>
        </row>
        <row r="2423">
          <cell r="A2423" t="str">
            <v>ED-48668</v>
          </cell>
          <cell r="B2423"/>
          <cell r="C2423" t="str">
            <v>FORNECIMENTO E ASSENTAMENTO DE TUBO PVC RÍGIDO, DRENAGEM/PLUVIAL, PBV - SÉRIE NORMAL, DN 75 MM (3"), INCLUSIVE CONEXÕES</v>
          </cell>
          <cell r="D2423"/>
          <cell r="E2423"/>
          <cell r="F2423"/>
          <cell r="G2423" t="str">
            <v>m</v>
          </cell>
          <cell r="H2423">
            <v>38.21</v>
          </cell>
          <cell r="I2423"/>
        </row>
        <row r="2424">
          <cell r="A2424">
            <v>9003</v>
          </cell>
          <cell r="B2424"/>
          <cell r="C2424" t="str">
            <v>TUBULAÇÃO PERFURADO EM PVC FLEXÍVEL CORRUGADO</v>
          </cell>
          <cell r="D2424"/>
          <cell r="E2424"/>
          <cell r="F2424"/>
          <cell r="G2424"/>
          <cell r="H2424"/>
          <cell r="I2424"/>
        </row>
        <row r="2425">
          <cell r="A2425" t="str">
            <v>ED-48689</v>
          </cell>
          <cell r="B2425"/>
          <cell r="C2425" t="str">
            <v>FORNECIMENTO E ASSENTAMENTO DE TUBO PVC FLEXÍVEL CORRUGADO, PERFURADO, DN 100 MM (4"), PARA DRENAGEM</v>
          </cell>
          <cell r="D2425"/>
          <cell r="E2425"/>
          <cell r="F2425"/>
          <cell r="G2425" t="str">
            <v>m</v>
          </cell>
          <cell r="H2425">
            <v>17.77</v>
          </cell>
          <cell r="I2425"/>
        </row>
        <row r="2426">
          <cell r="A2426" t="str">
            <v>ED-48688</v>
          </cell>
          <cell r="B2426"/>
          <cell r="C2426" t="str">
            <v>FORNECIMENTO E ASSENTAMENTO DE TUBO PVC FLEXÍVEL CORRUGADO, PERFURADO, DN 65 MM (2.1/2"), PARA DRENAGEM</v>
          </cell>
          <cell r="D2426"/>
          <cell r="E2426"/>
          <cell r="F2426"/>
          <cell r="G2426" t="str">
            <v>m</v>
          </cell>
          <cell r="H2426">
            <v>12.59</v>
          </cell>
          <cell r="I2426"/>
        </row>
        <row r="2427">
          <cell r="A2427" t="str">
            <v>ED-48690</v>
          </cell>
          <cell r="B2427"/>
          <cell r="C2427" t="str">
            <v>FORNECIMENTO E ASSENTAMENTO DE TUBO PVC RÍGIDO CORRUGADO, PERFURADO, DN 160 MM (6"), PARA DRENAGEM</v>
          </cell>
          <cell r="D2427"/>
          <cell r="E2427"/>
          <cell r="F2427"/>
          <cell r="G2427" t="str">
            <v>m</v>
          </cell>
          <cell r="H2427">
            <v>21.05</v>
          </cell>
          <cell r="I2427"/>
        </row>
        <row r="2428">
          <cell r="A2428">
            <v>9004</v>
          </cell>
          <cell r="B2428"/>
          <cell r="C2428" t="str">
            <v>TUBULAÇÃO DE CONCRETO SIMPLES</v>
          </cell>
          <cell r="D2428"/>
          <cell r="E2428"/>
          <cell r="F2428"/>
          <cell r="G2428"/>
          <cell r="H2428"/>
          <cell r="I2428"/>
        </row>
        <row r="2429">
          <cell r="A2429" t="str">
            <v>ED-48687</v>
          </cell>
          <cell r="B2429"/>
          <cell r="C2429" t="str">
            <v>TUBO DE CONCRETO para dreno simples ou poroso, Ø 150 mm</v>
          </cell>
          <cell r="D2429"/>
          <cell r="E2429"/>
          <cell r="F2429"/>
          <cell r="G2429" t="str">
            <v>m</v>
          </cell>
          <cell r="H2429">
            <v>46.94</v>
          </cell>
          <cell r="I2429"/>
        </row>
        <row r="2430">
          <cell r="A2430" t="str">
            <v>ED-48675</v>
          </cell>
          <cell r="B2430"/>
          <cell r="C2430" t="str">
            <v>TUBO DE CONCRETO SIMPLES, CLASSE PS1, DIÂMETRO 300MM, INCLUSIVE FORNECIMENTO, ASSENTAMENTO E REJUNTAMENTO, EXCLUSIVE ESCAVAÇÃO</v>
          </cell>
          <cell r="D2430"/>
          <cell r="E2430"/>
          <cell r="F2430"/>
          <cell r="G2430" t="str">
            <v>m</v>
          </cell>
          <cell r="H2430">
            <v>61.1</v>
          </cell>
          <cell r="I2430"/>
        </row>
        <row r="2431">
          <cell r="A2431" t="str">
            <v>ED-48676</v>
          </cell>
          <cell r="B2431"/>
          <cell r="C2431" t="str">
            <v>TUBO DE CONCRETO SIMPLES, CLASSE PS1, DIÂMETRO 400MM, INCLUSIVE FORNECIMENTO, ASSENTAMENTO E REJUNTAMENTO, EXCLUSIVE ESCAVAÇÃO</v>
          </cell>
          <cell r="D2431"/>
          <cell r="E2431"/>
          <cell r="F2431"/>
          <cell r="G2431" t="str">
            <v>m</v>
          </cell>
          <cell r="H2431">
            <v>83.49</v>
          </cell>
          <cell r="I2431"/>
        </row>
        <row r="2432">
          <cell r="A2432" t="str">
            <v>ED-48677</v>
          </cell>
          <cell r="B2432"/>
          <cell r="C2432" t="str">
            <v>TUBO DE CONCRETO SIMPLES, CLASSE PS1, DIÂMETRO 500MM, INCLUSIVE FORNECIMENTO, ASSENTAMENTO E REJUNTAMENTO, EXCLUSIVE ESCAVAÇÃO</v>
          </cell>
          <cell r="D2432"/>
          <cell r="E2432"/>
          <cell r="F2432"/>
          <cell r="G2432" t="str">
            <v>m</v>
          </cell>
          <cell r="H2432">
            <v>94.71</v>
          </cell>
          <cell r="I2432"/>
        </row>
        <row r="2433">
          <cell r="A2433" t="str">
            <v>ED-48678</v>
          </cell>
          <cell r="B2433"/>
          <cell r="C2433" t="str">
            <v>TUBO DE CONCRETO SIMPLES, CLASSE PS1, DIÂMETRO 600MM, INCLUSIVE FORNECIMENTO, ASSENTAMENTO E REJUNTAMENTO, EXCLUSIVE ESCAVAÇÃO</v>
          </cell>
          <cell r="D2433"/>
          <cell r="E2433"/>
          <cell r="F2433"/>
          <cell r="G2433" t="str">
            <v>m</v>
          </cell>
          <cell r="H2433">
            <v>117.77</v>
          </cell>
          <cell r="I2433"/>
        </row>
        <row r="2434">
          <cell r="A2434">
            <v>9005</v>
          </cell>
          <cell r="B2434"/>
          <cell r="C2434" t="str">
            <v>TUBULAÇÃO DE CONCRETO ARMADO</v>
          </cell>
          <cell r="D2434"/>
          <cell r="E2434"/>
          <cell r="F2434"/>
          <cell r="G2434"/>
          <cell r="H2434"/>
          <cell r="I2434"/>
        </row>
        <row r="2435">
          <cell r="A2435" t="str">
            <v>ED-48684</v>
          </cell>
          <cell r="B2435"/>
          <cell r="C2435" t="str">
            <v>TUBO DE CONCRETO ARMADO, CLASSE PA1, DIÂMETRO 1000MM, INCLUSIVE FORNECIMENTO, ASSENTAMENTO E REJUNTAMENTO, EXCLUSIVE ESCAVAÇÃO</v>
          </cell>
          <cell r="D2435"/>
          <cell r="E2435"/>
          <cell r="F2435"/>
          <cell r="G2435" t="str">
            <v>m</v>
          </cell>
          <cell r="H2435">
            <v>416.79</v>
          </cell>
          <cell r="I2435"/>
        </row>
        <row r="2436">
          <cell r="A2436" t="str">
            <v>ED-48685</v>
          </cell>
          <cell r="B2436"/>
          <cell r="C2436" t="str">
            <v>TUBO DE CONCRETO ARMADO, CLASSE PA1, DIÂMETRO 1200MM, INCLUSIVE FORNECIMENTO, ASSENTAMENTO E REJUNTAMENTO, EXCLUSIVE ESCAVAÇÃO</v>
          </cell>
          <cell r="D2436"/>
          <cell r="E2436"/>
          <cell r="F2436"/>
          <cell r="G2436" t="str">
            <v>m</v>
          </cell>
          <cell r="H2436">
            <v>605.27</v>
          </cell>
          <cell r="I2436"/>
        </row>
        <row r="2437">
          <cell r="A2437" t="str">
            <v>ED-48686</v>
          </cell>
          <cell r="B2437"/>
          <cell r="C2437" t="str">
            <v>TUBO DE CONCRETO ARMADO, CLASSE PA1, DIÂMETRO 1500MM, INCLUSIVE FORNECIMENTO, ASSENTAMENTO E REJUNTAMENTO, EXCLUSIVE ESCAVAÇÃO</v>
          </cell>
          <cell r="D2437"/>
          <cell r="E2437"/>
          <cell r="F2437"/>
          <cell r="G2437" t="str">
            <v>m</v>
          </cell>
          <cell r="H2437">
            <v>846.55</v>
          </cell>
          <cell r="I2437"/>
        </row>
        <row r="2438">
          <cell r="A2438" t="str">
            <v>ED-48680</v>
          </cell>
          <cell r="B2438"/>
          <cell r="C2438" t="str">
            <v xml:space="preserve">TUBO DE CONCRETO ARMADO, CLASSE PA1, DIÂMETRO 400MM, INCLUSIVE FORNECIMENTO, ASSENTAMENTO E REJUNTAMENTO, EXCLUSIVE ESCAVAÇÃO
</v>
          </cell>
          <cell r="D2438"/>
          <cell r="E2438"/>
          <cell r="F2438"/>
          <cell r="G2438" t="str">
            <v>m</v>
          </cell>
          <cell r="H2438">
            <v>111.4</v>
          </cell>
          <cell r="I2438"/>
        </row>
        <row r="2439">
          <cell r="A2439" t="str">
            <v>ED-48681</v>
          </cell>
          <cell r="B2439"/>
          <cell r="C2439" t="str">
            <v>TUBO DE CONCRETO ARMADO, CLASSE PA1, DIÂMETRO 500MM, INCLUSIVE FORNECIMENTO, ASSENTAMENTO E REJUNTAMENTO, EXCLUSIVE ESCAVAÇÃO</v>
          </cell>
          <cell r="D2439"/>
          <cell r="E2439"/>
          <cell r="F2439"/>
          <cell r="G2439" t="str">
            <v>m</v>
          </cell>
          <cell r="H2439">
            <v>132.25</v>
          </cell>
          <cell r="I2439"/>
        </row>
        <row r="2440">
          <cell r="A2440" t="str">
            <v>ED-48682</v>
          </cell>
          <cell r="B2440"/>
          <cell r="C2440" t="str">
            <v>TUBO DE CONCRETO ARMADO, CLASSE PA1, DIÂMETRO 600MM, INCLUSIVE FORNECIMENTO, ASSENTAMENTO E REJUNTAMENTO, EXCLUSIVE ESCAVAÇÃO</v>
          </cell>
          <cell r="D2440"/>
          <cell r="E2440"/>
          <cell r="F2440"/>
          <cell r="G2440" t="str">
            <v>m</v>
          </cell>
          <cell r="H2440">
            <v>169.86</v>
          </cell>
          <cell r="I2440"/>
        </row>
        <row r="2441">
          <cell r="A2441" t="str">
            <v>ED-48683</v>
          </cell>
          <cell r="B2441"/>
          <cell r="C2441" t="str">
            <v>TUBO DE CONCRETO ARMADO, CLASSE PA1, DIÂMETRO 800MM, INCLUSIVE FORNECIMENTO, ASSENTAMENTO E REJUNTAMENTO, EXCLUSIVE ESCAVAÇÃO</v>
          </cell>
          <cell r="D2441"/>
          <cell r="E2441"/>
          <cell r="F2441"/>
          <cell r="G2441" t="str">
            <v>m</v>
          </cell>
          <cell r="H2441">
            <v>280.5</v>
          </cell>
          <cell r="I2441"/>
        </row>
        <row r="2442">
          <cell r="A2442">
            <v>9006</v>
          </cell>
          <cell r="B2442"/>
          <cell r="C2442" t="str">
            <v>GALERIA CELULAR</v>
          </cell>
          <cell r="D2442"/>
          <cell r="E2442"/>
          <cell r="F2442"/>
          <cell r="G2442"/>
          <cell r="H2442"/>
          <cell r="I2442"/>
        </row>
        <row r="2443">
          <cell r="A2443" t="str">
            <v>ED-48611</v>
          </cell>
          <cell r="B2443"/>
          <cell r="C2443" t="str">
            <v>ALA DE GALERIA CELULAR B = 1,20 M, EXCLUSIVE BOTA FORA</v>
          </cell>
          <cell r="D2443"/>
          <cell r="E2443"/>
          <cell r="F2443"/>
          <cell r="G2443" t="str">
            <v>m</v>
          </cell>
          <cell r="H2443">
            <v>6578.27</v>
          </cell>
          <cell r="I2443"/>
        </row>
        <row r="2444">
          <cell r="A2444" t="str">
            <v>ED-48612</v>
          </cell>
          <cell r="B2444"/>
          <cell r="C2444" t="str">
            <v>ALA DE GALERIA CELULAR B = 1,30 M, EXCLUSIVE BOTA FORA</v>
          </cell>
          <cell r="D2444"/>
          <cell r="E2444"/>
          <cell r="F2444"/>
          <cell r="G2444" t="str">
            <v>m</v>
          </cell>
          <cell r="H2444">
            <v>6835.81</v>
          </cell>
          <cell r="I2444"/>
        </row>
        <row r="2445">
          <cell r="A2445" t="str">
            <v>ED-48613</v>
          </cell>
          <cell r="B2445"/>
          <cell r="C2445" t="str">
            <v>ALA DE GALERIA CELULAR B = 1,40 M, EXCLUSIVE BOTA FORA</v>
          </cell>
          <cell r="D2445"/>
          <cell r="E2445"/>
          <cell r="F2445"/>
          <cell r="G2445" t="str">
            <v>m</v>
          </cell>
          <cell r="H2445">
            <v>7092.72</v>
          </cell>
          <cell r="I2445"/>
        </row>
        <row r="2446">
          <cell r="A2446" t="str">
            <v>ED-48614</v>
          </cell>
          <cell r="B2446"/>
          <cell r="C2446" t="str">
            <v>ALA DE GALERIA CELULAR B = 1,50 M, EXCLUSIVE BOTA FORA</v>
          </cell>
          <cell r="D2446"/>
          <cell r="E2446"/>
          <cell r="F2446"/>
          <cell r="G2446" t="str">
            <v>m</v>
          </cell>
          <cell r="H2446">
            <v>7355.34</v>
          </cell>
          <cell r="I2446"/>
        </row>
        <row r="2447">
          <cell r="A2447" t="str">
            <v>ED-48615</v>
          </cell>
          <cell r="B2447"/>
          <cell r="C2447" t="str">
            <v>ALA DE GALERIA CELULAR B = 1,60 M, EXCLUSIVE BOTA FORA</v>
          </cell>
          <cell r="D2447"/>
          <cell r="E2447"/>
          <cell r="F2447"/>
          <cell r="G2447" t="str">
            <v>m</v>
          </cell>
          <cell r="H2447">
            <v>10760.03</v>
          </cell>
          <cell r="I2447"/>
        </row>
        <row r="2448">
          <cell r="A2448" t="str">
            <v>ED-48616</v>
          </cell>
          <cell r="B2448"/>
          <cell r="C2448" t="str">
            <v>ALA DE GALERIA CELULAR B = 1,70 M, EXCLUSIVE BOTA FORA</v>
          </cell>
          <cell r="D2448"/>
          <cell r="E2448"/>
          <cell r="F2448"/>
          <cell r="G2448" t="str">
            <v>m</v>
          </cell>
          <cell r="H2448">
            <v>11093.35</v>
          </cell>
          <cell r="I2448"/>
        </row>
        <row r="2449">
          <cell r="A2449" t="str">
            <v>ED-48617</v>
          </cell>
          <cell r="B2449"/>
          <cell r="C2449" t="str">
            <v>ALA DE GALERIA CELULAR B = 1,80 M, EXCLUSIVE BOTA FORA</v>
          </cell>
          <cell r="D2449"/>
          <cell r="E2449"/>
          <cell r="F2449"/>
          <cell r="G2449" t="str">
            <v>m</v>
          </cell>
          <cell r="H2449">
            <v>11415.16</v>
          </cell>
          <cell r="I2449"/>
        </row>
        <row r="2450">
          <cell r="A2450" t="str">
            <v>ED-48618</v>
          </cell>
          <cell r="B2450"/>
          <cell r="C2450" t="str">
            <v>ALA DE GALERIA CELULAR B = 1,90 M, EXCLUSIVE BOTA FORA</v>
          </cell>
          <cell r="D2450"/>
          <cell r="E2450"/>
          <cell r="F2450"/>
          <cell r="G2450" t="str">
            <v>m</v>
          </cell>
          <cell r="H2450">
            <v>11771.11</v>
          </cell>
          <cell r="I2450"/>
        </row>
        <row r="2451">
          <cell r="A2451" t="str">
            <v>ED-48619</v>
          </cell>
          <cell r="B2451"/>
          <cell r="C2451" t="str">
            <v>ALA DE GALERIA CELULAR B = 2,00 M, EXCLUSIVE BOTA FORA</v>
          </cell>
          <cell r="D2451"/>
          <cell r="E2451"/>
          <cell r="F2451"/>
          <cell r="G2451" t="str">
            <v>m</v>
          </cell>
          <cell r="H2451">
            <v>12177.83</v>
          </cell>
          <cell r="I2451"/>
        </row>
        <row r="2452">
          <cell r="A2452" t="str">
            <v>ED-48620</v>
          </cell>
          <cell r="B2452"/>
          <cell r="C2452" t="str">
            <v>ALA DE GALERIA CELULAR B = 2,10 M, EXCLUSIVE BOTA FORA</v>
          </cell>
          <cell r="D2452"/>
          <cell r="E2452"/>
          <cell r="F2452"/>
          <cell r="G2452" t="str">
            <v>m</v>
          </cell>
          <cell r="H2452">
            <v>12604.62</v>
          </cell>
          <cell r="I2452"/>
        </row>
        <row r="2453">
          <cell r="A2453" t="str">
            <v>ED-48621</v>
          </cell>
          <cell r="B2453"/>
          <cell r="C2453" t="str">
            <v>ALA DE GALERIA CELULAR B = 2,20 M, EXCLUSIVE BOTA FORA</v>
          </cell>
          <cell r="D2453"/>
          <cell r="E2453"/>
          <cell r="F2453"/>
          <cell r="G2453" t="str">
            <v>m</v>
          </cell>
          <cell r="H2453">
            <v>12995.79</v>
          </cell>
          <cell r="I2453"/>
        </row>
        <row r="2454">
          <cell r="A2454" t="str">
            <v>ED-48622</v>
          </cell>
          <cell r="B2454"/>
          <cell r="C2454" t="str">
            <v>ALA DE GALERIA CELULAR B = 2,30 M, EXCLUSIVE BOTA FORA</v>
          </cell>
          <cell r="D2454"/>
          <cell r="E2454"/>
          <cell r="F2454"/>
          <cell r="G2454" t="str">
            <v>m</v>
          </cell>
          <cell r="H2454">
            <v>13503.36</v>
          </cell>
          <cell r="I2454"/>
        </row>
        <row r="2455">
          <cell r="A2455" t="str">
            <v>ED-48623</v>
          </cell>
          <cell r="B2455"/>
          <cell r="C2455" t="str">
            <v>ALA DE GALERIA CELULAR B = 2,40 M, EXCLUSIVE BOTA FORA</v>
          </cell>
          <cell r="D2455"/>
          <cell r="E2455"/>
          <cell r="F2455"/>
          <cell r="G2455" t="str">
            <v>m</v>
          </cell>
          <cell r="H2455">
            <v>13903.83</v>
          </cell>
          <cell r="I2455"/>
        </row>
        <row r="2456">
          <cell r="A2456" t="str">
            <v>ED-48624</v>
          </cell>
          <cell r="B2456"/>
          <cell r="C2456" t="str">
            <v>ALA DE GALERIA CELULAR B = 2,50 M, EXCLUSIVE BOTA FORA</v>
          </cell>
          <cell r="D2456"/>
          <cell r="E2456"/>
          <cell r="F2456"/>
          <cell r="G2456" t="str">
            <v>m</v>
          </cell>
          <cell r="H2456">
            <v>14329.14</v>
          </cell>
          <cell r="I2456"/>
        </row>
        <row r="2457">
          <cell r="A2457" t="str">
            <v>ED-48625</v>
          </cell>
          <cell r="B2457"/>
          <cell r="C2457" t="str">
            <v>ALA DE GALERIA CELULAR B = 2,60 M, EXCLUSIVE BOTA FORA</v>
          </cell>
          <cell r="D2457"/>
          <cell r="E2457"/>
          <cell r="F2457"/>
          <cell r="G2457" t="str">
            <v>m</v>
          </cell>
          <cell r="H2457">
            <v>14758.33</v>
          </cell>
          <cell r="I2457"/>
        </row>
        <row r="2458">
          <cell r="A2458" t="str">
            <v>ED-48626</v>
          </cell>
          <cell r="B2458"/>
          <cell r="C2458" t="str">
            <v>ALA DE GALERIA CELULAR B = 2,70 M, EXCLUSIVE BOTA FORA</v>
          </cell>
          <cell r="D2458"/>
          <cell r="E2458"/>
          <cell r="F2458"/>
          <cell r="G2458" t="str">
            <v>m</v>
          </cell>
          <cell r="H2458">
            <v>15109.57</v>
          </cell>
          <cell r="I2458"/>
        </row>
        <row r="2459">
          <cell r="A2459" t="str">
            <v>ED-48627</v>
          </cell>
          <cell r="B2459"/>
          <cell r="C2459" t="str">
            <v>ALA DE GALERIA CELULAR B = 2,80 M, EXCLUSIVE BOTA FORA</v>
          </cell>
          <cell r="D2459"/>
          <cell r="E2459"/>
          <cell r="F2459"/>
          <cell r="G2459" t="str">
            <v>m</v>
          </cell>
          <cell r="H2459">
            <v>15486.51</v>
          </cell>
          <cell r="I2459"/>
        </row>
        <row r="2460">
          <cell r="A2460" t="str">
            <v>ED-48628</v>
          </cell>
          <cell r="B2460"/>
          <cell r="C2460" t="str">
            <v>ALA DE GALERIA CELULAR B = 2,90 M, EXCLUSIVE BOTA FORA</v>
          </cell>
          <cell r="D2460"/>
          <cell r="E2460"/>
          <cell r="F2460"/>
          <cell r="G2460" t="str">
            <v>m</v>
          </cell>
          <cell r="H2460">
            <v>15835.09</v>
          </cell>
          <cell r="I2460"/>
        </row>
        <row r="2461">
          <cell r="A2461" t="str">
            <v>ED-48629</v>
          </cell>
          <cell r="B2461"/>
          <cell r="C2461" t="str">
            <v>ALA DE GALERIA CELULAR B = 3,00 M, EXCLUSIVE BOTA FORA</v>
          </cell>
          <cell r="D2461"/>
          <cell r="E2461"/>
          <cell r="F2461"/>
          <cell r="G2461" t="str">
            <v>m</v>
          </cell>
          <cell r="H2461">
            <v>16186.25</v>
          </cell>
          <cell r="I2461"/>
        </row>
        <row r="2462">
          <cell r="A2462" t="str">
            <v>ED-48544</v>
          </cell>
          <cell r="B2462"/>
          <cell r="C2462" t="str">
            <v>ALA DE REDE TUBULAR DN 1000, EXCLUSIVE BOTA FORA</v>
          </cell>
          <cell r="D2462"/>
          <cell r="E2462"/>
          <cell r="F2462"/>
          <cell r="G2462" t="str">
            <v>U</v>
          </cell>
          <cell r="H2462">
            <v>1661.8</v>
          </cell>
          <cell r="I2462"/>
        </row>
        <row r="2463">
          <cell r="A2463" t="str">
            <v>ED-48545</v>
          </cell>
          <cell r="B2463"/>
          <cell r="C2463" t="str">
            <v>ALA DE REDE TUBULAR DN 1100, EXCLUSIVE BOTA FORA</v>
          </cell>
          <cell r="D2463"/>
          <cell r="E2463"/>
          <cell r="F2463"/>
          <cell r="G2463" t="str">
            <v>U</v>
          </cell>
          <cell r="H2463">
            <v>2241.0500000000002</v>
          </cell>
          <cell r="I2463"/>
        </row>
        <row r="2464">
          <cell r="A2464" t="str">
            <v>ED-48546</v>
          </cell>
          <cell r="B2464"/>
          <cell r="C2464" t="str">
            <v>ALA DE REDE TUBULAR DN 1200, EXCLUSIVE BOTA FORA</v>
          </cell>
          <cell r="D2464"/>
          <cell r="E2464"/>
          <cell r="F2464"/>
          <cell r="G2464" t="str">
            <v>U</v>
          </cell>
          <cell r="H2464">
            <v>2387.77</v>
          </cell>
          <cell r="I2464"/>
        </row>
        <row r="2465">
          <cell r="A2465" t="str">
            <v>ED-48547</v>
          </cell>
          <cell r="B2465"/>
          <cell r="C2465" t="str">
            <v>ALA DE REDE TUBULAR DN 1300, EXCLUSIVE BOTA FORA</v>
          </cell>
          <cell r="D2465"/>
          <cell r="E2465"/>
          <cell r="F2465"/>
          <cell r="G2465" t="str">
            <v>U</v>
          </cell>
          <cell r="H2465">
            <v>2955.51</v>
          </cell>
          <cell r="I2465"/>
        </row>
        <row r="2466">
          <cell r="A2466" t="str">
            <v>ED-48548</v>
          </cell>
          <cell r="B2466"/>
          <cell r="C2466" t="str">
            <v>ALA DE REDE TUBULAR DN 1500, EXCLUSIVE BOTA FORA</v>
          </cell>
          <cell r="D2466"/>
          <cell r="E2466"/>
          <cell r="F2466"/>
          <cell r="G2466" t="str">
            <v>U</v>
          </cell>
          <cell r="H2466">
            <v>3302.39</v>
          </cell>
          <cell r="I2466"/>
        </row>
        <row r="2467">
          <cell r="A2467" t="str">
            <v>ED-48539</v>
          </cell>
          <cell r="B2467"/>
          <cell r="C2467" t="str">
            <v>ALA DE REDE TUBULAR DN 500, EXCLUSIVE BOTA FORA</v>
          </cell>
          <cell r="D2467"/>
          <cell r="E2467"/>
          <cell r="F2467"/>
          <cell r="G2467" t="str">
            <v>U</v>
          </cell>
          <cell r="H2467">
            <v>1054.4000000000001</v>
          </cell>
          <cell r="I2467"/>
        </row>
        <row r="2468">
          <cell r="A2468" t="str">
            <v>ED-48540</v>
          </cell>
          <cell r="B2468"/>
          <cell r="C2468" t="str">
            <v>ALA DE REDE TUBULAR DN 600, EXCLUSIVE BOTA FORA</v>
          </cell>
          <cell r="D2468"/>
          <cell r="E2468"/>
          <cell r="F2468"/>
          <cell r="G2468" t="str">
            <v>U</v>
          </cell>
          <cell r="H2468">
            <v>1176.92</v>
          </cell>
          <cell r="I2468"/>
        </row>
        <row r="2469">
          <cell r="A2469" t="str">
            <v>ED-48541</v>
          </cell>
          <cell r="B2469"/>
          <cell r="C2469" t="str">
            <v>ALA DE REDE TUBULAR DN 700, EXCLUSIVE BOTA FORA</v>
          </cell>
          <cell r="D2469"/>
          <cell r="E2469"/>
          <cell r="F2469"/>
          <cell r="G2469" t="str">
            <v>U</v>
          </cell>
          <cell r="H2469">
            <v>1285.1400000000001</v>
          </cell>
          <cell r="I2469"/>
        </row>
        <row r="2470">
          <cell r="A2470" t="str">
            <v>ED-48542</v>
          </cell>
          <cell r="B2470"/>
          <cell r="C2470" t="str">
            <v>ALA DE REDE TUBULAR DN 800, EXCLUSIVE BOTA FORA</v>
          </cell>
          <cell r="D2470"/>
          <cell r="E2470"/>
          <cell r="F2470"/>
          <cell r="G2470" t="str">
            <v>U</v>
          </cell>
          <cell r="H2470">
            <v>1398.37</v>
          </cell>
          <cell r="I2470"/>
        </row>
        <row r="2471">
          <cell r="A2471" t="str">
            <v>ED-48543</v>
          </cell>
          <cell r="B2471"/>
          <cell r="C2471" t="str">
            <v>ALA DE REDE TUBULAR DN 900, EXCLUSIVE BOTA FORA</v>
          </cell>
          <cell r="D2471"/>
          <cell r="E2471"/>
          <cell r="F2471"/>
          <cell r="G2471" t="str">
            <v>U</v>
          </cell>
          <cell r="H2471">
            <v>1524.15</v>
          </cell>
          <cell r="I2471"/>
        </row>
        <row r="2472">
          <cell r="A2472">
            <v>9007</v>
          </cell>
          <cell r="B2472"/>
          <cell r="C2472" t="str">
            <v xml:space="preserve">CHAMINÉ DE POÇO DE VISITA </v>
          </cell>
          <cell r="D2472"/>
          <cell r="E2472"/>
          <cell r="F2472"/>
          <cell r="G2472"/>
          <cell r="H2472"/>
          <cell r="I2472"/>
        </row>
        <row r="2473">
          <cell r="A2473" t="str">
            <v>ED-48568</v>
          </cell>
          <cell r="B2473"/>
          <cell r="C2473" t="str">
            <v>CHAMINÉ DE POÇO DE VISITA TIPO "A", EM ALVENARIA COM DEGRAUS DE AÇO CA-50</v>
          </cell>
          <cell r="D2473"/>
          <cell r="E2473"/>
          <cell r="F2473"/>
          <cell r="G2473" t="str">
            <v>m</v>
          </cell>
          <cell r="H2473">
            <v>630.5</v>
          </cell>
          <cell r="I2473"/>
        </row>
        <row r="2474">
          <cell r="A2474" t="str">
            <v>ED-48569</v>
          </cell>
          <cell r="B2474"/>
          <cell r="C2474" t="str">
            <v>CHAMINÉ DE POÇO DE VISITA TIPO "B", EM ANEL DE CONCRETO CA-1 COM DEGRAUS DE AÇO CA-50</v>
          </cell>
          <cell r="D2474"/>
          <cell r="E2474"/>
          <cell r="F2474"/>
          <cell r="G2474" t="str">
            <v>m</v>
          </cell>
          <cell r="H2474">
            <v>255.41</v>
          </cell>
          <cell r="I2474"/>
        </row>
        <row r="2475">
          <cell r="A2475">
            <v>9008</v>
          </cell>
          <cell r="B2475"/>
          <cell r="C2475" t="str">
            <v>POÇO DE VISITA PARA REDE TUBULAR</v>
          </cell>
          <cell r="D2475"/>
          <cell r="E2475"/>
          <cell r="F2475"/>
          <cell r="G2475"/>
          <cell r="H2475"/>
          <cell r="I2475"/>
        </row>
        <row r="2476">
          <cell r="A2476" t="str">
            <v>ED-48636</v>
          </cell>
          <cell r="B2476"/>
          <cell r="C2476" t="str">
            <v>POÇO DE VISITA PARA REDE TUBULAR TIPO A DN 1000, EXCLUSIVE ESCAVAÇÃO, REATERRO E BOTA FORA</v>
          </cell>
          <cell r="D2476"/>
          <cell r="E2476"/>
          <cell r="F2476"/>
          <cell r="G2476" t="str">
            <v>U</v>
          </cell>
          <cell r="H2476">
            <v>2607.42</v>
          </cell>
          <cell r="I2476"/>
        </row>
        <row r="2477">
          <cell r="A2477" t="str">
            <v>ED-48637</v>
          </cell>
          <cell r="B2477"/>
          <cell r="C2477" t="str">
            <v>POÇO DE VISITA PARA REDE TUBULAR TIPO A DN 1100, EXCLUSIVE ESCAVAÇÃO, REATERRO E BOTA FORA</v>
          </cell>
          <cell r="D2477"/>
          <cell r="E2477"/>
          <cell r="F2477"/>
          <cell r="G2477" t="str">
            <v>U</v>
          </cell>
          <cell r="H2477">
            <v>3137.06</v>
          </cell>
          <cell r="I2477"/>
        </row>
        <row r="2478">
          <cell r="A2478" t="str">
            <v>ED-48638</v>
          </cell>
          <cell r="B2478"/>
          <cell r="C2478" t="str">
            <v>POÇO DE VISITA PARA REDE TUBULAR TIPO A DN 1200, EXCLUSIVE ESCAVAÇÃO, REATERRO E BOTA FORA</v>
          </cell>
          <cell r="D2478"/>
          <cell r="E2478"/>
          <cell r="F2478"/>
          <cell r="G2478" t="str">
            <v>U</v>
          </cell>
          <cell r="H2478">
            <v>3374.55</v>
          </cell>
          <cell r="I2478"/>
        </row>
        <row r="2479">
          <cell r="A2479" t="str">
            <v>ED-48639</v>
          </cell>
          <cell r="B2479"/>
          <cell r="C2479" t="str">
            <v>POÇO DE VISITA PARA REDE TUBULAR TIPO A DN 1300, EXCLUSIVE ESCAVAÇÃO, REATERRO E BOTA FORA</v>
          </cell>
          <cell r="D2479"/>
          <cell r="E2479"/>
          <cell r="F2479"/>
          <cell r="G2479" t="str">
            <v>U</v>
          </cell>
          <cell r="H2479">
            <v>3661.04</v>
          </cell>
          <cell r="I2479"/>
        </row>
        <row r="2480">
          <cell r="A2480" t="str">
            <v>ED-48640</v>
          </cell>
          <cell r="B2480"/>
          <cell r="C2480" t="str">
            <v>POÇO DE VISITA PARA REDE TUBULAR TIPO A DN 1500, EXCLUSIVE ESCAVAÇÃO, REATERRO E BOTA FORA</v>
          </cell>
          <cell r="D2480"/>
          <cell r="E2480"/>
          <cell r="F2480"/>
          <cell r="G2480" t="str">
            <v>U</v>
          </cell>
          <cell r="H2480">
            <v>4240.5600000000004</v>
          </cell>
          <cell r="I2480"/>
        </row>
        <row r="2481">
          <cell r="A2481" t="str">
            <v>ED-48630</v>
          </cell>
          <cell r="B2481"/>
          <cell r="C2481" t="str">
            <v>POÇO DE VISITA PARA REDE TUBULAR TIPO A DN 500, EXCLUSIVE ESCAVAÇÃO, REATERRO E BOTA FORA</v>
          </cell>
          <cell r="D2481"/>
          <cell r="E2481"/>
          <cell r="F2481"/>
          <cell r="G2481" t="str">
            <v>U</v>
          </cell>
          <cell r="H2481">
            <v>1767.51</v>
          </cell>
          <cell r="I2481"/>
        </row>
        <row r="2482">
          <cell r="A2482" t="str">
            <v>ED-48631</v>
          </cell>
          <cell r="B2482"/>
          <cell r="C2482" t="str">
            <v>POÇO DE VISITA PARA REDE TUBULAR TIPO A DN 600, EXCLUSIVE ESCAVAÇÃO, REATERRO E BOTA FORA</v>
          </cell>
          <cell r="D2482"/>
          <cell r="E2482"/>
          <cell r="F2482"/>
          <cell r="G2482" t="str">
            <v>U</v>
          </cell>
          <cell r="H2482">
            <v>1861.3</v>
          </cell>
          <cell r="I2482"/>
        </row>
        <row r="2483">
          <cell r="A2483" t="str">
            <v>ED-48632</v>
          </cell>
          <cell r="B2483"/>
          <cell r="C2483" t="str">
            <v>POÇO DE VISITA PARA REDE TUBULAR TIPO A DN 700, EXCLUSIVE ESCAVAÇÃO, REATERRO E BOTA FORA</v>
          </cell>
          <cell r="D2483"/>
          <cell r="E2483"/>
          <cell r="F2483"/>
          <cell r="G2483" t="str">
            <v>U</v>
          </cell>
          <cell r="H2483">
            <v>1939.7</v>
          </cell>
          <cell r="I2483"/>
        </row>
        <row r="2484">
          <cell r="A2484" t="str">
            <v>ED-48634</v>
          </cell>
          <cell r="B2484"/>
          <cell r="C2484" t="str">
            <v>POÇO DE VISITA PARA REDE TUBULAR TIPO A DN 800, EXCLUSIVE ESCAVAÇÃO, REATERRO E BOTA FORA</v>
          </cell>
          <cell r="D2484"/>
          <cell r="E2484"/>
          <cell r="F2484"/>
          <cell r="G2484" t="str">
            <v>U</v>
          </cell>
          <cell r="H2484">
            <v>2184.0300000000002</v>
          </cell>
          <cell r="I2484"/>
        </row>
        <row r="2485">
          <cell r="A2485" t="str">
            <v>ED-48635</v>
          </cell>
          <cell r="B2485"/>
          <cell r="C2485" t="str">
            <v>POÇO DE VISITA PARA REDE TUBULAR TIPO A DN 900, EXCLUSIVE ESCAVAÇÃO, REATERRO E BOTA FORA</v>
          </cell>
          <cell r="D2485"/>
          <cell r="E2485"/>
          <cell r="F2485"/>
          <cell r="G2485" t="str">
            <v>U</v>
          </cell>
          <cell r="H2485">
            <v>2390.4</v>
          </cell>
          <cell r="I2485"/>
        </row>
        <row r="2486">
          <cell r="A2486" t="str">
            <v>ED-48646</v>
          </cell>
          <cell r="B2486"/>
          <cell r="C2486" t="str">
            <v>POÇO DE VISITA PARA REDE TUBULAR TIPO B DN 1000, EXCLUSIVE ESCAVAÇÃO, REATERRO E BOTA FORA</v>
          </cell>
          <cell r="D2486"/>
          <cell r="E2486"/>
          <cell r="F2486"/>
          <cell r="G2486" t="str">
            <v>U</v>
          </cell>
          <cell r="H2486">
            <v>3231.89</v>
          </cell>
          <cell r="I2486"/>
        </row>
        <row r="2487">
          <cell r="A2487" t="str">
            <v>ED-48647</v>
          </cell>
          <cell r="B2487"/>
          <cell r="C2487" t="str">
            <v>POÇO DE VISITA PARA REDE TUBULAR TIPO B DN 1100, EXCLUSIVE ESCAVAÇÃO, REATERRO E BOTA FORA</v>
          </cell>
          <cell r="D2487"/>
          <cell r="E2487"/>
          <cell r="F2487"/>
          <cell r="G2487" t="str">
            <v>U</v>
          </cell>
          <cell r="H2487">
            <v>3519</v>
          </cell>
          <cell r="I2487"/>
        </row>
        <row r="2488">
          <cell r="A2488" t="str">
            <v>ED-48648</v>
          </cell>
          <cell r="B2488"/>
          <cell r="C2488" t="str">
            <v>POÇO DE VISITA PARA REDE TUBULAR TIPO B DN 1200, EXCLUSIVE ESCAVAÇÃO, REATERRO E BOTA FORA</v>
          </cell>
          <cell r="D2488"/>
          <cell r="E2488"/>
          <cell r="F2488"/>
          <cell r="G2488" t="str">
            <v>U</v>
          </cell>
          <cell r="H2488">
            <v>3801.81</v>
          </cell>
          <cell r="I2488"/>
        </row>
        <row r="2489">
          <cell r="A2489" t="str">
            <v>ED-48649</v>
          </cell>
          <cell r="B2489"/>
          <cell r="C2489" t="str">
            <v>POÇO DE VISITA PARA REDE TUBULAR TIPO B DN 1300, EXCLUSIVE ESCAVAÇÃO, REATERRO E BOTA FORA</v>
          </cell>
          <cell r="D2489"/>
          <cell r="E2489"/>
          <cell r="F2489"/>
          <cell r="G2489" t="str">
            <v>U</v>
          </cell>
          <cell r="H2489">
            <v>4111.55</v>
          </cell>
          <cell r="I2489"/>
        </row>
        <row r="2490">
          <cell r="A2490" t="str">
            <v>ED-48650</v>
          </cell>
          <cell r="B2490"/>
          <cell r="C2490" t="str">
            <v>POÇO DE VISITA PARA REDE TUBULAR TIPO B DN 1500, EXCLUSIVE ESCAVAÇÃO, REATERRO E BOTA FORA</v>
          </cell>
          <cell r="D2490"/>
          <cell r="E2490"/>
          <cell r="F2490"/>
          <cell r="G2490" t="str">
            <v>U</v>
          </cell>
          <cell r="H2490">
            <v>4764.79</v>
          </cell>
          <cell r="I2490"/>
        </row>
        <row r="2491">
          <cell r="A2491" t="str">
            <v>ED-48641</v>
          </cell>
          <cell r="B2491"/>
          <cell r="C2491" t="str">
            <v>POÇO DE VISITA PARA REDE TUBULAR TIPO B DN 500, EXCLUSIVE ESCAVAÇÃO, REATERRO E BOTA FORA</v>
          </cell>
          <cell r="D2491"/>
          <cell r="E2491"/>
          <cell r="F2491"/>
          <cell r="G2491" t="str">
            <v>U</v>
          </cell>
          <cell r="H2491">
            <v>2171.4899999999998</v>
          </cell>
          <cell r="I2491"/>
        </row>
        <row r="2492">
          <cell r="A2492" t="str">
            <v>ED-48642</v>
          </cell>
          <cell r="B2492"/>
          <cell r="C2492" t="str">
            <v>POÇO DE VISITA PARA REDE TUBULAR TIPO B DN 600, EXCLUSIVE ESCAVAÇÃO, REATERRO E BOTA FORA</v>
          </cell>
          <cell r="D2492"/>
          <cell r="E2492"/>
          <cell r="F2492"/>
          <cell r="G2492" t="str">
            <v>U</v>
          </cell>
          <cell r="H2492">
            <v>2364.4699999999998</v>
          </cell>
          <cell r="I2492"/>
        </row>
        <row r="2493">
          <cell r="A2493" t="str">
            <v>ED-48643</v>
          </cell>
          <cell r="B2493"/>
          <cell r="C2493" t="str">
            <v>POÇO DE VISITA PARA REDE TUBULAR TIPO B DN 700, EXCLUSIVE ESCAVAÇÃO, REATERRO E BOTA FORA</v>
          </cell>
          <cell r="D2493"/>
          <cell r="E2493"/>
          <cell r="F2493"/>
          <cell r="G2493" t="str">
            <v>U</v>
          </cell>
          <cell r="H2493">
            <v>2466.2800000000002</v>
          </cell>
          <cell r="I2493"/>
        </row>
        <row r="2494">
          <cell r="A2494" t="str">
            <v>ED-48644</v>
          </cell>
          <cell r="B2494"/>
          <cell r="C2494" t="str">
            <v>POÇO DE VISITA PARA REDE TUBULAR TIPO B DN 800, EXCLUSIVE ESCAVAÇÃO, REATERRO E BOTA FORA</v>
          </cell>
          <cell r="D2494"/>
          <cell r="E2494"/>
          <cell r="F2494"/>
          <cell r="G2494" t="str">
            <v>U</v>
          </cell>
          <cell r="H2494">
            <v>2556.66</v>
          </cell>
          <cell r="I2494"/>
        </row>
        <row r="2495">
          <cell r="A2495" t="str">
            <v>ED-48645</v>
          </cell>
          <cell r="B2495"/>
          <cell r="C2495" t="str">
            <v>POÇO DE VISITA PARA REDE TUBULAR TIPO B DN 900, EXCLUSIVE ESCAVAÇÃO, REATERRO E BOTA FORA</v>
          </cell>
          <cell r="D2495"/>
          <cell r="E2495"/>
          <cell r="F2495"/>
          <cell r="G2495" t="str">
            <v>U</v>
          </cell>
          <cell r="H2495">
            <v>2910.61</v>
          </cell>
          <cell r="I2495"/>
        </row>
        <row r="2496">
          <cell r="A2496" t="str">
            <v>ED-48656</v>
          </cell>
          <cell r="B2496"/>
          <cell r="C2496" t="str">
            <v>POÇO DE VISITA PARA REDE TUBULAR TIPO C DN 1000, EXCLUSIVE ESCAVAÇÃO, REATERRO E BOTA FORA</v>
          </cell>
          <cell r="D2496"/>
          <cell r="E2496"/>
          <cell r="F2496"/>
          <cell r="G2496" t="str">
            <v>U</v>
          </cell>
          <cell r="H2496">
            <v>3704.45</v>
          </cell>
          <cell r="I2496"/>
        </row>
        <row r="2497">
          <cell r="A2497" t="str">
            <v>ED-48657</v>
          </cell>
          <cell r="B2497"/>
          <cell r="C2497" t="str">
            <v>POÇO DE VISITA PARA REDE TUBULAR TIPO C DN 1100, EXCLUSIVE ESCAVAÇÃO, REATERRO E BOTA FORA</v>
          </cell>
          <cell r="D2497"/>
          <cell r="E2497"/>
          <cell r="F2497"/>
          <cell r="G2497" t="str">
            <v>U</v>
          </cell>
          <cell r="H2497">
            <v>4014.43</v>
          </cell>
          <cell r="I2497"/>
        </row>
        <row r="2498">
          <cell r="A2498" t="str">
            <v>ED-48658</v>
          </cell>
          <cell r="B2498"/>
          <cell r="C2498" t="str">
            <v>POÇO DE VISITA PARA REDE TUBULAR TIPO C DN 1200, EXCLUSIVE ESCAVAÇÃO, REATERRO E BOTA FORA</v>
          </cell>
          <cell r="D2498"/>
          <cell r="E2498"/>
          <cell r="F2498"/>
          <cell r="G2498" t="str">
            <v>U</v>
          </cell>
          <cell r="H2498">
            <v>4320.13</v>
          </cell>
          <cell r="I2498"/>
        </row>
        <row r="2499">
          <cell r="A2499" t="str">
            <v>ED-48659</v>
          </cell>
          <cell r="B2499"/>
          <cell r="C2499" t="str">
            <v>POÇO DE VISITA PARA REDE TUBULAR TIPO C DN 1300, EXCLUSIVE ESCAVAÇÃO, REATERRO E BOTA FORA</v>
          </cell>
          <cell r="D2499"/>
          <cell r="E2499"/>
          <cell r="F2499"/>
          <cell r="G2499" t="str">
            <v>U</v>
          </cell>
          <cell r="H2499">
            <v>4652.76</v>
          </cell>
          <cell r="I2499"/>
        </row>
        <row r="2500">
          <cell r="A2500" t="str">
            <v>ED-48660</v>
          </cell>
          <cell r="B2500"/>
          <cell r="C2500" t="str">
            <v>POÇO DE VISITA PARA REDE TUBULAR TIPO C DN 1500, EXCLUSIVE ESCAVAÇÃO, REATERRO E BOTA FORA</v>
          </cell>
          <cell r="D2500"/>
          <cell r="E2500"/>
          <cell r="F2500"/>
          <cell r="G2500" t="str">
            <v>U</v>
          </cell>
          <cell r="H2500">
            <v>5351.77</v>
          </cell>
          <cell r="I2500"/>
        </row>
        <row r="2501">
          <cell r="A2501" t="str">
            <v>ED-48651</v>
          </cell>
          <cell r="B2501"/>
          <cell r="C2501" t="str">
            <v>POÇO DE VISITA PARA REDE TUBULAR TIPO C DN 500, EXCLUSIVE ESCAVAÇÃO, REATERRO E BOTA FORA</v>
          </cell>
          <cell r="D2501"/>
          <cell r="E2501"/>
          <cell r="F2501"/>
          <cell r="G2501" t="str">
            <v>U</v>
          </cell>
          <cell r="H2501">
            <v>2675.8</v>
          </cell>
          <cell r="I2501"/>
        </row>
        <row r="2502">
          <cell r="A2502" t="str">
            <v>ED-48652</v>
          </cell>
          <cell r="B2502"/>
          <cell r="C2502" t="str">
            <v>POÇO DE VISITA PARA REDE TUBULAR TIPO C DN 600, EXCLUSIVE ESCAVAÇÃO, REATERRO E BOTA FORA</v>
          </cell>
          <cell r="D2502"/>
          <cell r="E2502"/>
          <cell r="F2502"/>
          <cell r="G2502" t="str">
            <v>U</v>
          </cell>
          <cell r="H2502">
            <v>2782.74</v>
          </cell>
          <cell r="I2502"/>
        </row>
        <row r="2503">
          <cell r="A2503" t="str">
            <v>ED-48653</v>
          </cell>
          <cell r="B2503"/>
          <cell r="C2503" t="str">
            <v>POÇO DE VISITA PARA REDE TUBULAR TIPO C DN 700, EXCLUSIVE ESCAVAÇÃO, REATERRO E BOTA FORA</v>
          </cell>
          <cell r="D2503"/>
          <cell r="E2503"/>
          <cell r="F2503"/>
          <cell r="G2503" t="str">
            <v>U</v>
          </cell>
          <cell r="H2503">
            <v>2884.54</v>
          </cell>
          <cell r="I2503"/>
        </row>
        <row r="2504">
          <cell r="A2504" t="str">
            <v>ED-48654</v>
          </cell>
          <cell r="B2504"/>
          <cell r="C2504" t="str">
            <v>POÇO DE VISITA PARA REDE TUBULAR TIPO C DN 800, EXCLUSIVE ESCAVAÇÃO, REATERRO E BOTA FORA</v>
          </cell>
          <cell r="D2504"/>
          <cell r="E2504"/>
          <cell r="F2504"/>
          <cell r="G2504" t="str">
            <v>U</v>
          </cell>
          <cell r="H2504">
            <v>3105.98</v>
          </cell>
          <cell r="I2504"/>
        </row>
        <row r="2505">
          <cell r="A2505" t="str">
            <v>ED-48655</v>
          </cell>
          <cell r="B2505"/>
          <cell r="C2505" t="str">
            <v>POÇO DE VISITA PARA REDE TUBULAR TIPO C DN 900, EXCLUSIVE ESCAVAÇÃO, REATERRO E BOTA FORA</v>
          </cell>
          <cell r="D2505"/>
          <cell r="E2505"/>
          <cell r="F2505"/>
          <cell r="G2505" t="str">
            <v>U</v>
          </cell>
          <cell r="H2505">
            <v>3360.28</v>
          </cell>
          <cell r="I2505"/>
        </row>
        <row r="2506">
          <cell r="A2506">
            <v>9009</v>
          </cell>
          <cell r="B2506"/>
          <cell r="C2506" t="str">
            <v>TAMPÃO PARA POÇO DE VISITA</v>
          </cell>
          <cell r="D2506"/>
          <cell r="E2506"/>
          <cell r="F2506"/>
          <cell r="G2506"/>
          <cell r="H2506"/>
          <cell r="I2506"/>
        </row>
        <row r="2507">
          <cell r="A2507" t="str">
            <v>ED-48666</v>
          </cell>
          <cell r="B2507"/>
          <cell r="C2507" t="str">
            <v>TAMPÃO CIRCULAR EM FERRO FUNDIDO PARA POÇO DE VISITA, ARTICULADO COM DIÂMETRO DE 60CM, CLASSE 400, INCLUSIVE ASSENTAMENTO, EXCLUSIVE POÇO DE VISITA</v>
          </cell>
          <cell r="D2507"/>
          <cell r="E2507"/>
          <cell r="F2507"/>
          <cell r="G2507" t="str">
            <v>un</v>
          </cell>
          <cell r="H2507">
            <v>422.35</v>
          </cell>
          <cell r="I2507"/>
        </row>
        <row r="2508">
          <cell r="A2508">
            <v>9011</v>
          </cell>
          <cell r="B2508"/>
          <cell r="C2508" t="str">
            <v>BOCA DE LOBO</v>
          </cell>
          <cell r="D2508"/>
          <cell r="E2508"/>
          <cell r="F2508"/>
          <cell r="G2508"/>
          <cell r="H2508"/>
          <cell r="I2508"/>
        </row>
        <row r="2509">
          <cell r="A2509" t="str">
            <v>ED-48551</v>
          </cell>
          <cell r="B2509"/>
          <cell r="C2509" t="str">
            <v>BOCA DE LOBO DUPLA (TIPO B - CONCRETO), QUADRO, GRELHA E CANTONEIRA, INCLUSIVE ESCAVAÇÃO, REATERRO E BOTA-FORA</v>
          </cell>
          <cell r="D2509"/>
          <cell r="E2509"/>
          <cell r="F2509"/>
          <cell r="G2509" t="str">
            <v>U</v>
          </cell>
          <cell r="H2509">
            <v>1938.29</v>
          </cell>
          <cell r="I2509"/>
        </row>
        <row r="2510">
          <cell r="A2510" t="str">
            <v>ED-48549</v>
          </cell>
          <cell r="B2510"/>
          <cell r="C2510" t="str">
            <v>BOCA DE LOBO SIMPLES (TIPO A - FERRO FUNDIDO), QUADRO, GRELHA E CANTONEIRA, INCLUSIVE ESCAVAÇÃO, REATERRO E BOTA-FORA</v>
          </cell>
          <cell r="D2510"/>
          <cell r="E2510"/>
          <cell r="F2510"/>
          <cell r="G2510" t="str">
            <v>U</v>
          </cell>
          <cell r="H2510">
            <v>2325.3000000000002</v>
          </cell>
          <cell r="I2510"/>
        </row>
        <row r="2511">
          <cell r="A2511" t="str">
            <v>ED-48550</v>
          </cell>
          <cell r="B2511"/>
          <cell r="C2511" t="str">
            <v>BOCA DE LOBO SIMPLES (TIPO B - CONCRETO), QUADRO, GRELHA E CANTONEIRA, INCLUSIVE ESCAVAÇÃO, REATERRO E BOTA-FORA</v>
          </cell>
          <cell r="D2511"/>
          <cell r="E2511"/>
          <cell r="F2511"/>
          <cell r="G2511" t="str">
            <v>U</v>
          </cell>
          <cell r="H2511">
            <v>1111.4100000000001</v>
          </cell>
          <cell r="I2511"/>
        </row>
        <row r="2512">
          <cell r="A2512">
            <v>9012</v>
          </cell>
          <cell r="B2512"/>
          <cell r="C2512" t="str">
            <v xml:space="preserve">CAIXA DE CAPTAÇÃO E DRENAGEM </v>
          </cell>
          <cell r="D2512"/>
          <cell r="E2512"/>
          <cell r="F2512"/>
          <cell r="G2512"/>
          <cell r="H2512"/>
          <cell r="I2512"/>
        </row>
        <row r="2513">
          <cell r="A2513" t="str">
            <v>ED-48572</v>
          </cell>
          <cell r="B2513"/>
          <cell r="C2513" t="str">
            <v>CAIXA DE CAPTAÇÃO E DRENAGEM TIPO A (100 X 100 X 120 CM), D = 500 MM A 1500MM, INCLUSIVE ESCAVAÇÃO, REATERRO E BOTA FORA</v>
          </cell>
          <cell r="D2513"/>
          <cell r="E2513"/>
          <cell r="F2513"/>
          <cell r="G2513" t="str">
            <v>U</v>
          </cell>
          <cell r="H2513">
            <v>1420.5</v>
          </cell>
          <cell r="I2513"/>
        </row>
        <row r="2514">
          <cell r="A2514" t="str">
            <v>ED-48573</v>
          </cell>
          <cell r="B2514"/>
          <cell r="C2514" t="str">
            <v>CAIXA DE CAPTAÇÃO E DRENAGEM TIPO A (120 X 120 X 150 CM), D = 500 MM A 1500MM, INCLUSIVE ESCAVAÇÃO, REATERRO E BOTA FORA</v>
          </cell>
          <cell r="D2514"/>
          <cell r="E2514"/>
          <cell r="F2514"/>
          <cell r="G2514" t="str">
            <v>U</v>
          </cell>
          <cell r="H2514">
            <v>1971.36</v>
          </cell>
          <cell r="I2514"/>
        </row>
        <row r="2515">
          <cell r="A2515" t="str">
            <v>ED-48574</v>
          </cell>
          <cell r="B2515"/>
          <cell r="C2515" t="str">
            <v>CAIXA DE CAPTAÇÃO E DRENAGEM TIPO B D = 500 MM</v>
          </cell>
          <cell r="D2515"/>
          <cell r="E2515"/>
          <cell r="F2515"/>
          <cell r="G2515" t="str">
            <v>U</v>
          </cell>
          <cell r="H2515">
            <v>1565.54</v>
          </cell>
          <cell r="I2515"/>
        </row>
        <row r="2516">
          <cell r="A2516" t="str">
            <v>ED-48575</v>
          </cell>
          <cell r="B2516"/>
          <cell r="C2516" t="str">
            <v>CAIXA DE CAPTAÇÃO E DRENAGEM TIPO B (100 X 100 X 120 CM), D = 500 MM A 1500MM, INCLUSIVE ESCAVAÇÃO, REATERRO E BOTA FORA</v>
          </cell>
          <cell r="D2516"/>
          <cell r="E2516"/>
          <cell r="F2516"/>
          <cell r="G2516" t="str">
            <v>U</v>
          </cell>
          <cell r="H2516">
            <v>1799.1</v>
          </cell>
          <cell r="I2516"/>
        </row>
        <row r="2517">
          <cell r="A2517" t="str">
            <v>ED-48576</v>
          </cell>
          <cell r="B2517"/>
          <cell r="C2517" t="str">
            <v>CAIXA DE CAPTAÇÃO E DRENAGEM TIPO B (120 X 120 X 150 CM), D = 500 MM A 1500MM, INCLUSIVE ESCAVAÇÃO, REATERRO E BOTA FORA</v>
          </cell>
          <cell r="D2517"/>
          <cell r="E2517"/>
          <cell r="F2517"/>
          <cell r="G2517" t="str">
            <v>U</v>
          </cell>
          <cell r="H2517">
            <v>2485.3200000000002</v>
          </cell>
          <cell r="I2517"/>
        </row>
        <row r="2518">
          <cell r="A2518" t="str">
            <v>ED-48578</v>
          </cell>
          <cell r="B2518"/>
          <cell r="C2518" t="str">
            <v>CAIXA DE CAPTAÇÃO E DRENAGEM TIPO C (100 X 100 X 120 CM), D = 500 MM A 1500MM, INCLUSIVE ESCAVAÇÃO, REATERRO E BOTA FORA</v>
          </cell>
          <cell r="D2518"/>
          <cell r="E2518"/>
          <cell r="F2518"/>
          <cell r="G2518" t="str">
            <v>U</v>
          </cell>
          <cell r="H2518">
            <v>1382.99</v>
          </cell>
          <cell r="I2518"/>
        </row>
        <row r="2519">
          <cell r="A2519" t="str">
            <v>ED-48579</v>
          </cell>
          <cell r="B2519"/>
          <cell r="C2519" t="str">
            <v>CAIXA DE CAPTAÇÃO E DRENAGEM TIPO C (120 X 120 X 150 CM), D = 500 MM A 1500MM, INCLUSIVE ESCAVAÇÃO, REATERRO E BOTA FORA</v>
          </cell>
          <cell r="D2519"/>
          <cell r="E2519"/>
          <cell r="F2519"/>
          <cell r="G2519" t="str">
            <v>U</v>
          </cell>
          <cell r="H2519">
            <v>2014.31</v>
          </cell>
          <cell r="I2519"/>
        </row>
        <row r="2520">
          <cell r="A2520" t="str">
            <v>ED-48582</v>
          </cell>
          <cell r="B2520"/>
          <cell r="C2520" t="str">
            <v>CAIXA DE CAPTAÇÃO E DRENAGEM TIPO E (100 X 100 X 120 CM), D = 500 MM A 1500MM, INCLUSIVE ESCAVAÇÃO, REATERRO E BOTA FORA</v>
          </cell>
          <cell r="D2520"/>
          <cell r="E2520"/>
          <cell r="F2520"/>
          <cell r="G2520" t="str">
            <v>U</v>
          </cell>
          <cell r="H2520">
            <v>1380.74</v>
          </cell>
          <cell r="I2520"/>
        </row>
        <row r="2521">
          <cell r="A2521" t="str">
            <v>ED-48583</v>
          </cell>
          <cell r="B2521"/>
          <cell r="C2521" t="str">
            <v>CAIXA DE CAPTAÇÃO E DRENAGEM TIPO E (120 X 120 X 150 CM), D = 500 MM A 1500MM, INCLUSIVE ESCAVAÇÃO, REATERRO E BOTA FORA</v>
          </cell>
          <cell r="D2521"/>
          <cell r="E2521"/>
          <cell r="F2521"/>
          <cell r="G2521" t="str">
            <v>U</v>
          </cell>
          <cell r="H2521">
            <v>1969.85</v>
          </cell>
          <cell r="I2521"/>
        </row>
        <row r="2522">
          <cell r="A2522" t="str">
            <v>ED-48584</v>
          </cell>
          <cell r="B2522"/>
          <cell r="C2522" t="str">
            <v>CAIXA DE CAPTAÇÃO E DRENAGEM TIPO F (100 X 100 X 120 CM), D = 500 MM A 1500MM, INCLUSIVE ESCAVAÇÃO, REATERRO E BOTA FORA</v>
          </cell>
          <cell r="D2522"/>
          <cell r="E2522"/>
          <cell r="F2522"/>
          <cell r="G2522" t="str">
            <v>U</v>
          </cell>
          <cell r="H2522">
            <v>1744.92</v>
          </cell>
          <cell r="I2522"/>
        </row>
        <row r="2523">
          <cell r="A2523" t="str">
            <v>ED-48585</v>
          </cell>
          <cell r="B2523"/>
          <cell r="C2523" t="str">
            <v>CAIXA DE CAPTAÇÃO E DRENAGEM TIPO F (120 X 120 X 150 CM), D = 500 MM A 1500MM, INCLUSIVE ESCAVAÇÃO, REATERRO E BOTA FORA</v>
          </cell>
          <cell r="D2523"/>
          <cell r="E2523"/>
          <cell r="F2523"/>
          <cell r="G2523" t="str">
            <v>U</v>
          </cell>
          <cell r="H2523">
            <v>2469.39</v>
          </cell>
          <cell r="I2523"/>
        </row>
        <row r="2524">
          <cell r="A2524" t="str">
            <v>ED-48571</v>
          </cell>
          <cell r="B2524"/>
          <cell r="C2524" t="str">
            <v>CAIXAS DE CAPTAÇÃO E DRENAGEM TIPO A D = 500 MM</v>
          </cell>
          <cell r="D2524"/>
          <cell r="E2524"/>
          <cell r="F2524"/>
          <cell r="G2524" t="str">
            <v>U</v>
          </cell>
          <cell r="H2524">
            <v>1216.78</v>
          </cell>
          <cell r="I2524"/>
        </row>
        <row r="2525">
          <cell r="A2525" t="str">
            <v>ED-48577</v>
          </cell>
          <cell r="B2525"/>
          <cell r="C2525" t="str">
            <v>CAIXAS DE CAPTAÇÃO E DRENAGEM TIPO C D = 500 MM</v>
          </cell>
          <cell r="D2525"/>
          <cell r="E2525"/>
          <cell r="F2525"/>
          <cell r="G2525" t="str">
            <v>U</v>
          </cell>
          <cell r="H2525">
            <v>1936.63</v>
          </cell>
          <cell r="I2525"/>
        </row>
        <row r="2526">
          <cell r="A2526">
            <v>9013</v>
          </cell>
          <cell r="B2526"/>
          <cell r="C2526" t="str">
            <v>CAIXA DE AREIA</v>
          </cell>
          <cell r="D2526"/>
          <cell r="E2526"/>
          <cell r="F2526"/>
          <cell r="G2526"/>
          <cell r="H2526"/>
          <cell r="I2526"/>
        </row>
        <row r="2527">
          <cell r="A2527" t="str">
            <v>ED-48587</v>
          </cell>
          <cell r="B2527"/>
          <cell r="C2527" t="str">
            <v>CAIXA DE AREIA 100 X 100 X 100 CM</v>
          </cell>
          <cell r="D2527"/>
          <cell r="E2527"/>
          <cell r="F2527"/>
          <cell r="G2527" t="str">
            <v>U</v>
          </cell>
          <cell r="H2527">
            <v>1243.19</v>
          </cell>
          <cell r="I2527"/>
        </row>
        <row r="2528">
          <cell r="A2528" t="str">
            <v>ED-48586</v>
          </cell>
          <cell r="B2528"/>
          <cell r="C2528" t="str">
            <v>CAIXA DE AREIA 50 X 60 X 70 CM</v>
          </cell>
          <cell r="D2528"/>
          <cell r="E2528"/>
          <cell r="F2528"/>
          <cell r="G2528" t="str">
            <v>U</v>
          </cell>
          <cell r="H2528">
            <v>531.59</v>
          </cell>
          <cell r="I2528"/>
        </row>
        <row r="2529">
          <cell r="A2529">
            <v>9014</v>
          </cell>
          <cell r="B2529"/>
          <cell r="C2529" t="str">
            <v xml:space="preserve">DESCIDA D´ÁGUA TIPO CALHA </v>
          </cell>
          <cell r="D2529"/>
          <cell r="E2529"/>
          <cell r="F2529"/>
          <cell r="G2529"/>
          <cell r="H2529"/>
          <cell r="I2529"/>
        </row>
        <row r="2530">
          <cell r="A2530" t="str">
            <v>ED-48603</v>
          </cell>
          <cell r="B2530"/>
          <cell r="C2530" t="str">
            <v>DESCIDA D´ÁGUA TIPO CALHA DN 1000, EXCLUSIVE BOTA FORA</v>
          </cell>
          <cell r="D2530"/>
          <cell r="E2530"/>
          <cell r="F2530"/>
          <cell r="G2530" t="str">
            <v>m</v>
          </cell>
          <cell r="H2530">
            <v>814.09</v>
          </cell>
          <cell r="I2530"/>
        </row>
        <row r="2531">
          <cell r="A2531" t="str">
            <v>ED-48604</v>
          </cell>
          <cell r="B2531"/>
          <cell r="C2531" t="str">
            <v>DESCIDA D´ÁGUA TIPO CALHA DN 1100, EXCLUSIVE BOTA FORA</v>
          </cell>
          <cell r="D2531"/>
          <cell r="E2531"/>
          <cell r="F2531"/>
          <cell r="G2531" t="str">
            <v>m</v>
          </cell>
          <cell r="H2531">
            <v>1058.07</v>
          </cell>
          <cell r="I2531"/>
        </row>
        <row r="2532">
          <cell r="A2532" t="str">
            <v>ED-48605</v>
          </cell>
          <cell r="B2532"/>
          <cell r="C2532" t="str">
            <v>DESCIDA D´ÁGUA TIPO CALHA DN 1200, EXCLUSIVE BOTA FORA</v>
          </cell>
          <cell r="D2532"/>
          <cell r="E2532"/>
          <cell r="F2532"/>
          <cell r="G2532" t="str">
            <v>m</v>
          </cell>
          <cell r="H2532">
            <v>1156.42</v>
          </cell>
          <cell r="I2532"/>
        </row>
        <row r="2533">
          <cell r="A2533" t="str">
            <v>ED-48606</v>
          </cell>
          <cell r="B2533"/>
          <cell r="C2533" t="str">
            <v>DESCIDA D´ÁGUA TIPO CALHA DN 1300, EXCLUSIVE BOTA FORA</v>
          </cell>
          <cell r="D2533"/>
          <cell r="E2533"/>
          <cell r="F2533"/>
          <cell r="G2533" t="str">
            <v>m</v>
          </cell>
          <cell r="H2533">
            <v>1256.95</v>
          </cell>
          <cell r="I2533"/>
        </row>
        <row r="2534">
          <cell r="A2534" t="str">
            <v>ED-48607</v>
          </cell>
          <cell r="B2534"/>
          <cell r="C2534" t="str">
            <v>DESCIDA D´ÁGUA TIPO CALHA DN 1500, EXCLUSIVE BOTA FORA</v>
          </cell>
          <cell r="D2534"/>
          <cell r="E2534"/>
          <cell r="F2534"/>
          <cell r="G2534" t="str">
            <v>m</v>
          </cell>
          <cell r="H2534">
            <v>1889.07</v>
          </cell>
          <cell r="I2534"/>
        </row>
        <row r="2535">
          <cell r="A2535" t="str">
            <v>ED-48598</v>
          </cell>
          <cell r="B2535"/>
          <cell r="C2535" t="str">
            <v>DESCIDA D´ÁGUA TIPO CALHA DN 500, EXCLUSIVE BOTA FORA</v>
          </cell>
          <cell r="D2535"/>
          <cell r="E2535"/>
          <cell r="F2535"/>
          <cell r="G2535" t="str">
            <v>m</v>
          </cell>
          <cell r="H2535">
            <v>411.03</v>
          </cell>
          <cell r="I2535"/>
        </row>
        <row r="2536">
          <cell r="A2536" t="str">
            <v>ED-48599</v>
          </cell>
          <cell r="B2536"/>
          <cell r="C2536" t="str">
            <v>DESCIDA D´ÁGUA TIPO CALHA DN 600, EXCLUSIVE BOTA FORA</v>
          </cell>
          <cell r="D2536"/>
          <cell r="E2536"/>
          <cell r="F2536"/>
          <cell r="G2536" t="str">
            <v>m</v>
          </cell>
          <cell r="H2536">
            <v>491.27</v>
          </cell>
          <cell r="I2536"/>
        </row>
        <row r="2537">
          <cell r="A2537" t="str">
            <v>ED-48600</v>
          </cell>
          <cell r="B2537"/>
          <cell r="C2537" t="str">
            <v>DESCIDA D´ÁGUA TIPO CALHA DN 700, EXCLUSIVE BOTA FORA</v>
          </cell>
          <cell r="D2537"/>
          <cell r="E2537"/>
          <cell r="F2537"/>
          <cell r="G2537" t="str">
            <v>m</v>
          </cell>
          <cell r="H2537">
            <v>567.27</v>
          </cell>
          <cell r="I2537"/>
        </row>
        <row r="2538">
          <cell r="A2538" t="str">
            <v>ED-48601</v>
          </cell>
          <cell r="B2538"/>
          <cell r="C2538" t="str">
            <v>DESCIDA D´ÁGUA TIPO CALHA DN 800, EXCLUSIVE BOTA FORA</v>
          </cell>
          <cell r="D2538"/>
          <cell r="E2538"/>
          <cell r="F2538"/>
          <cell r="G2538" t="str">
            <v>m</v>
          </cell>
          <cell r="H2538">
            <v>651.88</v>
          </cell>
          <cell r="I2538"/>
        </row>
        <row r="2539">
          <cell r="A2539" t="str">
            <v>ED-48602</v>
          </cell>
          <cell r="B2539"/>
          <cell r="C2539" t="str">
            <v>DESCIDA D´ÁGUA TIPO CALHA DN 900, EXCLUSIVE BOTA FORA</v>
          </cell>
          <cell r="D2539"/>
          <cell r="E2539"/>
          <cell r="F2539"/>
          <cell r="G2539" t="str">
            <v>m</v>
          </cell>
          <cell r="H2539">
            <v>731.52</v>
          </cell>
          <cell r="I2539"/>
        </row>
        <row r="2540">
          <cell r="A2540">
            <v>9015</v>
          </cell>
          <cell r="B2540"/>
          <cell r="C2540" t="str">
            <v xml:space="preserve">DESCIDA D´ÁGUA TIPO DEGRAU </v>
          </cell>
          <cell r="D2540"/>
          <cell r="E2540"/>
          <cell r="F2540"/>
          <cell r="G2540"/>
          <cell r="H2540"/>
          <cell r="I2540"/>
        </row>
        <row r="2541">
          <cell r="A2541" t="str">
            <v>ED-48593</v>
          </cell>
          <cell r="B2541"/>
          <cell r="C2541" t="str">
            <v>DESCIDA D´ÁGUA TIPO DEGRAU DN 1000, EXCLUSIVE BOTA FORA</v>
          </cell>
          <cell r="D2541"/>
          <cell r="E2541"/>
          <cell r="F2541"/>
          <cell r="G2541" t="str">
            <v>m</v>
          </cell>
          <cell r="H2541">
            <v>1056.29</v>
          </cell>
          <cell r="I2541"/>
        </row>
        <row r="2542">
          <cell r="A2542" t="str">
            <v>ED-48594</v>
          </cell>
          <cell r="B2542"/>
          <cell r="C2542" t="str">
            <v>DESCIDA D´ÁGUA TIPO DEGRAU DN 1100, EXCLUSIVE BOTA FORA</v>
          </cell>
          <cell r="D2542"/>
          <cell r="E2542"/>
          <cell r="F2542"/>
          <cell r="G2542" t="str">
            <v>m</v>
          </cell>
          <cell r="H2542">
            <v>1319.84</v>
          </cell>
          <cell r="I2542"/>
        </row>
        <row r="2543">
          <cell r="A2543" t="str">
            <v>ED-48595</v>
          </cell>
          <cell r="B2543"/>
          <cell r="C2543" t="str">
            <v>DESCIDA D´ÁGUA TIPO DEGRAU DN 1200, EXCLUSIVE BOTA FORA</v>
          </cell>
          <cell r="D2543"/>
          <cell r="E2543"/>
          <cell r="F2543"/>
          <cell r="G2543" t="str">
            <v>m</v>
          </cell>
          <cell r="H2543">
            <v>1422.79</v>
          </cell>
          <cell r="I2543"/>
        </row>
        <row r="2544">
          <cell r="A2544" t="str">
            <v>ED-48596</v>
          </cell>
          <cell r="B2544"/>
          <cell r="C2544" t="str">
            <v>DESCIDA D´ÁGUA TIPO DEGRAU DN 1300, EXCLUSIVE BOTA FORA</v>
          </cell>
          <cell r="D2544"/>
          <cell r="E2544"/>
          <cell r="F2544"/>
          <cell r="G2544" t="str">
            <v>m</v>
          </cell>
          <cell r="H2544">
            <v>1528.55</v>
          </cell>
          <cell r="I2544"/>
        </row>
        <row r="2545">
          <cell r="A2545" t="str">
            <v>ED-48597</v>
          </cell>
          <cell r="B2545"/>
          <cell r="C2545" t="str">
            <v>DESCIDA D´ÁGUA TIPO DEGRAU DN 1500, EXCLUSIVE BOTA FORA</v>
          </cell>
          <cell r="D2545"/>
          <cell r="E2545"/>
          <cell r="F2545"/>
          <cell r="G2545" t="str">
            <v>m</v>
          </cell>
          <cell r="H2545">
            <v>2087.16</v>
          </cell>
          <cell r="I2545"/>
        </row>
        <row r="2546">
          <cell r="A2546" t="str">
            <v>ED-48588</v>
          </cell>
          <cell r="B2546"/>
          <cell r="C2546" t="str">
            <v>DESCIDA D´ÁGUA TIPO DEGRAU DN 500, EXCLUSIVE BOTA FORA</v>
          </cell>
          <cell r="D2546"/>
          <cell r="E2546"/>
          <cell r="F2546"/>
          <cell r="G2546" t="str">
            <v>m</v>
          </cell>
          <cell r="H2546">
            <v>621.17999999999995</v>
          </cell>
          <cell r="I2546"/>
        </row>
        <row r="2547">
          <cell r="A2547" t="str">
            <v>ED-48589</v>
          </cell>
          <cell r="B2547"/>
          <cell r="C2547" t="str">
            <v>DESCIDA D´ÁGUA TIPO DEGRAU DN 600, EXCLUSIVE BOTA FORA</v>
          </cell>
          <cell r="D2547"/>
          <cell r="E2547"/>
          <cell r="F2547"/>
          <cell r="G2547" t="str">
            <v>m</v>
          </cell>
          <cell r="H2547">
            <v>706.66</v>
          </cell>
          <cell r="I2547"/>
        </row>
        <row r="2548">
          <cell r="A2548" t="str">
            <v>ED-48590</v>
          </cell>
          <cell r="B2548"/>
          <cell r="C2548" t="str">
            <v>DESCIDA D´ÁGUA TIPO DEGRAU DN 700, EXCLUSIVE BOTA FORA</v>
          </cell>
          <cell r="D2548"/>
          <cell r="E2548"/>
          <cell r="F2548"/>
          <cell r="G2548" t="str">
            <v>m</v>
          </cell>
          <cell r="H2548">
            <v>788.7</v>
          </cell>
          <cell r="I2548"/>
        </row>
        <row r="2549">
          <cell r="A2549" t="str">
            <v>ED-48591</v>
          </cell>
          <cell r="B2549"/>
          <cell r="C2549" t="str">
            <v>DESCIDA D´ÁGUA TIPO DEGRAU DN 800, EXCLUSIVE BOTA FORA</v>
          </cell>
          <cell r="D2549"/>
          <cell r="E2549"/>
          <cell r="F2549"/>
          <cell r="G2549" t="str">
            <v>m</v>
          </cell>
          <cell r="H2549">
            <v>877.82</v>
          </cell>
          <cell r="I2549"/>
        </row>
        <row r="2550">
          <cell r="A2550" t="str">
            <v>ED-48592</v>
          </cell>
          <cell r="B2550"/>
          <cell r="C2550" t="str">
            <v>DESCIDA D´ÁGUA TIPO DEGRAU DN 900, EXCLUSIVE BOTA FORA</v>
          </cell>
          <cell r="D2550"/>
          <cell r="E2550"/>
          <cell r="F2550"/>
          <cell r="G2550" t="str">
            <v>m</v>
          </cell>
          <cell r="H2550">
            <v>963.54</v>
          </cell>
          <cell r="I2550"/>
        </row>
        <row r="2551">
          <cell r="A2551">
            <v>9016</v>
          </cell>
          <cell r="B2551"/>
          <cell r="C2551" t="str">
            <v>VALA DE INFILTRAÇÃO</v>
          </cell>
          <cell r="D2551"/>
          <cell r="E2551"/>
          <cell r="F2551"/>
          <cell r="G2551"/>
          <cell r="H2551"/>
          <cell r="I2551"/>
        </row>
        <row r="2552">
          <cell r="A2552" t="str">
            <v>ED-48697</v>
          </cell>
          <cell r="B2552"/>
          <cell r="C2552" t="str">
            <v>VALA DE INFILTRAÇÃO E DRENAGEM 100 X 300 X 100 CM, INCLUSIVE ESCAVAÇÃO E BOTA FORA</v>
          </cell>
          <cell r="D2552"/>
          <cell r="E2552"/>
          <cell r="F2552"/>
          <cell r="G2552" t="str">
            <v>U</v>
          </cell>
          <cell r="H2552">
            <v>624.29</v>
          </cell>
          <cell r="I2552"/>
        </row>
        <row r="2553">
          <cell r="A2553" t="str">
            <v>ED-48691</v>
          </cell>
          <cell r="B2553"/>
          <cell r="C2553" t="str">
            <v>VALA DE INFILTRAÇÃO E DRENAGEM 40 X 120 X 40 CM, INCLUSIVE ESCAVAÇÃO E BOTA FORA</v>
          </cell>
          <cell r="D2553"/>
          <cell r="E2553"/>
          <cell r="F2553"/>
          <cell r="G2553" t="str">
            <v>U</v>
          </cell>
          <cell r="H2553">
            <v>157.66</v>
          </cell>
          <cell r="I2553"/>
        </row>
        <row r="2554">
          <cell r="A2554" t="str">
            <v>ED-48692</v>
          </cell>
          <cell r="B2554"/>
          <cell r="C2554" t="str">
            <v>VALA DE INFILTRAÇÃO E DRENAGEM 50 X 150 X 50 CM, INCLUSIVE ESCAVAÇÃO E BOTA FORA</v>
          </cell>
          <cell r="D2554"/>
          <cell r="E2554"/>
          <cell r="F2554"/>
          <cell r="G2554" t="str">
            <v>U</v>
          </cell>
          <cell r="H2554">
            <v>215.69</v>
          </cell>
          <cell r="I2554"/>
        </row>
        <row r="2555">
          <cell r="A2555" t="str">
            <v>ED-48693</v>
          </cell>
          <cell r="B2555"/>
          <cell r="C2555" t="str">
            <v>VALA DE INFILTRAÇÃO E DRENAGEM 60 X 180 X 60 CM, INCLUSIVE ESCAVAÇÃO E BOTA FORA</v>
          </cell>
          <cell r="D2555"/>
          <cell r="E2555"/>
          <cell r="F2555"/>
          <cell r="G2555" t="str">
            <v>U</v>
          </cell>
          <cell r="H2555">
            <v>281.60000000000002</v>
          </cell>
          <cell r="I2555"/>
        </row>
        <row r="2556">
          <cell r="A2556" t="str">
            <v>ED-48694</v>
          </cell>
          <cell r="B2556"/>
          <cell r="C2556" t="str">
            <v>VALA DE INFILTRAÇÃO E DRENAGEM 70 X 210 X 70 CM, INCLUSIVE ESCAVAÇÃO E BOTA FORA</v>
          </cell>
          <cell r="D2556"/>
          <cell r="E2556"/>
          <cell r="F2556"/>
          <cell r="G2556" t="str">
            <v>U</v>
          </cell>
          <cell r="H2556">
            <v>355.42</v>
          </cell>
          <cell r="I2556"/>
        </row>
        <row r="2557">
          <cell r="A2557" t="str">
            <v>ED-48695</v>
          </cell>
          <cell r="B2557"/>
          <cell r="C2557" t="str">
            <v>VALA DE INFILTRAÇÃO E DRENAGEM 80 X 240 X 80 CM, INCLUSIVE ESCAVAÇÃO E BOTA FORA</v>
          </cell>
          <cell r="D2557"/>
          <cell r="E2557"/>
          <cell r="F2557"/>
          <cell r="G2557" t="str">
            <v>U</v>
          </cell>
          <cell r="H2557">
            <v>437.15</v>
          </cell>
          <cell r="I2557"/>
        </row>
        <row r="2558">
          <cell r="A2558" t="str">
            <v>ED-48696</v>
          </cell>
          <cell r="B2558"/>
          <cell r="C2558" t="str">
            <v>VALA DE INFILTRAÇÃO E DRENAGEM 90 X 270 X 90 CM, INCLUSIVE ESCAVAÇÃO E BOTA FORA</v>
          </cell>
          <cell r="D2558"/>
          <cell r="E2558"/>
          <cell r="F2558"/>
          <cell r="G2558" t="str">
            <v>U</v>
          </cell>
          <cell r="H2558">
            <v>526.75</v>
          </cell>
          <cell r="I2558"/>
        </row>
        <row r="2559">
          <cell r="A2559">
            <v>9017</v>
          </cell>
          <cell r="B2559"/>
          <cell r="C2559" t="str">
            <v>SARJETA</v>
          </cell>
          <cell r="D2559"/>
          <cell r="E2559"/>
          <cell r="F2559"/>
          <cell r="G2559"/>
          <cell r="H2559"/>
          <cell r="I2559"/>
        </row>
        <row r="2560">
          <cell r="A2560" t="str">
            <v>ED-14762</v>
          </cell>
          <cell r="B2560"/>
          <cell r="C2560" t="str">
            <v>SARJETA DE CONCRETO URBANO (SCU), TIPO 1, COM FCK 15 MPA, LARGURA DE 50CM COM INCLINAÇÃO DE 3%, ESP. 7CM, PADRÃO DER-MG, EXCLUSIVE MEIO-FIO, INCLUSIVE ESCAVAÇÃO, APILAOMENTO E TRANSPORTE COM RETIRADA DO MATERIAL ESCAVADO (EM CAÇAMBA)</v>
          </cell>
          <cell r="D2560"/>
          <cell r="E2560"/>
          <cell r="F2560"/>
          <cell r="G2560" t="str">
            <v>m</v>
          </cell>
          <cell r="H2560">
            <v>33.979999999999997</v>
          </cell>
          <cell r="I2560"/>
        </row>
        <row r="2561">
          <cell r="A2561" t="str">
            <v>ED-14763</v>
          </cell>
          <cell r="B2561"/>
          <cell r="C2561" t="str">
            <v>SARJETA DE CONCRETO URBANO (SCU), TIPO 2, COM FCK 15 MPA, LARGURA DE 50CM COM INCLINAÇÃO DE 15%, ESP. 7CM, PADRÃO DER-MG, EXCLUSIVE MEIO-FIO, INCLUSIVE ESCAVAÇÃO, APILAOMENTO E TRANSPORTE COM RETIRADA DO MATERIAL ESCAVADO (EM CAÇAMBA)</v>
          </cell>
          <cell r="D2561"/>
          <cell r="E2561"/>
          <cell r="F2561"/>
          <cell r="G2561" t="str">
            <v>m</v>
          </cell>
          <cell r="H2561">
            <v>35.75</v>
          </cell>
          <cell r="I2561"/>
        </row>
        <row r="2562">
          <cell r="A2562" t="str">
            <v>ED-14764</v>
          </cell>
          <cell r="B2562"/>
          <cell r="C2562" t="str">
            <v>SARJETA DE CONCRETO URBANO (SCU), TIPO 3, COM FCK 15 MPA, LARGURA DE 50CM COM INCLINAÇÃO DE 25%, ESP. 7CM, PADRÃO DER-MG, EXCLUSIVE MEIO-FIO, INCLUSIVE ESCAVAÇÃO, APILAOMENTO E TRANSPORTE COM RETIRADA DO MATERIAL ESCAVADO (EM CAÇAMBA)</v>
          </cell>
          <cell r="D2562"/>
          <cell r="E2562"/>
          <cell r="F2562"/>
          <cell r="G2562" t="str">
            <v>m</v>
          </cell>
          <cell r="H2562">
            <v>36.130000000000003</v>
          </cell>
          <cell r="I2562"/>
        </row>
        <row r="2563">
          <cell r="A2563">
            <v>8687</v>
          </cell>
          <cell r="B2563"/>
          <cell r="C2563" t="str">
            <v>PREVENÇÃO E COMBATE A INCÊNDIO</v>
          </cell>
          <cell r="D2563"/>
          <cell r="E2563"/>
          <cell r="F2563"/>
          <cell r="G2563"/>
          <cell r="H2563"/>
          <cell r="I2563"/>
        </row>
        <row r="2564">
          <cell r="A2564">
            <v>9018</v>
          </cell>
          <cell r="B2564"/>
          <cell r="C2564" t="str">
            <v>ELETROBOMBA E ACESSÓRIOS</v>
          </cell>
          <cell r="D2564"/>
          <cell r="E2564"/>
          <cell r="F2564"/>
          <cell r="G2564"/>
          <cell r="H2564"/>
          <cell r="I2564"/>
        </row>
        <row r="2565">
          <cell r="A2565" t="str">
            <v>ED-50186</v>
          </cell>
          <cell r="B2565"/>
          <cell r="C2565" t="str">
            <v>CILINDRO DE PRESSÃO OU MOLA PNEUMÁTICA DE DIÂMETRO 150mm, COMPRIMENTO DE 1,20m COM GARRAS PARA FIXAÇÃO NA PAREDE</v>
          </cell>
          <cell r="D2565"/>
          <cell r="E2565"/>
          <cell r="F2565"/>
          <cell r="G2565" t="str">
            <v>U</v>
          </cell>
          <cell r="H2565">
            <v>349.44</v>
          </cell>
          <cell r="I2565"/>
        </row>
        <row r="2566">
          <cell r="A2566" t="str">
            <v>ED-50198</v>
          </cell>
          <cell r="B2566"/>
          <cell r="C2566" t="str">
            <v>MANÔMETRO WILLY, MOD. 2 1/2", ESCALA DE LEITURA DE 0 A 100 PSI</v>
          </cell>
          <cell r="D2566"/>
          <cell r="E2566"/>
          <cell r="F2566"/>
          <cell r="G2566" t="str">
            <v>U</v>
          </cell>
          <cell r="H2566">
            <v>65.14</v>
          </cell>
          <cell r="I2566"/>
        </row>
        <row r="2567">
          <cell r="A2567" t="str">
            <v>ED-50185</v>
          </cell>
          <cell r="B2567"/>
          <cell r="C2567" t="str">
            <v>PRESSOSTATO TELEMECANIQUE, MODELO XML B004 A2S11, COM ESCALA DE 3 A 58 PSI</v>
          </cell>
          <cell r="D2567"/>
          <cell r="E2567"/>
          <cell r="F2567"/>
          <cell r="G2567" t="str">
            <v>U</v>
          </cell>
          <cell r="H2567">
            <v>947.54</v>
          </cell>
          <cell r="I2567"/>
        </row>
        <row r="2568">
          <cell r="A2568" t="str">
            <v>ED-50187</v>
          </cell>
          <cell r="B2568"/>
          <cell r="C2568" t="str">
            <v>SIRENE PARA ALARME DE BOMBA EM FUNCIONAMENTO, 220V</v>
          </cell>
          <cell r="D2568"/>
          <cell r="E2568"/>
          <cell r="F2568"/>
          <cell r="G2568" t="str">
            <v>U</v>
          </cell>
          <cell r="H2568">
            <v>59.49</v>
          </cell>
          <cell r="I2568"/>
        </row>
        <row r="2569">
          <cell r="A2569">
            <v>9019</v>
          </cell>
          <cell r="B2569"/>
          <cell r="C2569" t="str">
            <v>ABRIGO, HIDRANTE, MANGUEIRA E EXTINTOR</v>
          </cell>
          <cell r="D2569"/>
          <cell r="E2569"/>
          <cell r="F2569"/>
          <cell r="G2569"/>
          <cell r="H2569"/>
          <cell r="I2569"/>
        </row>
        <row r="2570">
          <cell r="A2570" t="str">
            <v>ED-22698</v>
          </cell>
          <cell r="B2570"/>
          <cell r="C2570" t="str">
            <v>ABRIGO EM CHAPA DE AÇO CARBONO DE SOBREPOR, PINTADO DE VERMELHO NAS DIMENSÕES (75X30X25)CM COM UMA PORTA COM VIDRO TRANSPARENTE COM A INSCRIÇÃO "INCÊNDIO", PARA EXTINTOR, FORNECIMENTO E INSTALAÇÃO, EXCLUSIVE EXTINTOR</v>
          </cell>
          <cell r="D2570"/>
          <cell r="E2570"/>
          <cell r="F2570"/>
          <cell r="G2570" t="str">
            <v>un</v>
          </cell>
          <cell r="H2570">
            <v>256.37</v>
          </cell>
          <cell r="I2570"/>
        </row>
        <row r="2571">
          <cell r="A2571" t="str">
            <v>ED-50177</v>
          </cell>
          <cell r="B2571"/>
          <cell r="C2571"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D2571"/>
          <cell r="E2571"/>
          <cell r="F2571"/>
          <cell r="G2571" t="str">
            <v>un</v>
          </cell>
          <cell r="H2571">
            <v>338.13</v>
          </cell>
          <cell r="I2571"/>
        </row>
        <row r="2572">
          <cell r="A2572" t="str">
            <v>ED-22701</v>
          </cell>
          <cell r="B2572"/>
          <cell r="C2572"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D2572"/>
          <cell r="E2572"/>
          <cell r="F2572"/>
          <cell r="G2572" t="str">
            <v>un</v>
          </cell>
          <cell r="H2572">
            <v>1005.9</v>
          </cell>
          <cell r="I2572"/>
        </row>
        <row r="2573">
          <cell r="A2573" t="str">
            <v>ED-22714</v>
          </cell>
          <cell r="B2573"/>
          <cell r="C2573"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D2573"/>
          <cell r="E2573"/>
          <cell r="F2573"/>
          <cell r="G2573" t="str">
            <v>un</v>
          </cell>
          <cell r="H2573">
            <v>1122.4100000000001</v>
          </cell>
          <cell r="I2573"/>
        </row>
        <row r="2574">
          <cell r="A2574" t="str">
            <v>ED-50181</v>
          </cell>
          <cell r="B2574"/>
          <cell r="C2574" t="str">
            <v>ADAPTADOR EM LATÃO PARA INSTALAÇÃO PREDIAL DE COMBATE A INCÊNDIO ENGATE RÁPIDO 1.1/2" X ROSCA INTERNA 5 FIOS 2.1/2", FORNECIMENTO E INSTALAÇÃO</v>
          </cell>
          <cell r="D2574"/>
          <cell r="E2574"/>
          <cell r="F2574"/>
          <cell r="G2574" t="str">
            <v>un</v>
          </cell>
          <cell r="H2574">
            <v>70.069999999999993</v>
          </cell>
          <cell r="I2574"/>
        </row>
        <row r="2575">
          <cell r="A2575" t="str">
            <v>ED-50182</v>
          </cell>
          <cell r="B2575"/>
          <cell r="C2575" t="str">
            <v>ADAPTADOR EM LATÃO PARA INSTALAÇÃO PREDIAL DE COMBATE A INCÊNDIO ENGATE RÁPIDO 2.1/2" X ROSCA INTERNA 5 FIOS 2.1/2", FORNECIMENTO E INSTALAÇÃO</v>
          </cell>
          <cell r="D2575"/>
          <cell r="E2575"/>
          <cell r="F2575"/>
          <cell r="G2575" t="str">
            <v>un</v>
          </cell>
          <cell r="H2575">
            <v>103.41</v>
          </cell>
          <cell r="I2575"/>
        </row>
        <row r="2576">
          <cell r="A2576" t="str">
            <v>ED-50194</v>
          </cell>
          <cell r="B2576"/>
          <cell r="C2576" t="str">
            <v>BASE DECORATIVA PARA EXTINTORES</v>
          </cell>
          <cell r="D2576"/>
          <cell r="E2576"/>
          <cell r="F2576"/>
          <cell r="G2576" t="str">
            <v>U</v>
          </cell>
          <cell r="H2576">
            <v>51.26</v>
          </cell>
          <cell r="I2576"/>
        </row>
        <row r="2577">
          <cell r="A2577" t="str">
            <v>ED-50188</v>
          </cell>
          <cell r="B2577"/>
          <cell r="C2577" t="str">
            <v>CHAVE PARA CONEXÕES DE ENGATE RÁPIDO TIPO STORZ, 63X38MM</v>
          </cell>
          <cell r="D2577"/>
          <cell r="E2577"/>
          <cell r="F2577"/>
          <cell r="G2577" t="str">
            <v>un</v>
          </cell>
          <cell r="H2577">
            <v>14.53</v>
          </cell>
          <cell r="I2577"/>
        </row>
        <row r="2578">
          <cell r="A2578" t="str">
            <v>ED-50189</v>
          </cell>
          <cell r="B2578"/>
          <cell r="C2578" t="str">
            <v>ESGUICHO TIPO AGULHETA COM JUNTA DE UNIÃO ENGATE RÁPIDO DN 38MM, FORNECIMENTO E INSTALAÇÃO</v>
          </cell>
          <cell r="D2578"/>
          <cell r="E2578"/>
          <cell r="F2578"/>
          <cell r="G2578" t="str">
            <v>un</v>
          </cell>
          <cell r="H2578">
            <v>98.66</v>
          </cell>
          <cell r="I2578"/>
        </row>
        <row r="2579">
          <cell r="A2579" t="str">
            <v>ED-50190</v>
          </cell>
          <cell r="B2579"/>
          <cell r="C2579" t="str">
            <v>EXTINTOR DE GÁS CARBÔNICO 5-B:C, CAPACIDADE 6 KG</v>
          </cell>
          <cell r="D2579"/>
          <cell r="E2579"/>
          <cell r="F2579"/>
          <cell r="G2579" t="str">
            <v>U</v>
          </cell>
          <cell r="H2579">
            <v>538.04999999999995</v>
          </cell>
          <cell r="I2579"/>
        </row>
        <row r="2580">
          <cell r="A2580" t="str">
            <v>ED-50191</v>
          </cell>
          <cell r="B2580"/>
          <cell r="C2580" t="str">
            <v>EXTINTOR DE INCÊNDIO ÁGUA PRESSURIZADA 2-A, CAPACIDADE 10 L</v>
          </cell>
          <cell r="D2580"/>
          <cell r="E2580"/>
          <cell r="F2580"/>
          <cell r="G2580" t="str">
            <v>U</v>
          </cell>
          <cell r="H2580">
            <v>155.25</v>
          </cell>
          <cell r="I2580"/>
        </row>
        <row r="2581">
          <cell r="A2581" t="str">
            <v>ED-50193</v>
          </cell>
          <cell r="B2581"/>
          <cell r="C2581" t="str">
            <v>EXTINTOR DE INCÊNDIO TIPO PÓ QUÍMICO 2-A:20-B:C, CAPACIDADE 6 KG</v>
          </cell>
          <cell r="D2581"/>
          <cell r="E2581"/>
          <cell r="F2581"/>
          <cell r="G2581" t="str">
            <v>U</v>
          </cell>
          <cell r="H2581">
            <v>168.56</v>
          </cell>
          <cell r="I2581"/>
        </row>
        <row r="2582">
          <cell r="A2582" t="str">
            <v>ED-50192</v>
          </cell>
          <cell r="B2582"/>
          <cell r="C2582" t="str">
            <v>EXTINTOR DE INCÊNDIO TIPO PÓ QUÍMICO 20-B:C, CAPACIDADE 6 KG</v>
          </cell>
          <cell r="D2582"/>
          <cell r="E2582"/>
          <cell r="F2582"/>
          <cell r="G2582" t="str">
            <v>U</v>
          </cell>
          <cell r="H2582">
            <v>173.86</v>
          </cell>
          <cell r="I2582"/>
        </row>
        <row r="2583">
          <cell r="A2583" t="str">
            <v>ED-50195</v>
          </cell>
          <cell r="B2583"/>
          <cell r="C2583" t="str">
            <v>HIDRANTE DE RECALQUE COMPLETO EM CAIXA DE ALVENARIA</v>
          </cell>
          <cell r="D2583"/>
          <cell r="E2583"/>
          <cell r="F2583"/>
          <cell r="G2583" t="str">
            <v>U</v>
          </cell>
          <cell r="H2583">
            <v>711.4</v>
          </cell>
          <cell r="I2583"/>
        </row>
        <row r="2584">
          <cell r="A2584" t="str">
            <v>ED-50197</v>
          </cell>
          <cell r="B2584"/>
          <cell r="C2584" t="str">
            <v>MANGUEIRA DE FIBRA SINTÉTICA E BORRACHA PARA INCÊNDIO TIPO 1, DN 38MM, COMPRIMENTO 15M, FORNECIMENTO E INSTALAÇÃO</v>
          </cell>
          <cell r="D2584"/>
          <cell r="E2584"/>
          <cell r="F2584"/>
          <cell r="G2584" t="str">
            <v>un</v>
          </cell>
          <cell r="H2584">
            <v>323.99</v>
          </cell>
          <cell r="I2584"/>
        </row>
        <row r="2585">
          <cell r="A2585" t="str">
            <v>ED-22707</v>
          </cell>
          <cell r="B2585"/>
          <cell r="C2585" t="str">
            <v>MANGUEIRA DE FIBRA SINTÉTICA E BORRACHA PARA INCÊNDIO TIPO 2, DN 38MM, COMPRIMENTO 15M, FORNECIMENTO E INSTALAÇÃO</v>
          </cell>
          <cell r="D2585"/>
          <cell r="E2585"/>
          <cell r="F2585"/>
          <cell r="G2585" t="str">
            <v>un</v>
          </cell>
          <cell r="H2585">
            <v>440.5</v>
          </cell>
          <cell r="I2585"/>
        </row>
        <row r="2586">
          <cell r="A2586">
            <v>9020</v>
          </cell>
          <cell r="B2586"/>
          <cell r="C2586" t="str">
            <v>REGISTRO GLOBO</v>
          </cell>
          <cell r="D2586"/>
          <cell r="E2586"/>
          <cell r="F2586"/>
          <cell r="G2586"/>
          <cell r="H2586"/>
          <cell r="I2586"/>
        </row>
        <row r="2587">
          <cell r="A2587" t="str">
            <v>ED-50208</v>
          </cell>
          <cell r="B2587"/>
          <cell r="C2587" t="str">
            <v>REGISTRO TIPO GLOBO ANGULAR, COM 45 GRAUS, DN 2.1/2" (63 MM), PN16, EM LATÃO COM VOLANTE PARA HIDRANTE - FORNECIMENTO E INSTALAÇÃO</v>
          </cell>
          <cell r="D2587"/>
          <cell r="E2587"/>
          <cell r="F2587"/>
          <cell r="G2587" t="str">
            <v>un</v>
          </cell>
          <cell r="H2587">
            <v>160.52000000000001</v>
          </cell>
          <cell r="I2587"/>
        </row>
        <row r="2588">
          <cell r="A2588" t="str">
            <v>ED-50210</v>
          </cell>
          <cell r="B2588"/>
          <cell r="C2588" t="str">
            <v>REGISTRO TIPO GLOBO, DN 1" (25 MM), PN16, EM LATAO COM VOLANTE, EXTREMIDADES ROSCADAS  - FORNECIMENTO E INSTALAÇÃO</v>
          </cell>
          <cell r="D2588"/>
          <cell r="E2588"/>
          <cell r="F2588"/>
          <cell r="G2588" t="str">
            <v>un</v>
          </cell>
          <cell r="H2588">
            <v>137.19</v>
          </cell>
          <cell r="I2588"/>
        </row>
        <row r="2589">
          <cell r="A2589" t="str">
            <v>ED-50209</v>
          </cell>
          <cell r="B2589"/>
          <cell r="C2589" t="str">
            <v>REGISTRO TIPO GLOBO, DN 1.1/2" (15 MM), PN16, EM LATAO COM VOLANTE, EXTREMIDADES ROSCADAS  - FORNECIMENTO E INSTALAÇÃO</v>
          </cell>
          <cell r="D2589"/>
          <cell r="E2589"/>
          <cell r="F2589"/>
          <cell r="G2589" t="str">
            <v>un</v>
          </cell>
          <cell r="H2589">
            <v>242.19</v>
          </cell>
          <cell r="I2589"/>
        </row>
        <row r="2590">
          <cell r="A2590" t="str">
            <v>ED-50211</v>
          </cell>
          <cell r="B2590"/>
          <cell r="C2590" t="str">
            <v>REGISTRO TIPO GLOBO, DN 2.1/2" (63 MM), PN16, EM LATAO COM VOLANTE, EXTREMIDADES ROSCADAS  - FORNECIMENTO E INSTALAÇÃO</v>
          </cell>
          <cell r="D2590"/>
          <cell r="E2590"/>
          <cell r="F2590"/>
          <cell r="G2590" t="str">
            <v>un</v>
          </cell>
          <cell r="H2590">
            <v>541.54999999999995</v>
          </cell>
          <cell r="I2590"/>
        </row>
        <row r="2591">
          <cell r="A2591">
            <v>9022</v>
          </cell>
          <cell r="B2591"/>
          <cell r="C2591" t="str">
            <v>LUMINÁRIA DE EMERGÊNCIA</v>
          </cell>
          <cell r="D2591"/>
          <cell r="E2591"/>
          <cell r="F2591"/>
          <cell r="G2591"/>
          <cell r="H2591"/>
          <cell r="I2591"/>
        </row>
        <row r="2592">
          <cell r="A2592" t="str">
            <v>ED-26993</v>
          </cell>
          <cell r="B2592"/>
          <cell r="C2592" t="str">
            <v>LUMINÁRIA DE EMERGÊNCIA AUTÔNOMA, TIPO LED COM DOIS FARÓIS, POTÊNCIA TOTAL DE 8W, FORNECIMENTO E INSTALAÇÃO</v>
          </cell>
          <cell r="D2592"/>
          <cell r="E2592"/>
          <cell r="F2592"/>
          <cell r="G2592" t="str">
            <v>un</v>
          </cell>
          <cell r="H2592">
            <v>203.89</v>
          </cell>
          <cell r="I2592"/>
        </row>
        <row r="2593">
          <cell r="A2593" t="str">
            <v>ED-26989</v>
          </cell>
          <cell r="B2593"/>
          <cell r="C2593" t="str">
            <v>LUMINÁRIA DE EMERGÊNCIA AUTÔNOMA, TIPO LED POTÊNCIA TOTAL DE 2W, FORNECIMENTO E INSTALAÇÃO</v>
          </cell>
          <cell r="D2593"/>
          <cell r="E2593"/>
          <cell r="F2593"/>
          <cell r="G2593" t="str">
            <v>un</v>
          </cell>
          <cell r="H2593">
            <v>26.68</v>
          </cell>
          <cell r="I2593"/>
        </row>
        <row r="2594">
          <cell r="A2594">
            <v>9023</v>
          </cell>
          <cell r="B2594"/>
          <cell r="C2594" t="str">
            <v>PLACA DE SINALIZAÇÃO</v>
          </cell>
          <cell r="D2594"/>
          <cell r="E2594"/>
          <cell r="F2594"/>
          <cell r="G2594"/>
          <cell r="H2594"/>
          <cell r="I2594"/>
        </row>
        <row r="2595">
          <cell r="A2595" t="str">
            <v>ED-50206</v>
          </cell>
          <cell r="B2595"/>
          <cell r="C2595" t="str">
            <v>PLACA FOTOLUMINESCENTE "A2" - TRIÂNGULO 300 MM (RISCO INCÊNDIO)</v>
          </cell>
          <cell r="D2595"/>
          <cell r="E2595"/>
          <cell r="F2595"/>
          <cell r="G2595" t="str">
            <v>U</v>
          </cell>
          <cell r="H2595">
            <v>31.64</v>
          </cell>
          <cell r="I2595"/>
        </row>
        <row r="2596">
          <cell r="A2596" t="str">
            <v>ED-50199</v>
          </cell>
          <cell r="B2596"/>
          <cell r="C2596" t="str">
            <v>PLACA FOTOLUMINESCENTE "E5" - 300 X 300 MM</v>
          </cell>
          <cell r="D2596"/>
          <cell r="E2596"/>
          <cell r="F2596"/>
          <cell r="G2596" t="str">
            <v>U</v>
          </cell>
          <cell r="H2596">
            <v>18.899999999999999</v>
          </cell>
          <cell r="I2596"/>
        </row>
        <row r="2597">
          <cell r="A2597" t="str">
            <v>ED-50200</v>
          </cell>
          <cell r="B2597"/>
          <cell r="C2597" t="str">
            <v>PLACA FOTOLUMINESCENTE "E8" - 300 X 300 MM</v>
          </cell>
          <cell r="D2597"/>
          <cell r="E2597"/>
          <cell r="F2597"/>
          <cell r="G2597" t="str">
            <v>U</v>
          </cell>
          <cell r="H2597">
            <v>18.93</v>
          </cell>
          <cell r="I2597"/>
        </row>
        <row r="2598">
          <cell r="A2598" t="str">
            <v>ED-50207</v>
          </cell>
          <cell r="B2598"/>
          <cell r="C2598" t="str">
            <v>PLACA FOTOLUMINESCENTE "P2" - D = 300 MM (PROIBIDO PRODUZIR CHAMA)</v>
          </cell>
          <cell r="D2598"/>
          <cell r="E2598"/>
          <cell r="F2598"/>
          <cell r="G2598" t="str">
            <v>U</v>
          </cell>
          <cell r="H2598">
            <v>18.97</v>
          </cell>
          <cell r="I2598"/>
        </row>
        <row r="2599">
          <cell r="A2599" t="str">
            <v>ED-50201</v>
          </cell>
          <cell r="B2599"/>
          <cell r="C2599" t="str">
            <v>PLACA FOTOLUMINESCENTE "S1" OU "S2"- 380 X 190 MM (SAÍDA - DIREITA)</v>
          </cell>
          <cell r="D2599"/>
          <cell r="E2599"/>
          <cell r="F2599"/>
          <cell r="G2599" t="str">
            <v>U</v>
          </cell>
          <cell r="H2599">
            <v>21.01</v>
          </cell>
          <cell r="I2599"/>
        </row>
        <row r="2600">
          <cell r="A2600" t="str">
            <v>ED-50202</v>
          </cell>
          <cell r="B2600"/>
          <cell r="C2600" t="str">
            <v>PLACA FOTOLUMINESCENTE "S1" OU "S2"- 380 X 190 MM (SAÍDA - ESQUERDA)</v>
          </cell>
          <cell r="D2600"/>
          <cell r="E2600"/>
          <cell r="F2600"/>
          <cell r="G2600" t="str">
            <v>U</v>
          </cell>
          <cell r="H2600">
            <v>21.11</v>
          </cell>
          <cell r="I2600"/>
        </row>
        <row r="2601">
          <cell r="A2601" t="str">
            <v>ED-50204</v>
          </cell>
          <cell r="B2601"/>
          <cell r="C2601" t="str">
            <v>PLACA FOTOLUMINESCENTE "S10" - 380 X 190 MM (SAÍDA ESCADA SOBE)</v>
          </cell>
          <cell r="D2601"/>
          <cell r="E2601"/>
          <cell r="F2601"/>
          <cell r="G2601" t="str">
            <v>U</v>
          </cell>
          <cell r="H2601">
            <v>20.92</v>
          </cell>
          <cell r="I2601"/>
        </row>
        <row r="2602">
          <cell r="A2602" t="str">
            <v>ED-50205</v>
          </cell>
          <cell r="B2602"/>
          <cell r="C2602" t="str">
            <v>PLACA FOTOLUMINESCENTE "S12" - 380 X 190 MM (SAÍDA)</v>
          </cell>
          <cell r="D2602"/>
          <cell r="E2602"/>
          <cell r="F2602"/>
          <cell r="G2602" t="str">
            <v>U</v>
          </cell>
          <cell r="H2602">
            <v>20.86</v>
          </cell>
          <cell r="I2602"/>
        </row>
        <row r="2603">
          <cell r="A2603" t="str">
            <v>ED-50203</v>
          </cell>
          <cell r="B2603"/>
          <cell r="C2603" t="str">
            <v>PLACA FOTOLUMINESCENTE "S9" - 380 X 190 MM (SAÍDA ESCADA DESCE)</v>
          </cell>
          <cell r="D2603"/>
          <cell r="E2603"/>
          <cell r="F2603"/>
          <cell r="G2603" t="str">
            <v>U</v>
          </cell>
          <cell r="H2603">
            <v>20.96</v>
          </cell>
          <cell r="I2603"/>
        </row>
        <row r="2604">
          <cell r="A2604">
            <v>9024</v>
          </cell>
          <cell r="B2604"/>
          <cell r="C2604" t="str">
            <v>SISTEMA DE DETECÇÃO E ALARME DE INCÊNDIO (SDAI)</v>
          </cell>
          <cell r="D2604"/>
          <cell r="E2604"/>
          <cell r="F2604"/>
          <cell r="G2604"/>
          <cell r="H2604"/>
          <cell r="I2604"/>
        </row>
        <row r="2605">
          <cell r="A2605" t="str">
            <v>ED-50180</v>
          </cell>
          <cell r="B2605"/>
          <cell r="C2605" t="str">
            <v>ACIONADOR MANUAL DE ALARME DE INCÊNDIO</v>
          </cell>
          <cell r="D2605"/>
          <cell r="E2605"/>
          <cell r="F2605"/>
          <cell r="G2605" t="str">
            <v>un</v>
          </cell>
          <cell r="H2605">
            <v>114.97</v>
          </cell>
          <cell r="I2605"/>
        </row>
        <row r="2606">
          <cell r="A2606" t="str">
            <v>ED-50218</v>
          </cell>
          <cell r="B2606"/>
          <cell r="C2606" t="str">
            <v>CANOPLA PARA SPRINKLER</v>
          </cell>
          <cell r="D2606"/>
          <cell r="E2606"/>
          <cell r="F2606"/>
          <cell r="G2606" t="str">
            <v>U</v>
          </cell>
          <cell r="H2606">
            <v>8.91</v>
          </cell>
          <cell r="I2606"/>
        </row>
        <row r="2607">
          <cell r="A2607" t="str">
            <v>ED-50215</v>
          </cell>
          <cell r="B2607"/>
          <cell r="C2607" t="str">
            <v>SPRINKLER PENDENTE 15 MM (1/2") 141º C</v>
          </cell>
          <cell r="D2607"/>
          <cell r="E2607"/>
          <cell r="F2607"/>
          <cell r="G2607" t="str">
            <v>U</v>
          </cell>
          <cell r="H2607">
            <v>113.42</v>
          </cell>
          <cell r="I2607"/>
        </row>
        <row r="2608">
          <cell r="A2608" t="str">
            <v>ED-50212</v>
          </cell>
          <cell r="B2608"/>
          <cell r="C2608" t="str">
            <v>SPRINKLER PENDENTE 15 MM (1/2") 68º C</v>
          </cell>
          <cell r="D2608"/>
          <cell r="E2608"/>
          <cell r="F2608"/>
          <cell r="G2608" t="str">
            <v>U</v>
          </cell>
          <cell r="H2608">
            <v>104.87</v>
          </cell>
          <cell r="I2608"/>
        </row>
        <row r="2609">
          <cell r="A2609" t="str">
            <v>ED-50213</v>
          </cell>
          <cell r="B2609"/>
          <cell r="C2609" t="str">
            <v>SPRINKLER PENDENTE 15 MM (1/2") 79º C</v>
          </cell>
          <cell r="D2609"/>
          <cell r="E2609"/>
          <cell r="F2609"/>
          <cell r="G2609" t="str">
            <v>U</v>
          </cell>
          <cell r="H2609">
            <v>106.74</v>
          </cell>
          <cell r="I2609"/>
        </row>
        <row r="2610">
          <cell r="A2610" t="str">
            <v>ED-50214</v>
          </cell>
          <cell r="B2610"/>
          <cell r="C2610" t="str">
            <v>SPRINKLER PENDENTE 15 MM (1/2") 93º C</v>
          </cell>
          <cell r="D2610"/>
          <cell r="E2610"/>
          <cell r="F2610"/>
          <cell r="G2610" t="str">
            <v>U</v>
          </cell>
          <cell r="H2610">
            <v>107.85</v>
          </cell>
          <cell r="I2610"/>
        </row>
        <row r="2611">
          <cell r="A2611">
            <v>8688</v>
          </cell>
          <cell r="B2611"/>
          <cell r="C2611" t="str">
            <v>INSTALAÇÕES DE GASES</v>
          </cell>
          <cell r="D2611"/>
          <cell r="E2611"/>
          <cell r="F2611"/>
          <cell r="G2611"/>
          <cell r="H2611"/>
          <cell r="I2611"/>
        </row>
        <row r="2612">
          <cell r="A2612">
            <v>9026</v>
          </cell>
          <cell r="B2612"/>
          <cell r="C2612" t="str">
            <v>TUBULAÇÃO DE AÇO CARBONO</v>
          </cell>
          <cell r="D2612"/>
          <cell r="E2612"/>
          <cell r="F2612"/>
          <cell r="G2612"/>
          <cell r="H2612"/>
          <cell r="I2612"/>
        </row>
        <row r="2613">
          <cell r="A2613" t="str">
            <v>ED-49832</v>
          </cell>
          <cell r="B2613"/>
          <cell r="C2613" t="str">
            <v>TUBO AÇO PRETO SCH-40, D = 1/2" SEM COSTURA</v>
          </cell>
          <cell r="D2613"/>
          <cell r="E2613"/>
          <cell r="F2613"/>
          <cell r="G2613" t="str">
            <v>m</v>
          </cell>
          <cell r="H2613">
            <v>37.57</v>
          </cell>
          <cell r="I2613"/>
        </row>
        <row r="2614">
          <cell r="A2614" t="str">
            <v>ED-49833</v>
          </cell>
          <cell r="B2614"/>
          <cell r="C2614" t="str">
            <v>TUBO AÇO PRETO SCH-40, D = 3/4" SEM COSTURA</v>
          </cell>
          <cell r="D2614"/>
          <cell r="E2614"/>
          <cell r="F2614"/>
          <cell r="G2614" t="str">
            <v>m</v>
          </cell>
          <cell r="H2614">
            <v>46.37</v>
          </cell>
          <cell r="I2614"/>
        </row>
        <row r="2615">
          <cell r="A2615" t="str">
            <v>ED-49831</v>
          </cell>
          <cell r="B2615"/>
          <cell r="C2615" t="str">
            <v>TUBO AÇO PRETO SCH-40, D = 3/8" SEM COSTURA</v>
          </cell>
          <cell r="D2615"/>
          <cell r="E2615"/>
          <cell r="F2615"/>
          <cell r="G2615" t="str">
            <v>m</v>
          </cell>
          <cell r="H2615">
            <v>32.22</v>
          </cell>
          <cell r="I2615"/>
        </row>
        <row r="2616">
          <cell r="A2616">
            <v>9027</v>
          </cell>
          <cell r="B2616"/>
          <cell r="C2616" t="str">
            <v>REGISTRO</v>
          </cell>
          <cell r="D2616"/>
          <cell r="E2616"/>
          <cell r="F2616"/>
          <cell r="G2616"/>
          <cell r="H2616"/>
          <cell r="I2616"/>
        </row>
        <row r="2617">
          <cell r="A2617" t="str">
            <v>ED-49826</v>
          </cell>
          <cell r="B2617"/>
          <cell r="C2617" t="str">
            <v>REGISTRO BICO INJETOR D = 3/8"</v>
          </cell>
          <cell r="D2617"/>
          <cell r="E2617"/>
          <cell r="F2617"/>
          <cell r="G2617" t="str">
            <v>U</v>
          </cell>
          <cell r="H2617">
            <v>42.32</v>
          </cell>
          <cell r="I2617"/>
        </row>
        <row r="2618">
          <cell r="A2618" t="str">
            <v>ED-49827</v>
          </cell>
          <cell r="B2618"/>
          <cell r="C2618" t="str">
            <v>REGISTRO DE GÁS D = 1/2"</v>
          </cell>
          <cell r="D2618"/>
          <cell r="E2618"/>
          <cell r="F2618"/>
          <cell r="G2618" t="str">
            <v>U</v>
          </cell>
          <cell r="H2618">
            <v>52.01</v>
          </cell>
          <cell r="I2618"/>
        </row>
        <row r="2619">
          <cell r="A2619" t="str">
            <v>ED-49828</v>
          </cell>
          <cell r="B2619"/>
          <cell r="C2619" t="str">
            <v>REGISTRO DE LATÃO 1/2" NPT X 1/2" NPT</v>
          </cell>
          <cell r="D2619"/>
          <cell r="E2619"/>
          <cell r="F2619"/>
          <cell r="G2619" t="str">
            <v>U</v>
          </cell>
          <cell r="H2619">
            <v>39.82</v>
          </cell>
          <cell r="I2619"/>
        </row>
        <row r="2620">
          <cell r="A2620">
            <v>9029</v>
          </cell>
          <cell r="B2620"/>
          <cell r="C2620" t="str">
            <v>VÁLVULA</v>
          </cell>
          <cell r="D2620"/>
          <cell r="E2620"/>
          <cell r="F2620"/>
          <cell r="G2620"/>
          <cell r="H2620"/>
          <cell r="I2620"/>
        </row>
        <row r="2621">
          <cell r="A2621" t="str">
            <v>ED-49841</v>
          </cell>
          <cell r="B2621"/>
          <cell r="C2621" t="str">
            <v>VÁLVULA DE ESFERA TRIPARTIDA COM ROSCA NPT, CLASSE 300lbs - 1/2"</v>
          </cell>
          <cell r="D2621"/>
          <cell r="E2621"/>
          <cell r="F2621"/>
          <cell r="G2621" t="str">
            <v>U</v>
          </cell>
          <cell r="H2621">
            <v>100.55</v>
          </cell>
          <cell r="I2621"/>
        </row>
        <row r="2622">
          <cell r="A2622" t="str">
            <v>ED-49842</v>
          </cell>
          <cell r="B2622"/>
          <cell r="C2622" t="str">
            <v>VÁLVULA DE ESFERA TRIPARTIDA COM ROSCA NPT, CLASSE 300lbs - 3/4"</v>
          </cell>
          <cell r="D2622"/>
          <cell r="E2622"/>
          <cell r="F2622"/>
          <cell r="G2622" t="str">
            <v>U</v>
          </cell>
          <cell r="H2622">
            <v>131.25</v>
          </cell>
          <cell r="I2622"/>
        </row>
        <row r="2623">
          <cell r="A2623">
            <v>9030</v>
          </cell>
          <cell r="B2623"/>
          <cell r="C2623" t="str">
            <v>VÁLVULA DA ALÍVIO</v>
          </cell>
          <cell r="D2623"/>
          <cell r="E2623"/>
          <cell r="F2623"/>
          <cell r="G2623"/>
          <cell r="H2623"/>
          <cell r="I2623"/>
        </row>
        <row r="2624">
          <cell r="A2624" t="str">
            <v>ED-48290</v>
          </cell>
          <cell r="B2624"/>
          <cell r="C2624" t="str">
            <v>VÁLVULA DE ALÍVIO E SEGURANÇA, DIÂMETRO DE 1" NPT</v>
          </cell>
          <cell r="D2624"/>
          <cell r="E2624"/>
          <cell r="F2624"/>
          <cell r="G2624" t="str">
            <v>U</v>
          </cell>
          <cell r="H2624">
            <v>981.67</v>
          </cell>
          <cell r="I2624"/>
        </row>
        <row r="2625">
          <cell r="A2625" t="str">
            <v>ED-48292</v>
          </cell>
          <cell r="B2625"/>
          <cell r="C2625" t="str">
            <v>VÁLVULA DE ALÍVIO E SEGURANÇA, DIÂMETRO DE 1 1/2" NPT</v>
          </cell>
          <cell r="D2625"/>
          <cell r="E2625"/>
          <cell r="F2625"/>
          <cell r="G2625" t="str">
            <v>U</v>
          </cell>
          <cell r="H2625">
            <v>1637.26</v>
          </cell>
          <cell r="I2625"/>
        </row>
        <row r="2626">
          <cell r="A2626" t="str">
            <v>ED-48291</v>
          </cell>
          <cell r="B2626"/>
          <cell r="C2626" t="str">
            <v>VÁLVULA DE ALÍVIO E SEGURANÇA, DIÂMETRO DE 1 1/4" NPT</v>
          </cell>
          <cell r="D2626"/>
          <cell r="E2626"/>
          <cell r="F2626"/>
          <cell r="G2626" t="str">
            <v>U</v>
          </cell>
          <cell r="H2626">
            <v>1372.38</v>
          </cell>
          <cell r="I2626"/>
        </row>
        <row r="2627">
          <cell r="A2627" t="str">
            <v>ED-48288</v>
          </cell>
          <cell r="B2627"/>
          <cell r="C2627" t="str">
            <v>VÁLVULA DE ALÍVIO E SEGURANÇA, DIÂMETRO DE 1/2" NPT</v>
          </cell>
          <cell r="D2627"/>
          <cell r="E2627"/>
          <cell r="F2627"/>
          <cell r="G2627" t="str">
            <v>U</v>
          </cell>
          <cell r="H2627">
            <v>653.87</v>
          </cell>
          <cell r="I2627"/>
        </row>
        <row r="2628">
          <cell r="A2628" t="str">
            <v>ED-48293</v>
          </cell>
          <cell r="B2628"/>
          <cell r="C2628" t="str">
            <v>VÁLVULA DE ALÍVIO E SEGURANÇA, DIÂMETRO DE 2" NPT</v>
          </cell>
          <cell r="D2628"/>
          <cell r="E2628"/>
          <cell r="F2628"/>
          <cell r="G2628" t="str">
            <v>U</v>
          </cell>
          <cell r="H2628">
            <v>2345.08</v>
          </cell>
          <cell r="I2628"/>
        </row>
        <row r="2629">
          <cell r="A2629" t="str">
            <v>ED-48294</v>
          </cell>
          <cell r="B2629"/>
          <cell r="C2629" t="str">
            <v>VÁLVULA DE ALÍVIO E SEGURANÇA, DIÂMETRO DE 2 1/2" NPT</v>
          </cell>
          <cell r="D2629"/>
          <cell r="E2629"/>
          <cell r="F2629"/>
          <cell r="G2629" t="str">
            <v>U</v>
          </cell>
          <cell r="H2629">
            <v>4994.45</v>
          </cell>
          <cell r="I2629"/>
        </row>
        <row r="2630">
          <cell r="A2630" t="str">
            <v>ED-48289</v>
          </cell>
          <cell r="B2630"/>
          <cell r="C2630" t="str">
            <v>VÁLVULA DE ALÍVIO E SEGURANÇA, DIÂMETRO DE 3/4" NPT</v>
          </cell>
          <cell r="D2630"/>
          <cell r="E2630"/>
          <cell r="F2630"/>
          <cell r="G2630" t="str">
            <v>U</v>
          </cell>
          <cell r="H2630">
            <v>815.49</v>
          </cell>
          <cell r="I2630"/>
        </row>
        <row r="2631">
          <cell r="A2631">
            <v>9031</v>
          </cell>
          <cell r="B2631"/>
          <cell r="C2631" t="str">
            <v>VÁLVULA DE ESFERA</v>
          </cell>
          <cell r="D2631"/>
          <cell r="E2631"/>
          <cell r="F2631"/>
          <cell r="G2631"/>
          <cell r="H2631"/>
          <cell r="I2631"/>
        </row>
        <row r="2632">
          <cell r="A2632" t="str">
            <v>ED-48276</v>
          </cell>
          <cell r="B2632"/>
          <cell r="C2632" t="str">
            <v>VÁLVULA DE ESFERA EM LATÃO, DIÂMETRO DE 1" NPT</v>
          </cell>
          <cell r="D2632"/>
          <cell r="E2632"/>
          <cell r="F2632"/>
          <cell r="G2632" t="str">
            <v>U</v>
          </cell>
          <cell r="H2632">
            <v>105.25</v>
          </cell>
          <cell r="I2632"/>
        </row>
        <row r="2633">
          <cell r="A2633" t="str">
            <v>ED-48278</v>
          </cell>
          <cell r="B2633"/>
          <cell r="C2633" t="str">
            <v>VÁLVULA DE ESFERA EM LATÃO, DIÂMETRO DE 1 1/2" NPT</v>
          </cell>
          <cell r="D2633"/>
          <cell r="E2633"/>
          <cell r="F2633"/>
          <cell r="G2633" t="str">
            <v>U</v>
          </cell>
          <cell r="H2633">
            <v>178.79</v>
          </cell>
          <cell r="I2633"/>
        </row>
        <row r="2634">
          <cell r="A2634" t="str">
            <v>ED-48277</v>
          </cell>
          <cell r="B2634"/>
          <cell r="C2634" t="str">
            <v>VÁLVULA DE ESFERA EM LATÃO, DIÂMETRO DE 1 1/4" NPT</v>
          </cell>
          <cell r="D2634"/>
          <cell r="E2634"/>
          <cell r="F2634"/>
          <cell r="G2634" t="str">
            <v>U</v>
          </cell>
          <cell r="H2634">
            <v>152.38</v>
          </cell>
          <cell r="I2634"/>
        </row>
        <row r="2635">
          <cell r="A2635" t="str">
            <v>ED-48274</v>
          </cell>
          <cell r="B2635"/>
          <cell r="C2635" t="str">
            <v>VÁLVULA DE ESFERA EM LATÃO, DIÂMETRO DE 1/2" NPT</v>
          </cell>
          <cell r="D2635"/>
          <cell r="E2635"/>
          <cell r="F2635"/>
          <cell r="G2635" t="str">
            <v>U</v>
          </cell>
          <cell r="H2635">
            <v>60.91</v>
          </cell>
          <cell r="I2635"/>
        </row>
        <row r="2636">
          <cell r="A2636" t="str">
            <v>ED-48279</v>
          </cell>
          <cell r="B2636"/>
          <cell r="C2636" t="str">
            <v>VÁLVULA DE ESFERA EM LATÃO, DIÂMETRO DE 2" NPT</v>
          </cell>
          <cell r="D2636"/>
          <cell r="E2636"/>
          <cell r="F2636"/>
          <cell r="G2636" t="str">
            <v>U</v>
          </cell>
          <cell r="H2636">
            <v>295.22000000000003</v>
          </cell>
          <cell r="I2636"/>
        </row>
        <row r="2637">
          <cell r="A2637" t="str">
            <v>ED-48280</v>
          </cell>
          <cell r="B2637"/>
          <cell r="C2637" t="str">
            <v>VÁLVULA DE ESFERA EM LATÃO, DIÂMETRO DE 2 1/2" NPT</v>
          </cell>
          <cell r="D2637"/>
          <cell r="E2637"/>
          <cell r="F2637"/>
          <cell r="G2637" t="str">
            <v>U</v>
          </cell>
          <cell r="H2637">
            <v>317.33</v>
          </cell>
          <cell r="I2637"/>
        </row>
        <row r="2638">
          <cell r="A2638" t="str">
            <v>ED-48275</v>
          </cell>
          <cell r="B2638"/>
          <cell r="C2638" t="str">
            <v>VÁLVULA DE ESFERA EM LATÃO, DIÂMETRO DE 3/4" NPT</v>
          </cell>
          <cell r="D2638"/>
          <cell r="E2638"/>
          <cell r="F2638"/>
          <cell r="G2638" t="str">
            <v>U</v>
          </cell>
          <cell r="H2638">
            <v>73.760000000000005</v>
          </cell>
          <cell r="I2638"/>
        </row>
        <row r="2639">
          <cell r="A2639">
            <v>9032</v>
          </cell>
          <cell r="B2639"/>
          <cell r="C2639" t="str">
            <v>VÁLVULA DE RETENÇÃO</v>
          </cell>
          <cell r="D2639"/>
          <cell r="E2639"/>
          <cell r="F2639"/>
          <cell r="G2639"/>
          <cell r="H2639"/>
          <cell r="I2639"/>
        </row>
        <row r="2640">
          <cell r="A2640" t="str">
            <v>ED-48283</v>
          </cell>
          <cell r="B2640"/>
          <cell r="C2640" t="str">
            <v>VÁLVULA DE RETENÇÃO EM LATÃO, DIÂMETRO DE 1" NPT</v>
          </cell>
          <cell r="D2640"/>
          <cell r="E2640"/>
          <cell r="F2640"/>
          <cell r="G2640" t="str">
            <v>U</v>
          </cell>
          <cell r="H2640">
            <v>58.4</v>
          </cell>
          <cell r="I2640"/>
        </row>
        <row r="2641">
          <cell r="A2641" t="str">
            <v>ED-48285</v>
          </cell>
          <cell r="B2641"/>
          <cell r="C2641" t="str">
            <v>VÁLVULA DE RETENÇÃO EM LATÃO, DIÂMETRO DE 1 1/2" NPT</v>
          </cell>
          <cell r="D2641"/>
          <cell r="E2641"/>
          <cell r="F2641"/>
          <cell r="G2641" t="str">
            <v>U</v>
          </cell>
          <cell r="H2641">
            <v>133.55000000000001</v>
          </cell>
          <cell r="I2641"/>
        </row>
        <row r="2642">
          <cell r="A2642" t="str">
            <v>ED-48284</v>
          </cell>
          <cell r="B2642"/>
          <cell r="C2642" t="str">
            <v>VÁLVULA DE RETENÇÃO EM LATÃO, DIÂMETRO DE 1 1/4" NPT</v>
          </cell>
          <cell r="D2642"/>
          <cell r="E2642"/>
          <cell r="F2642"/>
          <cell r="G2642" t="str">
            <v>U</v>
          </cell>
          <cell r="H2642">
            <v>106.83</v>
          </cell>
          <cell r="I2642"/>
        </row>
        <row r="2643">
          <cell r="A2643" t="str">
            <v>ED-48281</v>
          </cell>
          <cell r="B2643"/>
          <cell r="C2643" t="str">
            <v>VÁLVULA DE RETENÇÃO EM LATÃO, DIÂMETRO DE 1/2" NPT</v>
          </cell>
          <cell r="D2643"/>
          <cell r="E2643"/>
          <cell r="F2643"/>
          <cell r="G2643" t="str">
            <v>U</v>
          </cell>
          <cell r="H2643">
            <v>44.53</v>
          </cell>
          <cell r="I2643"/>
        </row>
        <row r="2644">
          <cell r="A2644" t="str">
            <v>ED-48286</v>
          </cell>
          <cell r="B2644"/>
          <cell r="C2644" t="str">
            <v>VÁLVULA DE RETENÇÃO EM LATÃO, DIÂMETRO DE 2" NPT</v>
          </cell>
          <cell r="D2644"/>
          <cell r="E2644"/>
          <cell r="F2644"/>
          <cell r="G2644" t="str">
            <v>U</v>
          </cell>
          <cell r="H2644">
            <v>181.28</v>
          </cell>
          <cell r="I2644"/>
        </row>
        <row r="2645">
          <cell r="A2645" t="str">
            <v>ED-48287</v>
          </cell>
          <cell r="B2645"/>
          <cell r="C2645" t="str">
            <v>VÁLVULA DE RETENÇÃO EM LATÃO, DIÂMETRO DE 2 1/2" NPT</v>
          </cell>
          <cell r="D2645"/>
          <cell r="E2645"/>
          <cell r="F2645"/>
          <cell r="G2645" t="str">
            <v>U</v>
          </cell>
          <cell r="H2645">
            <v>289.14</v>
          </cell>
          <cell r="I2645"/>
        </row>
        <row r="2646">
          <cell r="A2646" t="str">
            <v>ED-48282</v>
          </cell>
          <cell r="B2646"/>
          <cell r="C2646" t="str">
            <v>VÁLVULA DE RETENÇÃO EM LATÃO, DIÂMETRO DE 3/4" NPT</v>
          </cell>
          <cell r="D2646"/>
          <cell r="E2646"/>
          <cell r="F2646"/>
          <cell r="G2646" t="str">
            <v>U</v>
          </cell>
          <cell r="H2646">
            <v>48.15</v>
          </cell>
          <cell r="I2646"/>
        </row>
        <row r="2647">
          <cell r="A2647">
            <v>9033</v>
          </cell>
          <cell r="B2647"/>
          <cell r="C2647" t="str">
            <v>VÁLVULA SOLENÓIDE</v>
          </cell>
          <cell r="D2647"/>
          <cell r="E2647"/>
          <cell r="F2647"/>
          <cell r="G2647"/>
          <cell r="H2647"/>
          <cell r="I2647"/>
        </row>
        <row r="2648">
          <cell r="A2648" t="str">
            <v>ED-48273</v>
          </cell>
          <cell r="B2648"/>
          <cell r="C2648" t="str">
            <v>VÁLVULA SOLENÓIDE 2/3 VIAS NF. AÇÃO DIRETA 1/2" BSP</v>
          </cell>
          <cell r="D2648"/>
          <cell r="E2648"/>
          <cell r="F2648"/>
          <cell r="G2648" t="str">
            <v>U</v>
          </cell>
          <cell r="H2648">
            <v>224.13</v>
          </cell>
          <cell r="I2648"/>
        </row>
        <row r="2649">
          <cell r="A2649" t="str">
            <v>ED-48272</v>
          </cell>
          <cell r="B2649"/>
          <cell r="C2649" t="str">
            <v>VÁLVULA SOLENÓIDE 2/3 VIAS NF. AÇÃO DIRETA 3/8" BSP</v>
          </cell>
          <cell r="D2649"/>
          <cell r="E2649"/>
          <cell r="F2649"/>
          <cell r="G2649" t="str">
            <v>U</v>
          </cell>
          <cell r="H2649">
            <v>167.63</v>
          </cell>
          <cell r="I2649"/>
        </row>
        <row r="2650">
          <cell r="A2650">
            <v>9034</v>
          </cell>
          <cell r="B2650"/>
          <cell r="C2650" t="str">
            <v>MANÔMETRO E PRESSOSTATO</v>
          </cell>
          <cell r="D2650"/>
          <cell r="E2650"/>
          <cell r="F2650"/>
          <cell r="G2650"/>
          <cell r="H2650"/>
          <cell r="I2650"/>
        </row>
        <row r="2651">
          <cell r="A2651" t="str">
            <v>ED-48262</v>
          </cell>
          <cell r="B2651"/>
          <cell r="C2651" t="str">
            <v>MANÔMETRO DE PRESSÃO PARA AR COMPRIMIDO 15 A 600 mBAR, COM ROSCA, 1/2 NPT</v>
          </cell>
          <cell r="D2651"/>
          <cell r="E2651"/>
          <cell r="F2651"/>
          <cell r="G2651" t="str">
            <v>U</v>
          </cell>
          <cell r="H2651">
            <v>469.93</v>
          </cell>
          <cell r="I2651"/>
        </row>
        <row r="2652">
          <cell r="A2652" t="str">
            <v>ED-48261</v>
          </cell>
          <cell r="B2652"/>
          <cell r="C2652" t="str">
            <v>MANÔMETRO DE PRESSÃO PARA AR COMPRIMIDO 15 A 600 mBAR, COM ROSCA, 1/4 NPT</v>
          </cell>
          <cell r="D2652"/>
          <cell r="E2652"/>
          <cell r="F2652"/>
          <cell r="G2652" t="str">
            <v>U</v>
          </cell>
          <cell r="H2652">
            <v>372.7</v>
          </cell>
          <cell r="I2652"/>
        </row>
        <row r="2653">
          <cell r="A2653" t="str">
            <v>ED-48253</v>
          </cell>
          <cell r="B2653"/>
          <cell r="C2653" t="str">
            <v>PRESSOSTATO PARA COMPRESSOR DE 125 A 175 PSI</v>
          </cell>
          <cell r="D2653"/>
          <cell r="E2653"/>
          <cell r="F2653"/>
          <cell r="G2653" t="str">
            <v>U</v>
          </cell>
          <cell r="H2653">
            <v>102.97</v>
          </cell>
          <cell r="I2653"/>
        </row>
        <row r="2654">
          <cell r="A2654" t="str">
            <v>ED-48252</v>
          </cell>
          <cell r="B2654"/>
          <cell r="C2654" t="str">
            <v>PRESSOSTATO PARA COMPRESSOR DE 80 A 125 PSI</v>
          </cell>
          <cell r="D2654"/>
          <cell r="E2654"/>
          <cell r="F2654"/>
          <cell r="G2654" t="str">
            <v>U</v>
          </cell>
          <cell r="H2654">
            <v>103.28</v>
          </cell>
          <cell r="I2654"/>
        </row>
        <row r="2655">
          <cell r="A2655">
            <v>9035</v>
          </cell>
          <cell r="B2655"/>
          <cell r="C2655" t="str">
            <v>COMPRESSOR</v>
          </cell>
          <cell r="D2655"/>
          <cell r="E2655"/>
          <cell r="F2655"/>
          <cell r="G2655"/>
          <cell r="H2655"/>
          <cell r="I2655"/>
        </row>
        <row r="2656">
          <cell r="A2656" t="str">
            <v>ED-48251</v>
          </cell>
          <cell r="B2656"/>
          <cell r="C2656" t="str">
            <v>COMPRESSOR SL/100 - 120PSI -8,3 BAR 100 LIBRAS</v>
          </cell>
          <cell r="D2656"/>
          <cell r="E2656"/>
          <cell r="F2656"/>
          <cell r="G2656" t="str">
            <v>U</v>
          </cell>
          <cell r="H2656">
            <v>2316.79</v>
          </cell>
          <cell r="I2656"/>
        </row>
        <row r="2657">
          <cell r="A2657">
            <v>9036</v>
          </cell>
          <cell r="B2657"/>
          <cell r="C2657" t="str">
            <v>CILINDRO</v>
          </cell>
          <cell r="D2657"/>
          <cell r="E2657"/>
          <cell r="F2657"/>
          <cell r="G2657"/>
          <cell r="H2657"/>
          <cell r="I2657"/>
        </row>
        <row r="2658">
          <cell r="A2658" t="str">
            <v>ED-49817</v>
          </cell>
          <cell r="B2658"/>
          <cell r="C2658" t="str">
            <v>CILINDRO DE AÇO COM GÁS GLP CAPACIDADE 45 KG</v>
          </cell>
          <cell r="D2658"/>
          <cell r="E2658"/>
          <cell r="F2658"/>
          <cell r="G2658" t="str">
            <v>U</v>
          </cell>
          <cell r="H2658">
            <v>740.29</v>
          </cell>
          <cell r="I2658"/>
        </row>
        <row r="2659">
          <cell r="A2659" t="str">
            <v>ED-48250</v>
          </cell>
          <cell r="B2659"/>
          <cell r="C2659" t="str">
            <v>CILINDRO DE PRESSÃO MÁXI,A 140 BAR, 3/4" NPT</v>
          </cell>
          <cell r="D2659"/>
          <cell r="E2659"/>
          <cell r="F2659"/>
          <cell r="G2659" t="str">
            <v>U</v>
          </cell>
          <cell r="H2659">
            <v>315.14999999999998</v>
          </cell>
          <cell r="I2659"/>
        </row>
        <row r="2660">
          <cell r="A2660">
            <v>9037</v>
          </cell>
          <cell r="B2660"/>
          <cell r="C2660" t="str">
            <v>CENTRAL DE GÁS</v>
          </cell>
          <cell r="D2660"/>
          <cell r="E2660"/>
          <cell r="F2660"/>
          <cell r="G2660"/>
          <cell r="H2660"/>
          <cell r="I2660"/>
        </row>
        <row r="2661">
          <cell r="A2661" t="str">
            <v>ED-15716</v>
          </cell>
          <cell r="B2661"/>
          <cell r="C2661"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D2661"/>
          <cell r="E2661"/>
          <cell r="F2661"/>
          <cell r="G2661" t="str">
            <v>un</v>
          </cell>
          <cell r="H2661">
            <v>2462.9</v>
          </cell>
          <cell r="I2661"/>
        </row>
        <row r="2662">
          <cell r="A2662">
            <v>9038</v>
          </cell>
          <cell r="B2662"/>
          <cell r="C2662" t="str">
            <v>ACESSÓRIOS E COMPLEMENTOS PARA GÁS</v>
          </cell>
          <cell r="D2662"/>
          <cell r="E2662"/>
          <cell r="F2662"/>
          <cell r="G2662"/>
          <cell r="H2662"/>
          <cell r="I2662"/>
        </row>
        <row r="2663">
          <cell r="A2663" t="str">
            <v>ED-49818</v>
          </cell>
          <cell r="B2663"/>
          <cell r="C2663" t="str">
            <v>COLETOR MÓDULO CENTRAL</v>
          </cell>
          <cell r="D2663"/>
          <cell r="E2663"/>
          <cell r="F2663"/>
          <cell r="G2663" t="str">
            <v>U</v>
          </cell>
          <cell r="H2663">
            <v>134.16999999999999</v>
          </cell>
          <cell r="I2663"/>
        </row>
        <row r="2664">
          <cell r="A2664" t="str">
            <v>ED-49819</v>
          </cell>
          <cell r="B2664"/>
          <cell r="C2664" t="str">
            <v>COLETOR MÓDULO II SIMPLES P-45</v>
          </cell>
          <cell r="D2664"/>
          <cell r="E2664"/>
          <cell r="F2664"/>
          <cell r="G2664" t="str">
            <v>U</v>
          </cell>
          <cell r="H2664">
            <v>130.9</v>
          </cell>
          <cell r="I2664"/>
        </row>
        <row r="2665">
          <cell r="A2665" t="str">
            <v>ED-48256</v>
          </cell>
          <cell r="B2665"/>
          <cell r="C2665" t="str">
            <v>FILTRO TIPO "Y" EM BRONZE, DIÂMETRO DE 1" NPT</v>
          </cell>
          <cell r="D2665"/>
          <cell r="E2665"/>
          <cell r="F2665"/>
          <cell r="G2665" t="str">
            <v>U</v>
          </cell>
          <cell r="H2665">
            <v>135.5</v>
          </cell>
          <cell r="I2665"/>
        </row>
        <row r="2666">
          <cell r="A2666" t="str">
            <v>ED-48258</v>
          </cell>
          <cell r="B2666"/>
          <cell r="C2666" t="str">
            <v>FILTRO TIPO "Y" EM BRONZE, DIÂMETRO DE 1 1/2" NPT</v>
          </cell>
          <cell r="D2666"/>
          <cell r="E2666"/>
          <cell r="F2666"/>
          <cell r="G2666" t="str">
            <v>U</v>
          </cell>
          <cell r="H2666">
            <v>240</v>
          </cell>
          <cell r="I2666"/>
        </row>
        <row r="2667">
          <cell r="A2667" t="str">
            <v>ED-48257</v>
          </cell>
          <cell r="B2667"/>
          <cell r="C2667" t="str">
            <v>FILTRO TIPO "Y" EM BRONZE, DIÂMETRO DE 1 1/4" NPT</v>
          </cell>
          <cell r="D2667"/>
          <cell r="E2667"/>
          <cell r="F2667"/>
          <cell r="G2667" t="str">
            <v>U</v>
          </cell>
          <cell r="H2667">
            <v>203.9</v>
          </cell>
          <cell r="I2667"/>
        </row>
        <row r="2668">
          <cell r="A2668" t="str">
            <v>ED-48254</v>
          </cell>
          <cell r="B2668"/>
          <cell r="C2668" t="str">
            <v>FILTRO TIPO "Y" EM BRONZE, DIÂMETRO DE 1/2" NPT</v>
          </cell>
          <cell r="D2668"/>
          <cell r="E2668"/>
          <cell r="F2668"/>
          <cell r="G2668" t="str">
            <v>U</v>
          </cell>
          <cell r="H2668">
            <v>88.95</v>
          </cell>
          <cell r="I2668"/>
        </row>
        <row r="2669">
          <cell r="A2669" t="str">
            <v>ED-48259</v>
          </cell>
          <cell r="B2669"/>
          <cell r="C2669" t="str">
            <v>FILTRO TIPO "Y" EM BRONZE, DIÂMETRO DE 2" NPT</v>
          </cell>
          <cell r="D2669"/>
          <cell r="E2669"/>
          <cell r="F2669"/>
          <cell r="G2669" t="str">
            <v>U</v>
          </cell>
          <cell r="H2669">
            <v>328.35</v>
          </cell>
          <cell r="I2669"/>
        </row>
        <row r="2670">
          <cell r="A2670" t="str">
            <v>ED-48255</v>
          </cell>
          <cell r="B2670"/>
          <cell r="C2670" t="str">
            <v>FILTRO TIPO "Y" EM BRONZE, DIÂMETRO DE 3/4" NPT</v>
          </cell>
          <cell r="D2670"/>
          <cell r="E2670"/>
          <cell r="F2670"/>
          <cell r="G2670" t="str">
            <v>U</v>
          </cell>
          <cell r="H2670">
            <v>116.5</v>
          </cell>
          <cell r="I2670"/>
        </row>
        <row r="2671">
          <cell r="A2671" t="str">
            <v>ED-49821</v>
          </cell>
          <cell r="B2671"/>
          <cell r="C2671" t="str">
            <v>MANGUEIRA PLÁSTICA PARA GÁS D = 3/8" X 1,50 M</v>
          </cell>
          <cell r="D2671"/>
          <cell r="E2671"/>
          <cell r="F2671"/>
          <cell r="G2671" t="str">
            <v>U</v>
          </cell>
          <cell r="H2671">
            <v>18.98</v>
          </cell>
          <cell r="I2671"/>
        </row>
        <row r="2672">
          <cell r="A2672" t="str">
            <v>ED-49822</v>
          </cell>
          <cell r="B2672"/>
          <cell r="C2672" t="str">
            <v>NIPLE DE REDUÇÃO DE LATÃO 1/2" NPT X 1/8" NPT</v>
          </cell>
          <cell r="D2672"/>
          <cell r="E2672"/>
          <cell r="F2672"/>
          <cell r="G2672" t="str">
            <v>U</v>
          </cell>
          <cell r="H2672">
            <v>12.11</v>
          </cell>
          <cell r="I2672"/>
        </row>
        <row r="2673">
          <cell r="A2673" t="str">
            <v>ED-49823</v>
          </cell>
          <cell r="B2673"/>
          <cell r="C2673" t="str">
            <v>NIPLE DE REDUÇÃO DE LATÃO 1/2" NPT X 3/8" NPT</v>
          </cell>
          <cell r="D2673"/>
          <cell r="E2673"/>
          <cell r="F2673"/>
          <cell r="G2673" t="str">
            <v>U</v>
          </cell>
          <cell r="H2673">
            <v>11.96</v>
          </cell>
          <cell r="I2673"/>
        </row>
        <row r="2674">
          <cell r="A2674" t="str">
            <v>ED-49824</v>
          </cell>
          <cell r="B2674"/>
          <cell r="C2674" t="str">
            <v>NIPLE DUPLO FERRO MALEÁVEL 300# 1/2" NPT</v>
          </cell>
          <cell r="D2674"/>
          <cell r="E2674"/>
          <cell r="F2674"/>
          <cell r="G2674" t="str">
            <v>U</v>
          </cell>
          <cell r="H2674">
            <v>11.92</v>
          </cell>
          <cell r="I2674"/>
        </row>
        <row r="2675">
          <cell r="A2675" t="str">
            <v>ED-49830</v>
          </cell>
          <cell r="B2675"/>
          <cell r="C2675" t="str">
            <v>TAMPÃO (CAP) FERRO MALEÁVEL NPT 300# 1/2"</v>
          </cell>
          <cell r="D2675"/>
          <cell r="E2675"/>
          <cell r="F2675"/>
          <cell r="G2675" t="str">
            <v>U</v>
          </cell>
          <cell r="H2675">
            <v>17.2</v>
          </cell>
          <cell r="I2675"/>
        </row>
        <row r="2676">
          <cell r="A2676">
            <v>8689</v>
          </cell>
          <cell r="B2676"/>
          <cell r="C2676" t="str">
            <v>VIDROS E ESPELHOS</v>
          </cell>
          <cell r="D2676"/>
          <cell r="E2676"/>
          <cell r="F2676"/>
          <cell r="G2676"/>
          <cell r="H2676"/>
          <cell r="I2676"/>
        </row>
        <row r="2677">
          <cell r="A2677">
            <v>9039</v>
          </cell>
          <cell r="B2677"/>
          <cell r="C2677" t="str">
            <v>ESPELHO</v>
          </cell>
          <cell r="D2677"/>
          <cell r="E2677"/>
          <cell r="F2677"/>
          <cell r="G2677"/>
          <cell r="H2677"/>
          <cell r="I2677"/>
        </row>
        <row r="2678">
          <cell r="A2678" t="str">
            <v>ED-51151</v>
          </cell>
          <cell r="B2678"/>
          <cell r="C2678" t="str">
            <v>ESPELHO COM MOLDURA EM ALUMÍNIO (60X90CM) ESP.4MM INCLUSIVE FIXAÇÃO COM ADESIVO/SELANTE A BASE DE POLIURETANO - FORNECIMENTO E INSTALAÇÃO</v>
          </cell>
          <cell r="D2678"/>
          <cell r="E2678"/>
          <cell r="F2678"/>
          <cell r="G2678" t="str">
            <v>un</v>
          </cell>
          <cell r="H2678">
            <v>235.51</v>
          </cell>
          <cell r="I2678"/>
        </row>
        <row r="2679">
          <cell r="A2679" t="str">
            <v>ED-51152</v>
          </cell>
          <cell r="B2679"/>
          <cell r="C2679" t="str">
            <v>ESPELHO (40X60CM) ESP.4MM INCLUSIVE FIXAÇÃO COM PARAFUSO FINESSON - FORNECIMENTO E INSTALAÇÃO</v>
          </cell>
          <cell r="D2679"/>
          <cell r="E2679"/>
          <cell r="F2679"/>
          <cell r="G2679" t="str">
            <v>un</v>
          </cell>
          <cell r="H2679">
            <v>119.08</v>
          </cell>
          <cell r="I2679"/>
        </row>
        <row r="2680">
          <cell r="A2680" t="str">
            <v>ED-51150</v>
          </cell>
          <cell r="B2680"/>
          <cell r="C2680" t="str">
            <v>ESPELHO (60X90CM) ESP.4MM INCLUSIVE FIXAÇÃO COM PARAFUSO FINESSON - FORNECIMENTO E INSTALAÇÃO</v>
          </cell>
          <cell r="D2680"/>
          <cell r="E2680"/>
          <cell r="F2680"/>
          <cell r="G2680" t="str">
            <v>un</v>
          </cell>
          <cell r="H2680">
            <v>225.9</v>
          </cell>
          <cell r="I2680"/>
        </row>
        <row r="2681">
          <cell r="A2681">
            <v>9040</v>
          </cell>
          <cell r="B2681"/>
          <cell r="C2681" t="str">
            <v>VIDRO ARAMADO</v>
          </cell>
          <cell r="D2681"/>
          <cell r="E2681"/>
          <cell r="F2681"/>
          <cell r="G2681"/>
          <cell r="H2681"/>
          <cell r="I2681"/>
        </row>
        <row r="2682">
          <cell r="A2682" t="str">
            <v>ED-51149</v>
          </cell>
          <cell r="B2682"/>
          <cell r="C2682" t="str">
            <v>VIDRO ARAMADO E = 7 MM, COLOCADO</v>
          </cell>
          <cell r="D2682"/>
          <cell r="E2682"/>
          <cell r="F2682"/>
          <cell r="G2682" t="str">
            <v>m2</v>
          </cell>
          <cell r="H2682">
            <v>342.3</v>
          </cell>
          <cell r="I2682"/>
        </row>
        <row r="2683">
          <cell r="A2683">
            <v>9041</v>
          </cell>
          <cell r="B2683"/>
          <cell r="C2683" t="str">
            <v>VIDRO LISOS TRANSPARENTES</v>
          </cell>
          <cell r="D2683"/>
          <cell r="E2683"/>
          <cell r="F2683"/>
          <cell r="G2683"/>
          <cell r="H2683"/>
          <cell r="I2683"/>
        </row>
        <row r="2684">
          <cell r="A2684" t="str">
            <v>ED-51155</v>
          </cell>
          <cell r="B2684"/>
          <cell r="C2684" t="str">
            <v>VIDRO COMUM LISO INCOLOR, ESP. 3MM, INCLUSIVE FIXAÇÃO E VEDAÇÃO COM GUARNIÇÃO/GAXETA DE BORRACHA NEOPRENE, FORNECIMENTO E INSTALAÇÃO, EXCLUSIVE CAIXILHO/PERFIL</v>
          </cell>
          <cell r="D2684"/>
          <cell r="E2684"/>
          <cell r="F2684"/>
          <cell r="G2684" t="str">
            <v>m2</v>
          </cell>
          <cell r="H2684">
            <v>133.63999999999999</v>
          </cell>
          <cell r="I2684"/>
        </row>
        <row r="2685">
          <cell r="A2685" t="str">
            <v>ED-51156</v>
          </cell>
          <cell r="B2685"/>
          <cell r="C2685" t="str">
            <v>VIDRO COMUM LISO INCOLOR, ESP. 4MM, INCLUSIVE FIXAÇÃO E VEDAÇÃO COM GUARNIÇÃO/GAXETA DE BORRACHA NEOPRENE, FORNECIMENTO E INSTALAÇÃO, EXCLUSIVE CAIXILHO/PERFIL</v>
          </cell>
          <cell r="D2685"/>
          <cell r="E2685"/>
          <cell r="F2685"/>
          <cell r="G2685" t="str">
            <v>m2</v>
          </cell>
          <cell r="H2685">
            <v>165.18</v>
          </cell>
          <cell r="I2685"/>
        </row>
        <row r="2686">
          <cell r="A2686" t="str">
            <v>ED-51157</v>
          </cell>
          <cell r="B2686"/>
          <cell r="C2686" t="str">
            <v>VIDRO COMUM LISO INCOLOR, ESP. 6MM, INCLUSIVE FIXAÇÃO E VEDAÇÃO COM GUARNIÇÃO/GAXETA DE BORRACHA NEOPRENE, FORNECIMENTO E INSTALAÇÃO, EXCLUSIVE CAIXILHO/PERFIL</v>
          </cell>
          <cell r="D2686"/>
          <cell r="E2686"/>
          <cell r="F2686"/>
          <cell r="G2686" t="str">
            <v>m2</v>
          </cell>
          <cell r="H2686">
            <v>223.97</v>
          </cell>
          <cell r="I2686"/>
        </row>
        <row r="2687">
          <cell r="A2687">
            <v>9042</v>
          </cell>
          <cell r="B2687"/>
          <cell r="C2687" t="str">
            <v>VIDRO FANTASIA</v>
          </cell>
          <cell r="D2687"/>
          <cell r="E2687"/>
          <cell r="F2687"/>
          <cell r="G2687"/>
          <cell r="H2687"/>
          <cell r="I2687"/>
        </row>
        <row r="2688">
          <cell r="A2688" t="str">
            <v>ED-51154</v>
          </cell>
          <cell r="B2688"/>
          <cell r="C2688" t="str">
            <v>VIDRO IMPRESSO (FANTASIA) TIPO CANELADO OU MARTELADO INCOLOR, ESP. 3MM OU 4MM, INCLUSIVE FIXAÇÃO E VEDAÇÃO COM GUARNIÇÃO/GAXETA DE BORRACHA NEOPRENE, FORNECIMENTO E INSTALAÇÃO, EXCLUSIVE CAIXILHO/PERFIL</v>
          </cell>
          <cell r="D2688"/>
          <cell r="E2688"/>
          <cell r="F2688"/>
          <cell r="G2688" t="str">
            <v>m2</v>
          </cell>
          <cell r="H2688">
            <v>141.79</v>
          </cell>
          <cell r="I2688"/>
        </row>
        <row r="2689">
          <cell r="A2689" t="str">
            <v>ED-51153</v>
          </cell>
          <cell r="B2689"/>
          <cell r="C2689" t="str">
            <v>VIDRO IMPRESSO (FANTASIA) TIPO MINI-BOREAL, ESP. 3MM, INCLUSIVE FIXAÇÃO E VEDAÇÃO COM GUARNIÇÃO/GAXETA DE BORRACHA NEOPRENE, FORNECIMENTO E INSTALAÇÃO, EXCLUSIVE CAIXILHO/PERFIL</v>
          </cell>
          <cell r="D2689"/>
          <cell r="E2689"/>
          <cell r="F2689"/>
          <cell r="G2689" t="str">
            <v>m2</v>
          </cell>
          <cell r="H2689">
            <v>129.27000000000001</v>
          </cell>
          <cell r="I2689"/>
        </row>
        <row r="2690">
          <cell r="A2690">
            <v>9043</v>
          </cell>
          <cell r="B2690"/>
          <cell r="C2690" t="str">
            <v>VIDRO TEMPERADOS</v>
          </cell>
          <cell r="D2690"/>
          <cell r="E2690"/>
          <cell r="F2690"/>
          <cell r="G2690"/>
          <cell r="H2690"/>
          <cell r="I2690"/>
        </row>
        <row r="2691">
          <cell r="A2691" t="str">
            <v>ED-51160</v>
          </cell>
          <cell r="B2691"/>
          <cell r="C2691" t="str">
            <v>VIDRO TEMPERADO INCOLOR, ESP. 10MM, INCLUSIVE FIXAÇÃO E VEDAÇÃO COM GUARNIÇÃO/GAXETA DE BORRACHA NEOPRENE, FORNECIMENTO E INSTALAÇÃO, EXCLUSIVE CAIXILHO/PERFIL</v>
          </cell>
          <cell r="D2691"/>
          <cell r="E2691"/>
          <cell r="F2691"/>
          <cell r="G2691" t="str">
            <v>m2</v>
          </cell>
          <cell r="H2691">
            <v>333.45</v>
          </cell>
          <cell r="I2691"/>
        </row>
        <row r="2692">
          <cell r="A2692" t="str">
            <v>ED-51158</v>
          </cell>
          <cell r="B2692"/>
          <cell r="C2692" t="str">
            <v>VIDRO TEMPERADO INCOLOR, ESP. 6MM, INCLUSIVE FIXAÇÃO E VEDAÇÃO COM GUARNIÇÃO/GAXETA DE BORRACHA NEOPRENE, FORNECIMENTO E INSTALAÇÃO, EXCLUSIVE CAIXILHO/PERFIL</v>
          </cell>
          <cell r="D2692"/>
          <cell r="E2692"/>
          <cell r="F2692"/>
          <cell r="G2692" t="str">
            <v>m2</v>
          </cell>
          <cell r="H2692">
            <v>209.56</v>
          </cell>
          <cell r="I2692"/>
        </row>
        <row r="2693">
          <cell r="A2693" t="str">
            <v>ED-51159</v>
          </cell>
          <cell r="B2693"/>
          <cell r="C2693" t="str">
            <v>VIDRO TEMPERADO INCOLOR, ESP. 8MM, INCLUSIVE FIXAÇÃO E VEDAÇÃO COM GUARNIÇÃO/GAXETA DE BORRACHA NEOPRENE, FORNECIMENTO E INSTALAÇÃO, EXCLUSIVE CAIXILHO/PERFIL</v>
          </cell>
          <cell r="D2693"/>
          <cell r="E2693"/>
          <cell r="F2693"/>
          <cell r="G2693" t="str">
            <v>m2</v>
          </cell>
          <cell r="H2693">
            <v>264.2</v>
          </cell>
          <cell r="I2693"/>
        </row>
        <row r="2694">
          <cell r="A2694">
            <v>8690</v>
          </cell>
          <cell r="B2694"/>
          <cell r="C2694" t="str">
            <v>PLACAS E SINALIZAÇÕES VISUAIS</v>
          </cell>
          <cell r="D2694"/>
          <cell r="E2694"/>
          <cell r="F2694"/>
          <cell r="G2694"/>
          <cell r="H2694"/>
          <cell r="I2694"/>
        </row>
        <row r="2695">
          <cell r="A2695">
            <v>9045</v>
          </cell>
          <cell r="B2695"/>
          <cell r="C2695" t="str">
            <v>PLACA DE INAUGURAÇÃO</v>
          </cell>
          <cell r="D2695"/>
          <cell r="E2695"/>
          <cell r="F2695"/>
          <cell r="G2695"/>
          <cell r="H2695"/>
          <cell r="I2695"/>
        </row>
        <row r="2696">
          <cell r="A2696" t="str">
            <v>ED-50634</v>
          </cell>
          <cell r="B2696"/>
          <cell r="C2696" t="str">
            <v>PLACA DE INAUGURAÇÃO EM ALUMÍNIO FUNDIDO, 60 X 40 CM</v>
          </cell>
          <cell r="D2696"/>
          <cell r="E2696"/>
          <cell r="F2696"/>
          <cell r="G2696" t="str">
            <v>U</v>
          </cell>
          <cell r="H2696">
            <v>635.04999999999995</v>
          </cell>
          <cell r="I2696"/>
        </row>
        <row r="2697">
          <cell r="A2697" t="str">
            <v>ED-50635</v>
          </cell>
          <cell r="B2697"/>
          <cell r="C2697" t="str">
            <v>PLACA DE INAUGURAÇÃO EM ALUMÍNIO FUNDIDO 85 X 50 CM</v>
          </cell>
          <cell r="D2697"/>
          <cell r="E2697"/>
          <cell r="F2697"/>
          <cell r="G2697" t="str">
            <v>cj</v>
          </cell>
          <cell r="H2697">
            <v>886.26</v>
          </cell>
          <cell r="I2697"/>
        </row>
        <row r="2698">
          <cell r="A2698">
            <v>9046</v>
          </cell>
          <cell r="B2698"/>
          <cell r="C2698" t="str">
            <v>PLACA EM ALUMÍNIO</v>
          </cell>
          <cell r="D2698"/>
          <cell r="E2698"/>
          <cell r="F2698"/>
          <cell r="G2698"/>
          <cell r="H2698"/>
          <cell r="I2698"/>
        </row>
        <row r="2699">
          <cell r="A2699" t="str">
            <v>ED-50642</v>
          </cell>
          <cell r="B2699"/>
          <cell r="C2699" t="str">
            <v>PLACA DE ALUMÍNIO ANODIZADO 25 X 25 CM PARA IDENTIFICAÇÃO</v>
          </cell>
          <cell r="D2699"/>
          <cell r="E2699"/>
          <cell r="F2699"/>
          <cell r="G2699" t="str">
            <v>U</v>
          </cell>
          <cell r="H2699">
            <v>44.71</v>
          </cell>
          <cell r="I2699"/>
        </row>
        <row r="2700">
          <cell r="A2700" t="str">
            <v>ED-50636</v>
          </cell>
          <cell r="B2700"/>
          <cell r="C2700" t="str">
            <v>PLACA DE ALUMÍNIO FUNDIDO COM DENOMINAÇÃO DE CÔMODOS, 20 X 5 CM</v>
          </cell>
          <cell r="D2700"/>
          <cell r="E2700"/>
          <cell r="F2700"/>
          <cell r="G2700" t="str">
            <v>U</v>
          </cell>
          <cell r="H2700">
            <v>49.17</v>
          </cell>
          <cell r="I2700"/>
        </row>
        <row r="2701">
          <cell r="A2701" t="str">
            <v>ED-50637</v>
          </cell>
          <cell r="B2701"/>
          <cell r="C2701" t="str">
            <v>PLACA DE ALUMÍNIO FUNDIDO COM DENOMINAÇÃO DE CÔMODOS, 21 X 4 CM</v>
          </cell>
          <cell r="D2701"/>
          <cell r="E2701"/>
          <cell r="F2701"/>
          <cell r="G2701" t="str">
            <v>U</v>
          </cell>
          <cell r="H2701">
            <v>46.76</v>
          </cell>
          <cell r="I2701"/>
        </row>
        <row r="2702">
          <cell r="A2702" t="str">
            <v>ED-50638</v>
          </cell>
          <cell r="B2702"/>
          <cell r="C2702" t="str">
            <v>PLACA DE ALUMÍNIO FUNDIDO COM NOME DO PRÉDIO, AFIXADA EM PAREDE (0,39 M2)</v>
          </cell>
          <cell r="D2702"/>
          <cell r="E2702"/>
          <cell r="F2702"/>
          <cell r="G2702" t="str">
            <v>U</v>
          </cell>
          <cell r="H2702">
            <v>776.22</v>
          </cell>
          <cell r="I2702"/>
        </row>
        <row r="2703">
          <cell r="A2703" t="str">
            <v>ED-50639</v>
          </cell>
          <cell r="B2703"/>
          <cell r="C2703" t="str">
            <v>PLACA DE ALUMÍNIO FUNDIDO DE NUMERAÇÃO DE PORTAS, 3 X 3 CM</v>
          </cell>
          <cell r="D2703"/>
          <cell r="E2703"/>
          <cell r="F2703"/>
          <cell r="G2703" t="str">
            <v>U</v>
          </cell>
          <cell r="H2703">
            <v>14.93</v>
          </cell>
          <cell r="I2703"/>
        </row>
        <row r="2704">
          <cell r="A2704" t="str">
            <v>ED-50640</v>
          </cell>
          <cell r="B2704"/>
          <cell r="C2704" t="str">
            <v>PLACA DE ALUMÍNIO FUNDIDO DE NUMERAÇÃO DE PORTAS, 5 X 5 CM</v>
          </cell>
          <cell r="D2704"/>
          <cell r="E2704"/>
          <cell r="F2704"/>
          <cell r="G2704" t="str">
            <v>U</v>
          </cell>
          <cell r="H2704">
            <v>14.97</v>
          </cell>
          <cell r="I2704"/>
        </row>
        <row r="2705">
          <cell r="A2705" t="str">
            <v>ED-50643</v>
          </cell>
          <cell r="B2705"/>
          <cell r="C2705" t="str">
            <v>PLACA EM ALUMÍNIO ANODIZADO 70 X 61 CM, FIXADA TUBO DE METALON</v>
          </cell>
          <cell r="D2705"/>
          <cell r="E2705"/>
          <cell r="F2705"/>
          <cell r="G2705" t="str">
            <v>U</v>
          </cell>
          <cell r="H2705">
            <v>193.86</v>
          </cell>
          <cell r="I2705"/>
        </row>
        <row r="2706">
          <cell r="A2706" t="str">
            <v>ED-50644</v>
          </cell>
          <cell r="B2706"/>
          <cell r="C2706" t="str">
            <v>PLACA EM ALUMÍNIO 15 X 15 CM, COM PICTOGRAMA EM PELÍCULA ADESIVA</v>
          </cell>
          <cell r="D2706"/>
          <cell r="E2706"/>
          <cell r="F2706"/>
          <cell r="G2706" t="str">
            <v>U</v>
          </cell>
          <cell r="H2706">
            <v>57.14</v>
          </cell>
          <cell r="I2706"/>
        </row>
        <row r="2707">
          <cell r="A2707">
            <v>9047</v>
          </cell>
          <cell r="B2707"/>
          <cell r="C2707" t="str">
            <v>PLACA EM AÇO ESCOVADO</v>
          </cell>
          <cell r="D2707"/>
          <cell r="E2707"/>
          <cell r="F2707"/>
          <cell r="G2707"/>
          <cell r="H2707"/>
          <cell r="I2707"/>
        </row>
        <row r="2708">
          <cell r="A2708" t="str">
            <v>ED-50633</v>
          </cell>
          <cell r="B2708"/>
          <cell r="C2708" t="str">
            <v>PLACA EM CHAPA DE AÇO ESCOVADO 25 X 12 CM, E = 1 MM</v>
          </cell>
          <cell r="D2708"/>
          <cell r="E2708"/>
          <cell r="F2708"/>
          <cell r="G2708" t="str">
            <v>U</v>
          </cell>
          <cell r="H2708">
            <v>68.44</v>
          </cell>
          <cell r="I2708"/>
        </row>
        <row r="2709">
          <cell r="A2709">
            <v>8691</v>
          </cell>
          <cell r="B2709"/>
          <cell r="C2709" t="str">
            <v>PONTOS DE INSTALAÇÕES</v>
          </cell>
          <cell r="D2709"/>
          <cell r="E2709"/>
          <cell r="F2709"/>
          <cell r="G2709"/>
          <cell r="H2709"/>
          <cell r="I2709"/>
        </row>
        <row r="2710">
          <cell r="A2710">
            <v>9050</v>
          </cell>
          <cell r="B2710"/>
          <cell r="C2710" t="str">
            <v>PONTO DE ESGOTO</v>
          </cell>
          <cell r="D2710"/>
          <cell r="E2710"/>
          <cell r="F2710"/>
          <cell r="G2710"/>
          <cell r="H2710"/>
          <cell r="I2710"/>
        </row>
        <row r="2711">
          <cell r="A2711" t="str">
            <v>ED-50223</v>
          </cell>
          <cell r="B2711"/>
          <cell r="C2711"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D2711"/>
          <cell r="E2711"/>
          <cell r="F2711"/>
          <cell r="G2711" t="str">
            <v>un</v>
          </cell>
          <cell r="H2711">
            <v>141.28</v>
          </cell>
          <cell r="I2711"/>
        </row>
        <row r="2712">
          <cell r="A2712" t="str">
            <v>ED-50225</v>
          </cell>
          <cell r="B2712"/>
          <cell r="C2712" t="str">
            <v>PONTO DE EMBUTIR PARA ESGOTO EM TUBO PVC RÍGIDO, PBV - SÉRIE NORMAL, DN 100MM (4"), EMBUTIDO EM PISO COM DISTÂNCIA DE ATÉ CINCO (5) METROS DA RAMAL DE ESGOTO, INCLUSIVE CONEXÕES E FIXAÇÃO DO TUBO COM ENCHIMENTO DO RASGO NO CONCRETO COM ARGAMASSA</v>
          </cell>
          <cell r="D2712"/>
          <cell r="E2712"/>
          <cell r="F2712"/>
          <cell r="G2712" t="str">
            <v>un</v>
          </cell>
          <cell r="H2712">
            <v>292.10000000000002</v>
          </cell>
          <cell r="I2712"/>
        </row>
        <row r="2713">
          <cell r="A2713" t="str">
            <v>ED-50224</v>
          </cell>
          <cell r="B2713"/>
          <cell r="C2713"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D2713"/>
          <cell r="E2713"/>
          <cell r="F2713"/>
          <cell r="G2713" t="str">
            <v>un</v>
          </cell>
          <cell r="H2713">
            <v>200.35</v>
          </cell>
          <cell r="I2713"/>
        </row>
        <row r="2714">
          <cell r="A2714">
            <v>9051</v>
          </cell>
          <cell r="B2714"/>
          <cell r="C2714" t="str">
            <v>PONTO DE ÁGUA FRIA</v>
          </cell>
          <cell r="D2714"/>
          <cell r="E2714"/>
          <cell r="F2714"/>
          <cell r="G2714"/>
          <cell r="H2714"/>
          <cell r="I2714"/>
        </row>
        <row r="2715">
          <cell r="A2715" t="str">
            <v>ED-50221</v>
          </cell>
          <cell r="B2715"/>
          <cell r="C2715" t="str">
            <v>PONTO DE EMBUTIR PARA ÁGUA FRIA EM TUBO DE PVC RÍGIDO SOLDÁVEL, DN 20MM (1/2"), EMBUTIDO NA ALVENARIA COM DISTÂNCIA DE ATÉ CINCO (5) METROS DA TOMADA DE ÁGUA, INCLUSIVE CONEXÕES E FIXAÇÃO DO TUBO COM ENCHIMENTO DO RASGO NA ALVENARIA/CONCRETO COM ARGAMASSA</v>
          </cell>
          <cell r="D2715"/>
          <cell r="E2715"/>
          <cell r="F2715"/>
          <cell r="G2715" t="str">
            <v>un</v>
          </cell>
          <cell r="H2715">
            <v>115.4</v>
          </cell>
          <cell r="I2715"/>
        </row>
        <row r="2716">
          <cell r="A2716" t="str">
            <v>ED-50222</v>
          </cell>
          <cell r="B2716"/>
          <cell r="C2716" t="str">
            <v>PONTO DE EMBUTIR PARA ÁGUA FRIA EM TUBO PVC RÍGIDO ROSCÁVEL, DN 1/2" (20MM), EMBUTIDO NA ALVENARIA COM DISTÂNCIA DE ATÉ CINCO (5) METROS DA TOMADA DE ÁGUA, INCLUSIVE CONEXÕES E FIXAÇÃO DO TUBO COM ENCHIMENTO DO RASGO NA ALVENARIA/CONCRETO COM ARGAMASSA</v>
          </cell>
          <cell r="D2716"/>
          <cell r="E2716"/>
          <cell r="F2716"/>
          <cell r="G2716" t="str">
            <v>un</v>
          </cell>
          <cell r="H2716">
            <v>157.4</v>
          </cell>
          <cell r="I2716"/>
        </row>
        <row r="2717">
          <cell r="A2717">
            <v>9052</v>
          </cell>
          <cell r="B2717"/>
          <cell r="C2717" t="str">
            <v>PONTO DE TOMADA/INTERRUPTOR/LUZ</v>
          </cell>
          <cell r="D2717"/>
          <cell r="E2717"/>
          <cell r="F2717"/>
          <cell r="G2717"/>
          <cell r="H2717"/>
          <cell r="I2717"/>
        </row>
        <row r="2718">
          <cell r="A2718" t="str">
            <v>ED-50227</v>
          </cell>
          <cell r="B2718"/>
          <cell r="C2718"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D2718"/>
          <cell r="E2718"/>
          <cell r="F2718"/>
          <cell r="G2718" t="str">
            <v>un</v>
          </cell>
          <cell r="H2718">
            <v>207.87</v>
          </cell>
          <cell r="I2718"/>
        </row>
        <row r="2719">
          <cell r="A2719" t="str">
            <v>ED-50228</v>
          </cell>
          <cell r="B2719"/>
          <cell r="C2719"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D2719"/>
          <cell r="E2719"/>
          <cell r="F2719"/>
          <cell r="G2719" t="str">
            <v>un</v>
          </cell>
          <cell r="H2719">
            <v>130.91999999999999</v>
          </cell>
          <cell r="I2719"/>
        </row>
        <row r="2720">
          <cell r="A2720" t="str">
            <v>ED-17905</v>
          </cell>
          <cell r="B2720"/>
          <cell r="C2720"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720"/>
          <cell r="E2720"/>
          <cell r="F2720"/>
          <cell r="G2720" t="str">
            <v>un</v>
          </cell>
          <cell r="H2720">
            <v>370.44</v>
          </cell>
          <cell r="I2720"/>
        </row>
        <row r="2721">
          <cell r="A2721" t="str">
            <v>ED-50232</v>
          </cell>
          <cell r="B2721"/>
          <cell r="C2721"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D2721"/>
          <cell r="E2721"/>
          <cell r="F2721"/>
          <cell r="G2721" t="str">
            <v>un</v>
          </cell>
          <cell r="H2721">
            <v>260.74</v>
          </cell>
          <cell r="I2721"/>
        </row>
        <row r="2722">
          <cell r="A2722" t="str">
            <v>ED-17903</v>
          </cell>
          <cell r="B2722"/>
          <cell r="C2722"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722"/>
          <cell r="E2722"/>
          <cell r="F2722"/>
          <cell r="G2722" t="str">
            <v>un</v>
          </cell>
          <cell r="H2722">
            <v>380.25</v>
          </cell>
          <cell r="I2722"/>
        </row>
        <row r="2723">
          <cell r="A2723" t="str">
            <v>ED-17906</v>
          </cell>
          <cell r="B2723"/>
          <cell r="C2723"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D2723"/>
          <cell r="E2723"/>
          <cell r="F2723"/>
          <cell r="G2723" t="str">
            <v>un</v>
          </cell>
          <cell r="H2723">
            <v>383.92</v>
          </cell>
          <cell r="I2723"/>
        </row>
        <row r="2724">
          <cell r="A2724" t="str">
            <v>ED-17902</v>
          </cell>
          <cell r="B2724"/>
          <cell r="C2724"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D2724"/>
          <cell r="E2724"/>
          <cell r="F2724"/>
          <cell r="G2724" t="str">
            <v>un</v>
          </cell>
          <cell r="H2724">
            <v>288.89999999999998</v>
          </cell>
          <cell r="I2724"/>
        </row>
        <row r="2725">
          <cell r="A2725">
            <v>9053</v>
          </cell>
          <cell r="B2725"/>
          <cell r="C2725" t="str">
            <v>PONTO DE REDE (LÓGICA/SOM/CFT)</v>
          </cell>
          <cell r="D2725"/>
          <cell r="E2725"/>
          <cell r="F2725"/>
          <cell r="G2725"/>
          <cell r="H2725"/>
          <cell r="I2725"/>
        </row>
        <row r="2726">
          <cell r="A2726" t="str">
            <v>ED-50229</v>
          </cell>
          <cell r="B2726"/>
          <cell r="C2726"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D2726"/>
          <cell r="E2726"/>
          <cell r="F2726"/>
          <cell r="G2726" t="str">
            <v>un</v>
          </cell>
          <cell r="H2726">
            <v>236.29</v>
          </cell>
          <cell r="I2726"/>
        </row>
        <row r="2727">
          <cell r="A2727" t="str">
            <v>ED-50230</v>
          </cell>
          <cell r="B2727"/>
          <cell r="C2727"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D2727"/>
          <cell r="E2727"/>
          <cell r="F2727"/>
          <cell r="G2727" t="str">
            <v>un</v>
          </cell>
          <cell r="H2727">
            <v>126.59</v>
          </cell>
          <cell r="I2727"/>
        </row>
        <row r="2728">
          <cell r="A2728">
            <v>9054</v>
          </cell>
          <cell r="B2728"/>
          <cell r="C2728" t="str">
            <v>PONTO DE TELEFONIA</v>
          </cell>
          <cell r="D2728"/>
          <cell r="E2728"/>
          <cell r="F2728"/>
          <cell r="G2728"/>
          <cell r="H2728"/>
          <cell r="I2728"/>
        </row>
        <row r="2729">
          <cell r="A2729" t="str">
            <v>ED-50231</v>
          </cell>
          <cell r="B2729"/>
          <cell r="C2729"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D2729"/>
          <cell r="E2729"/>
          <cell r="F2729"/>
          <cell r="G2729" t="str">
            <v>un</v>
          </cell>
          <cell r="H2729">
            <v>162.88999999999999</v>
          </cell>
          <cell r="I2729"/>
        </row>
        <row r="2730">
          <cell r="A2730">
            <v>9055</v>
          </cell>
          <cell r="B2730"/>
          <cell r="C2730" t="str">
            <v>PONTO DE GÁS (GLP)</v>
          </cell>
          <cell r="D2730"/>
          <cell r="E2730"/>
          <cell r="F2730"/>
          <cell r="G2730"/>
          <cell r="H2730"/>
          <cell r="I2730"/>
        </row>
        <row r="2731">
          <cell r="A2731" t="str">
            <v>ED-50226</v>
          </cell>
          <cell r="B2731"/>
          <cell r="C2731" t="str">
            <v>PONTO DE EMBUTIR PARA GÁS EM TUBO DE AÇO GALVANIZADO COM COSTURA, DN 1/2", EMBUTIDO NA ALVENARIA COM DISTÂNCIA DE ATÉ CINCO (5) METROS DO RAMAL DE ABASTECIMENTO, INCLUSIVE CONEXÕES E FIXAÇÃO DO TUBO COM ENCHIMENTO DO RASGO NA ALVENARIA/CONCRETO COM ARGAMASSA</v>
          </cell>
          <cell r="D2731"/>
          <cell r="E2731"/>
          <cell r="F2731"/>
          <cell r="G2731" t="str">
            <v>un</v>
          </cell>
          <cell r="H2731">
            <v>292.89999999999998</v>
          </cell>
          <cell r="I2731"/>
        </row>
        <row r="2732">
          <cell r="A2732" t="str">
            <v>ED-18181</v>
          </cell>
          <cell r="B2732"/>
          <cell r="C2732"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D2732"/>
          <cell r="E2732"/>
          <cell r="F2732"/>
          <cell r="G2732" t="str">
            <v>un</v>
          </cell>
          <cell r="H2732">
            <v>292.89999999999998</v>
          </cell>
          <cell r="I2732"/>
        </row>
        <row r="2733">
          <cell r="A2733">
            <v>8692</v>
          </cell>
          <cell r="B2733"/>
          <cell r="C2733" t="str">
            <v>SERVIÇOS DE PAISAGISMO</v>
          </cell>
          <cell r="D2733"/>
          <cell r="E2733"/>
          <cell r="F2733"/>
          <cell r="G2733"/>
          <cell r="H2733"/>
          <cell r="I2733"/>
        </row>
        <row r="2734">
          <cell r="A2734">
            <v>9056</v>
          </cell>
          <cell r="B2734"/>
          <cell r="C2734" t="str">
            <v>PLANTIO DE GRAMA</v>
          </cell>
          <cell r="D2734"/>
          <cell r="E2734"/>
          <cell r="F2734"/>
          <cell r="G2734"/>
          <cell r="H2734"/>
          <cell r="I2734"/>
        </row>
        <row r="2735">
          <cell r="A2735" t="str">
            <v>ED-50435</v>
          </cell>
          <cell r="B2735"/>
          <cell r="C2735" t="str">
            <v>PLANTIO DE GRAMA BATATAIS EM PLACAS, INCLUSIVE TERRA VEGETAL E CONSERVAÇÃO POR TRINTA (30) DIAS</v>
          </cell>
          <cell r="D2735"/>
          <cell r="E2735"/>
          <cell r="F2735"/>
          <cell r="G2735" t="str">
            <v>m2</v>
          </cell>
          <cell r="H2735">
            <v>24.47</v>
          </cell>
          <cell r="I2735"/>
        </row>
        <row r="2736">
          <cell r="A2736" t="str">
            <v>ED-50437</v>
          </cell>
          <cell r="B2736"/>
          <cell r="C2736" t="str">
            <v>PLANTIO DE GRAMA ESMERALDA EM PLACAS, INCLUSIVE TERRA VEGETAL E CONSERVAÇÃO POR TRINTA (30) DIAS</v>
          </cell>
          <cell r="D2736"/>
          <cell r="E2736"/>
          <cell r="F2736"/>
          <cell r="G2736" t="str">
            <v>m2</v>
          </cell>
          <cell r="H2736">
            <v>27.1</v>
          </cell>
          <cell r="I2736"/>
        </row>
        <row r="2737">
          <cell r="A2737" t="str">
            <v>ED-50436</v>
          </cell>
          <cell r="B2737"/>
          <cell r="C2737" t="str">
            <v>PLANTIO DE GRAMA SÃO CARLOS EM PLACAS, INCLUSIVE TERRA VEGETAL E CONSERVAÇÃO POR TRINTA (30) DIAS</v>
          </cell>
          <cell r="D2737"/>
          <cell r="E2737"/>
          <cell r="F2737"/>
          <cell r="G2737" t="str">
            <v>m2</v>
          </cell>
          <cell r="H2737">
            <v>33.340000000000003</v>
          </cell>
          <cell r="I2737"/>
        </row>
        <row r="2738">
          <cell r="A2738">
            <v>9057</v>
          </cell>
          <cell r="B2738"/>
          <cell r="C2738" t="str">
            <v>PLANTIO E PREPARO DE COVA PARA ÁRVORE</v>
          </cell>
          <cell r="D2738"/>
          <cell r="E2738"/>
          <cell r="F2738"/>
          <cell r="G2738"/>
          <cell r="H2738"/>
          <cell r="I2738"/>
        </row>
        <row r="2739">
          <cell r="A2739" t="str">
            <v>ED-50433</v>
          </cell>
          <cell r="B2739"/>
          <cell r="C2739" t="str">
            <v>PLANTIO E PREPARO DE COVAS DE ARBUSTOS ORNAMENTAIS EM GERAL, EXCETO FORNECIMENTO DAS MUDAS</v>
          </cell>
          <cell r="D2739"/>
          <cell r="E2739"/>
          <cell r="F2739"/>
          <cell r="G2739" t="str">
            <v>un</v>
          </cell>
          <cell r="H2739">
            <v>9.01</v>
          </cell>
          <cell r="I2739"/>
        </row>
        <row r="2740">
          <cell r="A2740" t="str">
            <v>ED-50434</v>
          </cell>
          <cell r="B2740"/>
          <cell r="C2740" t="str">
            <v>PLANTIO E PREPARO DE COVAS DE FORRAÇÃO, EXCETO FORNECIMENTO DAS MUDAS</v>
          </cell>
          <cell r="D2740"/>
          <cell r="E2740"/>
          <cell r="F2740"/>
          <cell r="G2740" t="str">
            <v>m2</v>
          </cell>
          <cell r="H2740">
            <v>23.56</v>
          </cell>
          <cell r="I2740"/>
        </row>
        <row r="2741">
          <cell r="A2741" t="str">
            <v>ED-50432</v>
          </cell>
          <cell r="B2741"/>
          <cell r="C2741" t="str">
            <v>PLANTIO E PREPARO DE COVAS PARA ÁRVORES COM ALTURA MÉDIA DE 2,00M, DIMENSÕES (60X60X60)CM , EXCLUSIVE FORNECIMENTO DAS MUDAS</v>
          </cell>
          <cell r="D2741"/>
          <cell r="E2741"/>
          <cell r="F2741"/>
          <cell r="G2741" t="str">
            <v>un</v>
          </cell>
          <cell r="H2741">
            <v>12.01</v>
          </cell>
          <cell r="I2741"/>
        </row>
        <row r="2742">
          <cell r="A2742">
            <v>9058</v>
          </cell>
          <cell r="B2742"/>
          <cell r="C2742" t="str">
            <v>FORNECIMENTO DE MUDA</v>
          </cell>
          <cell r="D2742"/>
          <cell r="E2742"/>
          <cell r="F2742"/>
          <cell r="G2742"/>
          <cell r="H2742"/>
          <cell r="I2742"/>
        </row>
        <row r="2743">
          <cell r="A2743" t="str">
            <v>ED-50446</v>
          </cell>
          <cell r="B2743"/>
          <cell r="C2743" t="str">
            <v>FORNECIMENTO DE ARBUSTO BELA EMÍLIA COM ALTURA MÍNIMA DE 15CM, EXCLUSIVE PLANTIO</v>
          </cell>
          <cell r="D2743"/>
          <cell r="E2743"/>
          <cell r="F2743"/>
          <cell r="G2743" t="str">
            <v>un</v>
          </cell>
          <cell r="H2743">
            <v>3.81</v>
          </cell>
          <cell r="I2743"/>
        </row>
        <row r="2744">
          <cell r="A2744" t="str">
            <v>ED-50447</v>
          </cell>
          <cell r="B2744"/>
          <cell r="C2744" t="str">
            <v>FORNECIMENTO DE ARBUSTO CAMARÁ COM ALTURA MÍNIMA DE 15CM, EXCLUSIVE PLANTIO</v>
          </cell>
          <cell r="D2744"/>
          <cell r="E2744"/>
          <cell r="F2744"/>
          <cell r="G2744" t="str">
            <v>un</v>
          </cell>
          <cell r="H2744">
            <v>2.39</v>
          </cell>
          <cell r="I2744"/>
        </row>
        <row r="2745">
          <cell r="A2745" t="str">
            <v>ED-50441</v>
          </cell>
          <cell r="B2745"/>
          <cell r="C2745" t="str">
            <v>FORNECIMENTO DE ÁRVORE ACÁSSIA MIMOSA COM ALTURA MÉDIA DE 2,00M, EXCLUSIVE PLANTIO</v>
          </cell>
          <cell r="D2745"/>
          <cell r="E2745"/>
          <cell r="F2745"/>
          <cell r="G2745" t="str">
            <v>un</v>
          </cell>
          <cell r="H2745">
            <v>159.5</v>
          </cell>
          <cell r="I2745"/>
        </row>
        <row r="2746">
          <cell r="A2746" t="str">
            <v>ED-25275</v>
          </cell>
          <cell r="B2746"/>
          <cell r="C2746" t="str">
            <v>FORNECIMENTO DE ÁRVORE AROEIRA-PIMENTEIRA COM ALTURA MÉDIA DE 2,00M, EXCLUSIVE PLANTIO</v>
          </cell>
          <cell r="D2746"/>
          <cell r="E2746"/>
          <cell r="F2746"/>
          <cell r="G2746" t="str">
            <v>un</v>
          </cell>
          <cell r="H2746">
            <v>77.900000000000006</v>
          </cell>
          <cell r="I2746"/>
        </row>
        <row r="2747">
          <cell r="A2747" t="str">
            <v>ED-25277</v>
          </cell>
          <cell r="B2747"/>
          <cell r="C2747" t="str">
            <v>FORNECIMENTO DE ÁRVORE AROEIRA-SALSA COM ALTURA MÉDIA DE 2,00M, EXCLUSIVE PLANTIO</v>
          </cell>
          <cell r="D2747"/>
          <cell r="E2747"/>
          <cell r="F2747"/>
          <cell r="G2747" t="str">
            <v>un</v>
          </cell>
          <cell r="H2747">
            <v>77.900000000000006</v>
          </cell>
          <cell r="I2747"/>
        </row>
        <row r="2748">
          <cell r="A2748" t="str">
            <v>ED-25245</v>
          </cell>
          <cell r="B2748"/>
          <cell r="C2748" t="str">
            <v>FORNECIMENTO DE ÁRVORE IPÊ-AMARELO COM ALTURA MÉDIA DE 2,00M, EXCLUSIVE PLANTIO</v>
          </cell>
          <cell r="D2748"/>
          <cell r="E2748"/>
          <cell r="F2748"/>
          <cell r="G2748" t="str">
            <v>un</v>
          </cell>
          <cell r="H2748">
            <v>99.45</v>
          </cell>
          <cell r="I2748"/>
        </row>
        <row r="2749">
          <cell r="A2749" t="str">
            <v>ED-25264</v>
          </cell>
          <cell r="B2749"/>
          <cell r="C2749" t="str">
            <v>FORNECIMENTO DE ÁRVORE IPÊ-BRANCO COM ALTURA MÉDIA DE 2,00M, EXCLUSIVE PLANTIO</v>
          </cell>
          <cell r="D2749"/>
          <cell r="E2749"/>
          <cell r="F2749"/>
          <cell r="G2749" t="str">
            <v>un</v>
          </cell>
          <cell r="H2749">
            <v>99.45</v>
          </cell>
          <cell r="I2749"/>
        </row>
        <row r="2750">
          <cell r="A2750" t="str">
            <v>ED-50439</v>
          </cell>
          <cell r="B2750"/>
          <cell r="C2750" t="str">
            <v>FORNECIMENTO DE ÁRVORE IPÊ-ROSA COM ALTURA MÉDIA DE 2,00M, EXCLUSIVE PLANTIO</v>
          </cell>
          <cell r="D2750"/>
          <cell r="E2750"/>
          <cell r="F2750"/>
          <cell r="G2750" t="str">
            <v>un</v>
          </cell>
          <cell r="H2750">
            <v>99.45</v>
          </cell>
          <cell r="I2750"/>
        </row>
        <row r="2751">
          <cell r="A2751" t="str">
            <v>ED-25244</v>
          </cell>
          <cell r="B2751"/>
          <cell r="C2751" t="str">
            <v>FORNECIMENTO DE ÁRVORE IPÊ-ROXO COM ALTURA MÉDIA DE 2,00M, EXCLUSIVE PLANTIO</v>
          </cell>
          <cell r="D2751"/>
          <cell r="E2751"/>
          <cell r="F2751"/>
          <cell r="G2751" t="str">
            <v>un</v>
          </cell>
          <cell r="H2751">
            <v>99.45</v>
          </cell>
          <cell r="I2751"/>
        </row>
        <row r="2752">
          <cell r="A2752" t="str">
            <v>ED-50442</v>
          </cell>
          <cell r="B2752"/>
          <cell r="C2752" t="str">
            <v>FORNECIMENTO DE ÁRVORE JACARANDÁ MIMOSO COM ALTURA MÉDIA DE 2,00M, EXCLUSIVE PLANTIO</v>
          </cell>
          <cell r="D2752"/>
          <cell r="E2752"/>
          <cell r="F2752"/>
          <cell r="G2752" t="str">
            <v>un</v>
          </cell>
          <cell r="H2752">
            <v>97.05</v>
          </cell>
          <cell r="I2752"/>
        </row>
        <row r="2753">
          <cell r="A2753" t="str">
            <v>ED-25470</v>
          </cell>
          <cell r="B2753"/>
          <cell r="C2753" t="str">
            <v>FORNECIMENTO DE ÁRVORE JATOBÁ COM ALTURA MÉDIA DE 2,00M, EXCLUSIVE PLANTIO</v>
          </cell>
          <cell r="D2753"/>
          <cell r="E2753"/>
          <cell r="F2753"/>
          <cell r="G2753" t="str">
            <v>un</v>
          </cell>
          <cell r="H2753">
            <v>91.22</v>
          </cell>
          <cell r="I2753"/>
        </row>
        <row r="2754">
          <cell r="A2754" t="str">
            <v>ED-25280</v>
          </cell>
          <cell r="B2754"/>
          <cell r="C2754" t="str">
            <v>FORNECIMENTO DE ÁRVORE MANACÁ-DA-SERRA COM ALTURA MÉDIA DE 2,00M, EXCLUSIVE PLANTIO</v>
          </cell>
          <cell r="D2754"/>
          <cell r="E2754"/>
          <cell r="F2754"/>
          <cell r="G2754" t="str">
            <v>un</v>
          </cell>
          <cell r="H2754">
            <v>93.83</v>
          </cell>
          <cell r="I2754"/>
        </row>
        <row r="2755">
          <cell r="A2755" t="str">
            <v>ED-25497</v>
          </cell>
          <cell r="B2755"/>
          <cell r="C2755" t="str">
            <v>FORNECIMENTO DE ÁRVORE OITI COM ALTURA MÉDIA DE 2,00M, EXCLUSIVE PLANTIO</v>
          </cell>
          <cell r="D2755"/>
          <cell r="E2755"/>
          <cell r="F2755"/>
          <cell r="G2755" t="str">
            <v>un</v>
          </cell>
          <cell r="H2755">
            <v>71.599999999999994</v>
          </cell>
          <cell r="I2755"/>
        </row>
        <row r="2756">
          <cell r="A2756" t="str">
            <v>ED-25269</v>
          </cell>
          <cell r="B2756"/>
          <cell r="C2756" t="str">
            <v>FORNECIMENTO DE ÁRVORE PAINEIRA COM ALTURA MÉDIA DE 2,00M, EXCLUSIVE PLANTIO</v>
          </cell>
          <cell r="D2756"/>
          <cell r="E2756"/>
          <cell r="F2756"/>
          <cell r="G2756" t="str">
            <v>un</v>
          </cell>
          <cell r="H2756">
            <v>79.38</v>
          </cell>
          <cell r="I2756"/>
        </row>
        <row r="2757">
          <cell r="A2757" t="str">
            <v>ED-25273</v>
          </cell>
          <cell r="B2757"/>
          <cell r="C2757" t="str">
            <v>FORNECIMENTO DE ÁRVORE PAU-BRASIL COM ALTURA MÉDIA DE 2,00M, EXCLUSIVE PLANTIO</v>
          </cell>
          <cell r="D2757"/>
          <cell r="E2757"/>
          <cell r="F2757"/>
          <cell r="G2757" t="str">
            <v>un</v>
          </cell>
          <cell r="H2757">
            <v>74.400000000000006</v>
          </cell>
          <cell r="I2757"/>
        </row>
        <row r="2758">
          <cell r="A2758" t="str">
            <v>ED-50440</v>
          </cell>
          <cell r="B2758"/>
          <cell r="C2758" t="str">
            <v>FORNECIMENTO DE ÁRVORE PAU-FERRO COM ALTURA MÉDIA DE 2,00M, EXCLUSIVE PLANTIO</v>
          </cell>
          <cell r="D2758"/>
          <cell r="E2758"/>
          <cell r="F2758"/>
          <cell r="G2758" t="str">
            <v>un</v>
          </cell>
          <cell r="H2758">
            <v>95.9</v>
          </cell>
          <cell r="I2758"/>
        </row>
        <row r="2759">
          <cell r="A2759" t="str">
            <v>ED-25489</v>
          </cell>
          <cell r="B2759"/>
          <cell r="C2759" t="str">
            <v>FORNECIMENTO DE ÁRVORE PAU-MULATO COM ALTURA MÉDIA DE 2,00M, EXCLUSIVE PLANTIO</v>
          </cell>
          <cell r="D2759"/>
          <cell r="E2759"/>
          <cell r="F2759"/>
          <cell r="G2759" t="str">
            <v>un</v>
          </cell>
          <cell r="H2759">
            <v>79.84</v>
          </cell>
          <cell r="I2759"/>
        </row>
        <row r="2760">
          <cell r="A2760" t="str">
            <v>ED-25268</v>
          </cell>
          <cell r="B2760"/>
          <cell r="C2760" t="str">
            <v>FORNECIMENTO DE ÁRVORE QUARESMEIRA COM ALTURA MÉDIA DE 2,00M, EXCLUSIVE PLANTIO</v>
          </cell>
          <cell r="D2760"/>
          <cell r="E2760"/>
          <cell r="F2760"/>
          <cell r="G2760" t="str">
            <v>un</v>
          </cell>
          <cell r="H2760">
            <v>93.83</v>
          </cell>
          <cell r="I2760"/>
        </row>
        <row r="2761">
          <cell r="A2761" t="str">
            <v>ED-25493</v>
          </cell>
          <cell r="B2761"/>
          <cell r="C2761" t="str">
            <v>FORNECIMENTO DE ÁRVORE SAPUCAIA COM ALTURA MÉDIA DE 2,00M, EXCLUSIVE PLANTIO</v>
          </cell>
          <cell r="D2761"/>
          <cell r="E2761"/>
          <cell r="F2761"/>
          <cell r="G2761" t="str">
            <v>un</v>
          </cell>
          <cell r="H2761">
            <v>92.45</v>
          </cell>
          <cell r="I2761"/>
        </row>
        <row r="2762">
          <cell r="A2762" t="str">
            <v>ED-50438</v>
          </cell>
          <cell r="B2762"/>
          <cell r="C2762" t="str">
            <v>FORNECIMENTO DE ÁRVORE SIBIPURUNA COM ALTURA MÉDIA DE 2,00M, EXCLUSIVE PLANTIO</v>
          </cell>
          <cell r="D2762"/>
          <cell r="E2762"/>
          <cell r="F2762"/>
          <cell r="G2762" t="str">
            <v>un</v>
          </cell>
          <cell r="H2762">
            <v>95.9</v>
          </cell>
          <cell r="I2762"/>
        </row>
        <row r="2763">
          <cell r="A2763" t="str">
            <v>ED-25441</v>
          </cell>
          <cell r="B2763"/>
          <cell r="C2763" t="str">
            <v>FORNECIMENTO DE ÁRVORE UNHA-DE-VACA COM ALTURA MÉDIA DE 2,00M, EXCLUSIVE PLANTIO</v>
          </cell>
          <cell r="D2763"/>
          <cell r="E2763"/>
          <cell r="F2763"/>
          <cell r="G2763" t="str">
            <v>un</v>
          </cell>
          <cell r="H2763">
            <v>74.900000000000006</v>
          </cell>
          <cell r="I2763"/>
        </row>
        <row r="2764">
          <cell r="A2764" t="str">
            <v>ED-25551</v>
          </cell>
          <cell r="B2764"/>
          <cell r="C2764" t="str">
            <v>FORNECIMENTO DE FORRAÇÃO DO TIPO ACALYPHA, EXCLUSIVE PLANTIO</v>
          </cell>
          <cell r="D2764"/>
          <cell r="E2764"/>
          <cell r="F2764"/>
          <cell r="G2764" t="str">
            <v>m2</v>
          </cell>
          <cell r="H2764">
            <v>54.75</v>
          </cell>
          <cell r="I2764"/>
        </row>
        <row r="2765">
          <cell r="A2765" t="str">
            <v>ED-25553</v>
          </cell>
          <cell r="B2765"/>
          <cell r="C2765" t="str">
            <v>FORNECIMENTO DE FORRAÇÃO DO TIPO CLOROFITO, EXCLUSIVE PLANTIO</v>
          </cell>
          <cell r="D2765"/>
          <cell r="E2765"/>
          <cell r="F2765"/>
          <cell r="G2765" t="str">
            <v>m2</v>
          </cell>
          <cell r="H2765">
            <v>42.5</v>
          </cell>
          <cell r="I2765"/>
        </row>
        <row r="2766">
          <cell r="A2766" t="str">
            <v>ED-25549</v>
          </cell>
          <cell r="B2766"/>
          <cell r="C2766" t="str">
            <v>FORNECIMENTO DE FORRAÇÃO DO TIPO GRAMA-AMENDOIM, EXCLUSIVE PLANTIO</v>
          </cell>
          <cell r="D2766"/>
          <cell r="E2766"/>
          <cell r="F2766"/>
          <cell r="G2766" t="str">
            <v>m2</v>
          </cell>
          <cell r="H2766">
            <v>17.5</v>
          </cell>
          <cell r="I2766"/>
        </row>
        <row r="2767">
          <cell r="A2767" t="str">
            <v>ED-25552</v>
          </cell>
          <cell r="B2767"/>
          <cell r="C2767" t="str">
            <v>FORNECIMENTO DE FORRAÇÃO DO TIPO WEDELIA, EXCLUSIVE PLANTIO</v>
          </cell>
          <cell r="D2767"/>
          <cell r="E2767"/>
          <cell r="F2767"/>
          <cell r="G2767" t="str">
            <v>m2</v>
          </cell>
          <cell r="H2767">
            <v>62.5</v>
          </cell>
          <cell r="I2767"/>
        </row>
        <row r="2768">
          <cell r="A2768" t="str">
            <v>ED-50449</v>
          </cell>
          <cell r="B2768"/>
          <cell r="C2768" t="str">
            <v>FORNECIMENTO DE PALMEIRA ARECA-BAMBU COM ALTURA MÍNIMA DE 50CM, EXCLUSIVE PLANTIO</v>
          </cell>
          <cell r="D2768"/>
          <cell r="E2768"/>
          <cell r="F2768"/>
          <cell r="G2768" t="str">
            <v>un</v>
          </cell>
          <cell r="H2768">
            <v>23.5</v>
          </cell>
          <cell r="I2768"/>
        </row>
        <row r="2769">
          <cell r="A2769" t="str">
            <v>ED-25243</v>
          </cell>
          <cell r="B2769"/>
          <cell r="C2769" t="str">
            <v>FORNECIMENTO DE PALMEIRA JERIVÁ COM ALTURA MÉDIA DE 2,00M, EXCLUSIVE PLANTIO</v>
          </cell>
          <cell r="D2769"/>
          <cell r="E2769"/>
          <cell r="F2769"/>
          <cell r="G2769" t="str">
            <v>un</v>
          </cell>
          <cell r="H2769">
            <v>170</v>
          </cell>
          <cell r="I2769"/>
        </row>
        <row r="2770">
          <cell r="A2770" t="str">
            <v>ED-50448</v>
          </cell>
          <cell r="B2770"/>
          <cell r="C2770" t="str">
            <v>FORNECIMENTO DE PALMEIRA LICURI COM ALTURA MÉDIA DE 2,00M, EXCLUSIVE PLANTIO</v>
          </cell>
          <cell r="D2770"/>
          <cell r="E2770"/>
          <cell r="F2770"/>
          <cell r="G2770" t="str">
            <v>un</v>
          </cell>
          <cell r="H2770">
            <v>170</v>
          </cell>
          <cell r="I2770"/>
        </row>
        <row r="2771">
          <cell r="A2771">
            <v>9059</v>
          </cell>
          <cell r="B2771"/>
          <cell r="C2771" t="str">
            <v>LASTRO</v>
          </cell>
          <cell r="D2771"/>
          <cell r="E2771"/>
          <cell r="F2771"/>
          <cell r="G2771"/>
          <cell r="H2771"/>
          <cell r="I2771"/>
        </row>
        <row r="2772">
          <cell r="A2772" t="str">
            <v>ED-14560</v>
          </cell>
          <cell r="B2772"/>
          <cell r="C2772" t="str">
            <v>LASTRO DE SEIXO, INCLUSIVE LANÇAMENTO E ESPALHAMENTO MANUAL</v>
          </cell>
          <cell r="D2772"/>
          <cell r="E2772"/>
          <cell r="F2772"/>
          <cell r="G2772" t="str">
            <v>m3</v>
          </cell>
          <cell r="H2772">
            <v>160.25</v>
          </cell>
          <cell r="I2772"/>
        </row>
        <row r="2773">
          <cell r="A2773">
            <v>9060</v>
          </cell>
          <cell r="B2773"/>
          <cell r="C2773" t="str">
            <v>CERCA EM FERRO</v>
          </cell>
          <cell r="D2773"/>
          <cell r="E2773"/>
          <cell r="F2773"/>
          <cell r="G2773"/>
          <cell r="H2773"/>
          <cell r="I2773"/>
        </row>
        <row r="2774">
          <cell r="A2774" t="str">
            <v>ED-50431</v>
          </cell>
          <cell r="B2774"/>
          <cell r="C2774" t="str">
            <v>CERCA EM FERRO, TRIANGULAR, PADRÃO PREFEITURA</v>
          </cell>
          <cell r="D2774"/>
          <cell r="E2774"/>
          <cell r="F2774"/>
          <cell r="G2774" t="str">
            <v>U</v>
          </cell>
          <cell r="H2774">
            <v>80.45</v>
          </cell>
          <cell r="I2774"/>
        </row>
        <row r="2775">
          <cell r="A2775">
            <v>8693</v>
          </cell>
          <cell r="B2775"/>
          <cell r="C2775" t="str">
            <v>SERVIÇOS COMPLEMENTARES</v>
          </cell>
          <cell r="D2775"/>
          <cell r="E2775"/>
          <cell r="F2775"/>
          <cell r="G2775"/>
          <cell r="H2775"/>
          <cell r="I2775"/>
        </row>
        <row r="2776">
          <cell r="A2776">
            <v>9061</v>
          </cell>
          <cell r="B2776"/>
          <cell r="C2776" t="str">
            <v>RASGO E ENCHIMENTO EM PAREDE</v>
          </cell>
          <cell r="D2776"/>
          <cell r="E2776"/>
          <cell r="F2776"/>
          <cell r="G2776"/>
          <cell r="H2776"/>
          <cell r="I2776"/>
        </row>
        <row r="2777">
          <cell r="A2777" t="str">
            <v>ED-50704</v>
          </cell>
          <cell r="B2777"/>
          <cell r="C2777" t="str">
            <v>ENCHIMENTO DE RASGO EM ALVENARIA/CONCRETO COM ARGAMASSA, DIÂMETROS DE 15MM A 25MM (1/2" A 1"), INCLUSIVE ARGAMASSA, TRAÇO 1:2:8 (CIMENTO, CAL E AREIA), PREPARO MECÂNICO</v>
          </cell>
          <cell r="D2777"/>
          <cell r="E2777"/>
          <cell r="F2777"/>
          <cell r="G2777" t="str">
            <v>m</v>
          </cell>
          <cell r="H2777">
            <v>2.12</v>
          </cell>
          <cell r="I2777"/>
        </row>
        <row r="2778">
          <cell r="A2778" t="str">
            <v>ED-50705</v>
          </cell>
          <cell r="B2778"/>
          <cell r="C2778" t="str">
            <v>ENCHIMENTO DE RASGO EM ALVENARIA/CONCRETO COM ARGAMASSA, DIÂMETROS DE 32MM A 50MM (1.1/4" A 2"), INCLUSIVE ARGAMASSA, TRAÇO 1:2:8 (CIMENTO, CAL E AREIA), PREPARO MECÂNICO</v>
          </cell>
          <cell r="D2778"/>
          <cell r="E2778"/>
          <cell r="F2778"/>
          <cell r="G2778" t="str">
            <v>m</v>
          </cell>
          <cell r="H2778">
            <v>2.74</v>
          </cell>
          <cell r="I2778"/>
        </row>
        <row r="2779">
          <cell r="A2779" t="str">
            <v>ED-50706</v>
          </cell>
          <cell r="B2779"/>
          <cell r="C2779" t="str">
            <v>ENCHIMENTO DE RASGO EM ALVENARIA/CONCRETO COM ARGAMASSA, DIÂMETROS DE 65MM A 100MM (2.1/2" A 4"), INCLUSIVE ARGAMASSA, TRAÇO 1:2:8 (CIMENTO, CAL E AREIA), PREPARO MECÂNICO</v>
          </cell>
          <cell r="D2779"/>
          <cell r="E2779"/>
          <cell r="F2779"/>
          <cell r="G2779" t="str">
            <v>m</v>
          </cell>
          <cell r="H2779">
            <v>4.54</v>
          </cell>
          <cell r="I2779"/>
        </row>
        <row r="2780">
          <cell r="A2780" t="str">
            <v>ED-50707</v>
          </cell>
          <cell r="B2780"/>
          <cell r="C2780" t="str">
            <v>RASGO EM ALVENARIA PARA PASSAGEM DE ELETRODUTO/TUBULAÇÃO, DIÂMETROS DE 15MM A 25MM (1/2" A 1"), EXCLUSIVE ENCHIMENTO</v>
          </cell>
          <cell r="D2780"/>
          <cell r="E2780"/>
          <cell r="F2780"/>
          <cell r="G2780" t="str">
            <v>m</v>
          </cell>
          <cell r="H2780">
            <v>2.86</v>
          </cell>
          <cell r="I2780"/>
        </row>
        <row r="2781">
          <cell r="A2781" t="str">
            <v>ED-50708</v>
          </cell>
          <cell r="B2781"/>
          <cell r="C2781" t="str">
            <v>RASGO EM ALVENARIA PARA PASSAGEM DE ELETRODUTO/TUBULAÇÃO, DIÂMETROS DE 32MM A 50MM (1.1/4" A 2"), EXCLUSIVE ENCHIMENTO</v>
          </cell>
          <cell r="D2781"/>
          <cell r="E2781"/>
          <cell r="F2781"/>
          <cell r="G2781" t="str">
            <v>m</v>
          </cell>
          <cell r="H2781">
            <v>4.46</v>
          </cell>
          <cell r="I2781"/>
        </row>
        <row r="2782">
          <cell r="A2782" t="str">
            <v>ED-50709</v>
          </cell>
          <cell r="B2782"/>
          <cell r="C2782" t="str">
            <v>RASGO EM ALVENARIA PARA PASSAGEM DE ELETRODUTO/TUBULAÇÃO, DIÂMETROS DE 65MM A 100MM (2.1/2" A 4"), EXCLUSIVE ENCHIMENTO</v>
          </cell>
          <cell r="D2782"/>
          <cell r="E2782"/>
          <cell r="F2782"/>
          <cell r="G2782" t="str">
            <v>m</v>
          </cell>
          <cell r="H2782">
            <v>5.73</v>
          </cell>
          <cell r="I2782"/>
        </row>
        <row r="2783">
          <cell r="A2783" t="str">
            <v>ED-50710</v>
          </cell>
          <cell r="B2783"/>
          <cell r="C2783" t="str">
            <v>RASGO EM CONCRETO PARA PASSAGEM DE ELETRODUTO/TUBULAÇÃO, DIÂMETROS DE 15MM A 25MM (1/2" A 1"), EXCLUSIVE ENCHIMENTO</v>
          </cell>
          <cell r="D2783"/>
          <cell r="E2783"/>
          <cell r="F2783"/>
          <cell r="G2783" t="str">
            <v>m</v>
          </cell>
          <cell r="H2783">
            <v>8.0299999999999994</v>
          </cell>
          <cell r="I2783"/>
        </row>
        <row r="2784">
          <cell r="A2784" t="str">
            <v>ED-50711</v>
          </cell>
          <cell r="B2784"/>
          <cell r="C2784" t="str">
            <v>RASGO EM CONCRETO PARA PASSAGEM DE ELETRODUTO/TUBULAÇÃO, DIÂMETROS DE 32MM A 50MM (1.1/4" A 2"), EXCLUSIVE ENCHIMENTO</v>
          </cell>
          <cell r="D2784"/>
          <cell r="E2784"/>
          <cell r="F2784"/>
          <cell r="G2784" t="str">
            <v>m</v>
          </cell>
          <cell r="H2784">
            <v>8.7200000000000006</v>
          </cell>
          <cell r="I2784"/>
        </row>
        <row r="2785">
          <cell r="A2785" t="str">
            <v>ED-50712</v>
          </cell>
          <cell r="B2785"/>
          <cell r="C2785" t="str">
            <v>RASGO EM CONCRETO PARA PASSAGEM DE ELETRODUTO/TUBULAÇÃO, DIÂMETROS DE 65MM A 100MM (2.1/2" A 4"), EXCLUSIVE ENCHIMENTO</v>
          </cell>
          <cell r="D2785"/>
          <cell r="E2785"/>
          <cell r="F2785"/>
          <cell r="G2785" t="str">
            <v>m</v>
          </cell>
          <cell r="H2785">
            <v>11.15</v>
          </cell>
          <cell r="I2785"/>
        </row>
        <row r="2786">
          <cell r="A2786">
            <v>9062</v>
          </cell>
          <cell r="B2786"/>
          <cell r="C2786" t="str">
            <v>JUNTA DE DILATAÇÃO E TRINCA</v>
          </cell>
          <cell r="D2786"/>
          <cell r="E2786"/>
          <cell r="F2786"/>
          <cell r="G2786"/>
          <cell r="H2786"/>
          <cell r="I2786"/>
        </row>
        <row r="2787">
          <cell r="A2787" t="str">
            <v>ED-8005</v>
          </cell>
          <cell r="B2787"/>
          <cell r="C2787" t="str">
            <v>COSTURA DE TRINCA COM GRAMPO, BARRA DE AÇO CA-60 Ø4,2MM, COMPRIMENTO TOTAL 40CM, ESPAÇAMENTO DE 10CM, INCLUSIVE CORTE, DOBRA E ARGAMASSA, TRAÇO 1:4 (CIMENTO E AREIA), PREPARO MECÂNICO</v>
          </cell>
          <cell r="D2787"/>
          <cell r="E2787"/>
          <cell r="F2787"/>
          <cell r="G2787" t="str">
            <v>m</v>
          </cell>
          <cell r="H2787">
            <v>35.299999999999997</v>
          </cell>
          <cell r="I2787"/>
        </row>
        <row r="2788">
          <cell r="A2788" t="str">
            <v>ED-8004</v>
          </cell>
          <cell r="B2788"/>
          <cell r="C2788" t="str">
            <v>COSTURA DE TRINCA COM GRAMPO, BARRA DE AÇO CA-60 Ø4,2MM, COMPRIMENTO TOTAL 40CM, ESPAÇAMENTO DE 15CM, INCLUSIVE CORTE, DOBRA E ARGAMASSA, TRAÇO 1:4 (CIMENTO E AREIA), PREPARO MECÂNICO</v>
          </cell>
          <cell r="D2788"/>
          <cell r="E2788"/>
          <cell r="F2788"/>
          <cell r="G2788" t="str">
            <v>m</v>
          </cell>
          <cell r="H2788">
            <v>23.53</v>
          </cell>
          <cell r="I2788"/>
        </row>
        <row r="2789">
          <cell r="A2789" t="str">
            <v>ED-8003</v>
          </cell>
          <cell r="B2789"/>
          <cell r="C2789" t="str">
            <v>COSTURA DE TRINCA COM GRAMPO, BARRA DE AÇO CA-60 Ø4,2MM, COMPRIMENTO TOTAL 40CM, ESPAÇAMENTO DE 20CM, INCLUSIVE CORTE, DOBRA E ARGAMASSA, TRAÇO 1:4 (CIMENTO E AREIA), PREPARO MECÂNICO</v>
          </cell>
          <cell r="D2789"/>
          <cell r="E2789"/>
          <cell r="F2789"/>
          <cell r="G2789" t="str">
            <v>m</v>
          </cell>
          <cell r="H2789">
            <v>19.22</v>
          </cell>
          <cell r="I2789"/>
        </row>
        <row r="2790">
          <cell r="A2790" t="str">
            <v>ED-50234</v>
          </cell>
          <cell r="B2790"/>
          <cell r="C2790" t="str">
            <v>COSTURA DE TRINCA COM GRAMPO, BARRA DE AÇO CA-60 Ø4,2MM, COMPRIMENTO TOTAL 40CM, ESPAÇAMENTO DE 30CM, INCLUSIVE CORTE, DOBRA E ARGAMASSA, TRAÇO 1:4 (CIMENTO E AREIA), PREPARO MECÂNICO</v>
          </cell>
          <cell r="D2790"/>
          <cell r="E2790"/>
          <cell r="F2790"/>
          <cell r="G2790" t="str">
            <v>m</v>
          </cell>
          <cell r="H2790">
            <v>13.64</v>
          </cell>
          <cell r="I2790"/>
        </row>
        <row r="2791">
          <cell r="A2791" t="str">
            <v>ED-50236</v>
          </cell>
          <cell r="B2791"/>
          <cell r="C2791" t="str">
            <v>ENTELAMENTO CORRETIVO DE SUPERFÍCIE COM TRINCA POR RETRAÇÃO OU DILATAÇÃO, REVESTIDA COM ARGAMASSA DE CAL HIDRATADA, TRAÇO 1:3 (CAL E AREIA), PREPARO MANUAL, INCLUSIVE TELA DE POLIÉSTER ADESIVA COM REFORÇO CENTRAL, LARGURA DE 15CM</v>
          </cell>
          <cell r="D2791"/>
          <cell r="E2791"/>
          <cell r="F2791"/>
          <cell r="G2791" t="str">
            <v>m</v>
          </cell>
          <cell r="H2791">
            <v>5.68</v>
          </cell>
          <cell r="I2791"/>
        </row>
        <row r="2792">
          <cell r="A2792" t="str">
            <v>ED-50237</v>
          </cell>
          <cell r="B2792"/>
          <cell r="C2792" t="str">
            <v>ENTELAMENTO PREVENTIVO DE SUPERFÍCIE SUJEITA A TRINCA, INCLUSIVE TELA DE POLIÉSTER ADESIVA SEM REFORÇO, LARGURA DE 25CM, EXCLUSIVE REVESTIMENTO DE ACABAMENTO</v>
          </cell>
          <cell r="D2792"/>
          <cell r="E2792"/>
          <cell r="F2792"/>
          <cell r="G2792" t="str">
            <v>m</v>
          </cell>
          <cell r="H2792">
            <v>3.03</v>
          </cell>
          <cell r="I2792"/>
        </row>
        <row r="2793">
          <cell r="A2793" t="str">
            <v>ED-8145</v>
          </cell>
          <cell r="B2793"/>
          <cell r="C2793" t="str">
            <v>JUNTA DE DILATAÇÃO COM ISOPOR 20 MM, EXCLUSIVE SELANTE</v>
          </cell>
          <cell r="D2793"/>
          <cell r="E2793"/>
          <cell r="F2793"/>
          <cell r="G2793" t="str">
            <v>m2</v>
          </cell>
          <cell r="H2793">
            <v>7.51</v>
          </cell>
          <cell r="I2793"/>
        </row>
        <row r="2794">
          <cell r="A2794" t="str">
            <v>ED-50240</v>
          </cell>
          <cell r="B2794"/>
          <cell r="C2794" t="str">
            <v>TELA SOLDADA PARA LIGAÇÃO E PREVENÇÃO DE TRINCA EM ALVENARIA/ESTRUTURA, DIMENSÕES (50X10,5)CM, INCLUSIVE PINOS DE FIXAÇÃO, EXCLUSIVE REBOCO</v>
          </cell>
          <cell r="D2794"/>
          <cell r="E2794"/>
          <cell r="F2794"/>
          <cell r="G2794" t="str">
            <v>un</v>
          </cell>
          <cell r="H2794">
            <v>5.2</v>
          </cell>
          <cell r="I2794"/>
        </row>
        <row r="2795">
          <cell r="A2795" t="str">
            <v>ED-50241</v>
          </cell>
          <cell r="B2795"/>
          <cell r="C2795" t="str">
            <v>TELA SOLDADA PARA LIGAÇÃO E PREVENÇÃO DE TRINCA EM ALVENARIA/ESTRUTURA, DIMENSÕES (50X12)CM, INCLUSIVE PINOS DE FIXAÇÃO, EXCLUSIVE REBOCO</v>
          </cell>
          <cell r="D2795"/>
          <cell r="E2795"/>
          <cell r="F2795"/>
          <cell r="G2795" t="str">
            <v>un</v>
          </cell>
          <cell r="H2795">
            <v>7.03</v>
          </cell>
          <cell r="I2795"/>
        </row>
        <row r="2796">
          <cell r="A2796" t="str">
            <v>ED-50238</v>
          </cell>
          <cell r="B2796"/>
          <cell r="C2796" t="str">
            <v>TELA SOLDADA PARA LIGAÇÃO E PREVENÇÃO DE TRINCA EM ALVENARIA/ESTRUTURA, DIMENSÕES (50X6)CM, INCLUSIVE PINOS DE FIXAÇÃO, EXCLUSIVE REBOCO</v>
          </cell>
          <cell r="D2796"/>
          <cell r="E2796"/>
          <cell r="F2796"/>
          <cell r="G2796" t="str">
            <v>un</v>
          </cell>
          <cell r="H2796">
            <v>6.48</v>
          </cell>
          <cell r="I2796"/>
        </row>
        <row r="2797">
          <cell r="A2797" t="str">
            <v>ED-50239</v>
          </cell>
          <cell r="B2797"/>
          <cell r="C2797" t="str">
            <v>TELA SOLDADA PARA LIGAÇÃO E PREVENÇÃO DE TRINCA EM ALVENARIA/ESTRUTURA, DIMENSÕES (50X7,5)CM, INCLUSIVE PINOS DE FIXAÇÃO, EXCLUSIVE REBOCO</v>
          </cell>
          <cell r="D2797"/>
          <cell r="E2797"/>
          <cell r="F2797"/>
          <cell r="G2797" t="str">
            <v>un</v>
          </cell>
          <cell r="H2797">
            <v>6.62</v>
          </cell>
          <cell r="I2797"/>
        </row>
        <row r="2798">
          <cell r="A2798" t="str">
            <v>ED-20754</v>
          </cell>
          <cell r="B2798"/>
          <cell r="C2798" t="str">
            <v>TELA SOLDADA PARA LIGAÇÃO E PREVENÇÃO DE TRINCA EM ALVENARIA/ESTRUTURA, INCLUSIVE PINOS DE FIXAÇÃO, EXCLUSIVE REBOCO</v>
          </cell>
          <cell r="D2798"/>
          <cell r="E2798"/>
          <cell r="F2798"/>
          <cell r="G2798" t="str">
            <v>m2</v>
          </cell>
          <cell r="H2798">
            <v>29.32</v>
          </cell>
          <cell r="I2798"/>
        </row>
        <row r="2799">
          <cell r="A2799" t="str">
            <v>ED-50235</v>
          </cell>
          <cell r="B2799"/>
          <cell r="C2799" t="str">
            <v>TRATAMENTO DE JUNTA DE DILATAÇÃO COM ISOPOR,  ESP. 20 MM, PROFUNDIDADE DE 10-15CM, EXCLUSIVE SELANTE</v>
          </cell>
          <cell r="D2799"/>
          <cell r="E2799"/>
          <cell r="F2799"/>
          <cell r="G2799" t="str">
            <v>m</v>
          </cell>
          <cell r="H2799">
            <v>0.93</v>
          </cell>
          <cell r="I2799"/>
        </row>
        <row r="2800">
          <cell r="A2800">
            <v>9063</v>
          </cell>
          <cell r="B2800"/>
          <cell r="C2800" t="str">
            <v>ENSAIO DE SOLO E AGREGADO</v>
          </cell>
          <cell r="D2800"/>
          <cell r="E2800"/>
          <cell r="F2800"/>
          <cell r="G2800"/>
          <cell r="H2800"/>
          <cell r="I2800"/>
        </row>
        <row r="2801">
          <cell r="A2801" t="str">
            <v>ED-49556</v>
          </cell>
          <cell r="B2801"/>
          <cell r="C2801" t="str">
            <v>ENSAIO DE COMPACTACAO - AMOSTRAS NAO TRABALHADAS - ENERGIA INTERMEDIARIA - SOLOS</v>
          </cell>
          <cell r="D2801"/>
          <cell r="E2801"/>
          <cell r="F2801"/>
          <cell r="G2801" t="str">
            <v>U</v>
          </cell>
          <cell r="H2801">
            <v>153.19999999999999</v>
          </cell>
          <cell r="I2801"/>
        </row>
        <row r="2802">
          <cell r="A2802" t="str">
            <v>ED-49557</v>
          </cell>
          <cell r="B2802"/>
          <cell r="C2802" t="str">
            <v>ENSAIO DE COMPACTACAO - AMOSTRAS NAO TRABALHADAS - ENERGIA MODIFICADA - SOLOS</v>
          </cell>
          <cell r="D2802"/>
          <cell r="E2802"/>
          <cell r="F2802"/>
          <cell r="G2802" t="str">
            <v>U</v>
          </cell>
          <cell r="H2802">
            <v>195.89</v>
          </cell>
          <cell r="I2802"/>
        </row>
        <row r="2803">
          <cell r="A2803" t="str">
            <v>ED-49555</v>
          </cell>
          <cell r="B2803"/>
          <cell r="C2803" t="str">
            <v>ENSAIO DE COMPACTACAO - AMOSTRAS NAO TRABALHADAS - ENERGIA NORMAL - SOLOS</v>
          </cell>
          <cell r="D2803"/>
          <cell r="E2803"/>
          <cell r="F2803"/>
          <cell r="G2803" t="str">
            <v>U</v>
          </cell>
          <cell r="H2803">
            <v>110</v>
          </cell>
          <cell r="I2803"/>
        </row>
        <row r="2804">
          <cell r="A2804" t="str">
            <v>ED-49558</v>
          </cell>
          <cell r="B2804"/>
          <cell r="C2804" t="str">
            <v>ENSAIO DE COMPACTACAO - AMOSTRAS TRABALHADAS - SOLOS</v>
          </cell>
          <cell r="D2804"/>
          <cell r="E2804"/>
          <cell r="F2804"/>
          <cell r="G2804" t="str">
            <v>U</v>
          </cell>
          <cell r="H2804">
            <v>105.14</v>
          </cell>
          <cell r="I2804"/>
        </row>
        <row r="2805">
          <cell r="A2805" t="str">
            <v>ED-49561</v>
          </cell>
          <cell r="B2805"/>
          <cell r="C2805" t="str">
            <v>ENSAIO DE DENSIDADE REAL - SOLOS</v>
          </cell>
          <cell r="D2805"/>
          <cell r="E2805"/>
          <cell r="F2805"/>
          <cell r="G2805" t="str">
            <v>U</v>
          </cell>
          <cell r="H2805">
            <v>47.07</v>
          </cell>
          <cell r="I2805"/>
        </row>
        <row r="2806">
          <cell r="A2806" t="str">
            <v>ED-49567</v>
          </cell>
          <cell r="B2806"/>
          <cell r="C2806" t="str">
            <v>ENSAIO DE EXPANSIBILIDADE - SOLOS</v>
          </cell>
          <cell r="D2806"/>
          <cell r="E2806"/>
          <cell r="F2806"/>
          <cell r="G2806" t="str">
            <v>U</v>
          </cell>
          <cell r="H2806">
            <v>76.599999999999994</v>
          </cell>
          <cell r="I2806"/>
        </row>
        <row r="2807">
          <cell r="A2807" t="str">
            <v>ED-49551</v>
          </cell>
          <cell r="B2807"/>
          <cell r="C2807" t="str">
            <v>ENSAIO DE GRANULOMETRIA POR PENEIRAMENTO - SOLOS</v>
          </cell>
          <cell r="D2807"/>
          <cell r="E2807"/>
          <cell r="F2807"/>
          <cell r="G2807" t="str">
            <v>U</v>
          </cell>
          <cell r="H2807">
            <v>90</v>
          </cell>
          <cell r="I2807"/>
        </row>
        <row r="2808">
          <cell r="A2808" t="str">
            <v>ED-49552</v>
          </cell>
          <cell r="B2808"/>
          <cell r="C2808" t="str">
            <v>ENSAIO DE GRANULOMETRIA POR PENEIRAMENTO E SEDIMENTACAO - SOLOS</v>
          </cell>
          <cell r="D2808"/>
          <cell r="E2808"/>
          <cell r="F2808"/>
          <cell r="G2808" t="str">
            <v>U</v>
          </cell>
          <cell r="H2808">
            <v>143</v>
          </cell>
          <cell r="I2808"/>
        </row>
        <row r="2809">
          <cell r="A2809" t="str">
            <v>ED-49553</v>
          </cell>
          <cell r="B2809"/>
          <cell r="C2809" t="str">
            <v>ENSAIO DE LIMITE DE LIQUIDEZ - SOLOS</v>
          </cell>
          <cell r="D2809"/>
          <cell r="E2809"/>
          <cell r="F2809"/>
          <cell r="G2809" t="str">
            <v>U</v>
          </cell>
          <cell r="H2809">
            <v>75</v>
          </cell>
          <cell r="I2809"/>
        </row>
        <row r="2810">
          <cell r="A2810" t="str">
            <v>ED-49554</v>
          </cell>
          <cell r="B2810"/>
          <cell r="C2810" t="str">
            <v>ENSAIO DE LIMITE DE PLASTICIDADE - SOLOS</v>
          </cell>
          <cell r="D2810"/>
          <cell r="E2810"/>
          <cell r="F2810"/>
          <cell r="G2810" t="str">
            <v>U</v>
          </cell>
          <cell r="H2810">
            <v>75</v>
          </cell>
          <cell r="I2810"/>
        </row>
        <row r="2811">
          <cell r="A2811" t="str">
            <v>ED-49562</v>
          </cell>
          <cell r="B2811"/>
          <cell r="C2811" t="str">
            <v>ENSAIO DE MASSA ESPECIFICA - IN SITU - EMPREGO DO OLEO - SOLOS</v>
          </cell>
          <cell r="D2811"/>
          <cell r="E2811"/>
          <cell r="F2811"/>
          <cell r="G2811" t="str">
            <v>U</v>
          </cell>
          <cell r="H2811">
            <v>57.54</v>
          </cell>
          <cell r="I2811"/>
        </row>
        <row r="2812">
          <cell r="A2812" t="str">
            <v>ED-49560</v>
          </cell>
          <cell r="B2812"/>
          <cell r="C2812" t="str">
            <v>ENSAIO DE MASSA ESPECIFICA - IN SITU - METODO BALAO DE BORRACHA - SOLOS</v>
          </cell>
          <cell r="D2812"/>
          <cell r="E2812"/>
          <cell r="F2812"/>
          <cell r="G2812" t="str">
            <v>U</v>
          </cell>
          <cell r="H2812">
            <v>41.85</v>
          </cell>
          <cell r="I2812"/>
        </row>
        <row r="2813">
          <cell r="A2813" t="str">
            <v>ED-49559</v>
          </cell>
          <cell r="B2813"/>
          <cell r="C2813" t="str">
            <v>ENSAIO DE MASSA ESPECIFICA - IN SITU - METODO FRASCO DE AREIA - SOLOS</v>
          </cell>
          <cell r="D2813"/>
          <cell r="E2813"/>
          <cell r="F2813"/>
          <cell r="G2813" t="str">
            <v>U</v>
          </cell>
          <cell r="H2813">
            <v>36.44</v>
          </cell>
          <cell r="I2813"/>
        </row>
        <row r="2814">
          <cell r="A2814" t="str">
            <v>ED-49566</v>
          </cell>
          <cell r="B2814"/>
          <cell r="C2814" t="str">
            <v>ENSAIO DE RESILIENCIA - SOLOS</v>
          </cell>
          <cell r="D2814"/>
          <cell r="E2814"/>
          <cell r="F2814"/>
          <cell r="G2814" t="str">
            <v>U</v>
          </cell>
          <cell r="H2814">
            <v>674.88</v>
          </cell>
          <cell r="I2814"/>
        </row>
        <row r="2815">
          <cell r="A2815" t="str">
            <v>ED-49565</v>
          </cell>
          <cell r="B2815"/>
          <cell r="C2815" t="str">
            <v>ENSAIO DE TEOR DE UMIDADE - EM LABORATORIO - SOLOS</v>
          </cell>
          <cell r="D2815"/>
          <cell r="E2815"/>
          <cell r="F2815"/>
          <cell r="G2815" t="str">
            <v>U</v>
          </cell>
          <cell r="H2815">
            <v>42.05</v>
          </cell>
          <cell r="I2815"/>
        </row>
        <row r="2816">
          <cell r="A2816" t="str">
            <v>ED-49563</v>
          </cell>
          <cell r="B2816"/>
          <cell r="C2816" t="str">
            <v>ENSAIO DE TEOR DE UMIDADE - METODO EXPEDITO DO ALCOOL - SOLOS</v>
          </cell>
          <cell r="D2816"/>
          <cell r="E2816"/>
          <cell r="F2816"/>
          <cell r="G2816" t="str">
            <v>U</v>
          </cell>
          <cell r="H2816">
            <v>30.92</v>
          </cell>
          <cell r="I2816"/>
        </row>
        <row r="2817">
          <cell r="A2817" t="str">
            <v>ED-49564</v>
          </cell>
          <cell r="B2817"/>
          <cell r="C2817" t="str">
            <v>ENSAIO DE TEOR DE UMIDADE - PROCESSO SPEEDY - SOLOS E AGREGADOS MIUDOS</v>
          </cell>
          <cell r="D2817"/>
          <cell r="E2817"/>
          <cell r="F2817"/>
          <cell r="G2817" t="str">
            <v>U</v>
          </cell>
          <cell r="H2817">
            <v>30.92</v>
          </cell>
          <cell r="I2817"/>
        </row>
        <row r="2818">
          <cell r="A2818" t="str">
            <v>ED-49550</v>
          </cell>
          <cell r="B2818"/>
          <cell r="C2818" t="str">
            <v>ENSAIO DE TERRAPLENAGEM - CAMADA FINAL DO ATERRO</v>
          </cell>
          <cell r="D2818"/>
          <cell r="E2818"/>
          <cell r="F2818"/>
          <cell r="G2818" t="str">
            <v>m3</v>
          </cell>
          <cell r="H2818">
            <v>1.21</v>
          </cell>
          <cell r="I2818"/>
        </row>
        <row r="2819">
          <cell r="A2819" t="str">
            <v>ED-49549</v>
          </cell>
          <cell r="B2819"/>
          <cell r="C2819" t="str">
            <v>ENSAIOS DE TERRAPLENAGEM - CORPO DO ATERRO</v>
          </cell>
          <cell r="D2819"/>
          <cell r="E2819"/>
          <cell r="F2819"/>
          <cell r="G2819" t="str">
            <v>m3</v>
          </cell>
          <cell r="H2819">
            <v>0.37</v>
          </cell>
          <cell r="I2819"/>
        </row>
        <row r="2820">
          <cell r="A2820" t="str">
            <v>ED-49568</v>
          </cell>
          <cell r="B2820"/>
          <cell r="C2820" t="str">
            <v>PREPARACAO DE AMOSTRAS PARA ENSAIO DE CARACTERIZACAO - SOLOS</v>
          </cell>
          <cell r="D2820"/>
          <cell r="E2820"/>
          <cell r="F2820"/>
          <cell r="G2820" t="str">
            <v>U</v>
          </cell>
          <cell r="H2820">
            <v>58.1</v>
          </cell>
          <cell r="I2820"/>
        </row>
        <row r="2821">
          <cell r="A2821">
            <v>9064</v>
          </cell>
          <cell r="B2821"/>
          <cell r="C2821" t="str">
            <v>ENSAIO DE CONCRETO E AÇO</v>
          </cell>
          <cell r="D2821"/>
          <cell r="E2821"/>
          <cell r="F2821"/>
          <cell r="G2821"/>
          <cell r="H2821"/>
          <cell r="I2821"/>
        </row>
        <row r="2822">
          <cell r="A2822" t="str">
            <v>ED-49545</v>
          </cell>
          <cell r="B2822"/>
          <cell r="C2822" t="str">
            <v>DETERMINAÇÃO E ANÁLISE DE RESULTADO DE RESISTÊNCIA A COMPRESSÃO DO CONCRETO MOLDADO</v>
          </cell>
          <cell r="D2822"/>
          <cell r="E2822"/>
          <cell r="F2822"/>
          <cell r="G2822" t="str">
            <v>U</v>
          </cell>
          <cell r="H2822">
            <v>168.92</v>
          </cell>
          <cell r="I2822"/>
        </row>
        <row r="2823">
          <cell r="A2823" t="str">
            <v>ED-49544</v>
          </cell>
          <cell r="B2823"/>
          <cell r="C2823" t="str">
            <v>ENSAIO DE CONCRETO: CURA, FACEAMENTO, RUPTURA, EMISSÃO DE CERTIFICADOS - ATE 6 UNIDADES</v>
          </cell>
          <cell r="D2823"/>
          <cell r="E2823"/>
          <cell r="F2823"/>
          <cell r="G2823" t="str">
            <v>U</v>
          </cell>
          <cell r="H2823">
            <v>108</v>
          </cell>
          <cell r="I2823"/>
        </row>
        <row r="2824">
          <cell r="A2824" t="str">
            <v>ED-49546</v>
          </cell>
          <cell r="B2824"/>
          <cell r="C2824" t="str">
            <v>ENSAIO DE RESISTENCIA A COMPRESSAO SIMPLES - CONCRETO</v>
          </cell>
          <cell r="D2824"/>
          <cell r="E2824"/>
          <cell r="F2824"/>
          <cell r="G2824" t="str">
            <v>U</v>
          </cell>
          <cell r="H2824">
            <v>93.7</v>
          </cell>
          <cell r="I2824"/>
        </row>
        <row r="2825">
          <cell r="A2825" t="str">
            <v>ED-49548</v>
          </cell>
          <cell r="B2825"/>
          <cell r="C2825" t="str">
            <v>ENSAIO DE RESISTENCIA A TRACAO NA FLEXAO DE CONCRETO</v>
          </cell>
          <cell r="D2825"/>
          <cell r="E2825"/>
          <cell r="F2825"/>
          <cell r="G2825" t="str">
            <v>U</v>
          </cell>
          <cell r="H2825">
            <v>103.6</v>
          </cell>
          <cell r="I2825"/>
        </row>
        <row r="2826">
          <cell r="A2826" t="str">
            <v>ED-49547</v>
          </cell>
          <cell r="B2826"/>
          <cell r="C2826" t="str">
            <v>ENSAIO DE RESISTENCIA A TRACAO POR COMPRESSAO DIAMETRAL - CONCRETO</v>
          </cell>
          <cell r="D2826"/>
          <cell r="E2826"/>
          <cell r="F2826"/>
          <cell r="G2826" t="str">
            <v>U</v>
          </cell>
          <cell r="H2826">
            <v>94.62</v>
          </cell>
          <cell r="I2826"/>
        </row>
        <row r="2827">
          <cell r="A2827">
            <v>8694</v>
          </cell>
          <cell r="B2827"/>
          <cell r="C2827" t="str">
            <v>URBANIZAÇÃO E OBRAS COMPLEMENTARES</v>
          </cell>
          <cell r="D2827"/>
          <cell r="E2827"/>
          <cell r="F2827"/>
          <cell r="G2827"/>
          <cell r="H2827"/>
          <cell r="I2827"/>
        </row>
        <row r="2828">
          <cell r="A2828">
            <v>9065</v>
          </cell>
          <cell r="B2828"/>
          <cell r="C2828" t="str">
            <v>PASSEIO DE CONCRETO</v>
          </cell>
          <cell r="D2828"/>
          <cell r="E2828"/>
          <cell r="F2828"/>
          <cell r="G2828"/>
          <cell r="H2828"/>
          <cell r="I2828"/>
        </row>
        <row r="2829">
          <cell r="A2829" t="str">
            <v>ED-51147</v>
          </cell>
          <cell r="B2829"/>
          <cell r="C2829" t="str">
            <v>LANÇAMENTO E ESPALHAMENTO DE SOLO OU MATERIAL DE DEMOLIÇÃO EM ÁREA DE PASSEIO EXCLUSIVE APILOAMENTO</v>
          </cell>
          <cell r="D2829"/>
          <cell r="E2829"/>
          <cell r="F2829"/>
          <cell r="G2829" t="str">
            <v>m3</v>
          </cell>
          <cell r="H2829">
            <v>18.64</v>
          </cell>
          <cell r="I2829"/>
        </row>
        <row r="2830">
          <cell r="A2830" t="str">
            <v>ED-51145</v>
          </cell>
          <cell r="B2830"/>
          <cell r="C2830" t="str">
            <v>PASSEIOS DE CONCRETO E = 6 CM, FCK = 10 MPA, JUNTA SECA</v>
          </cell>
          <cell r="D2830"/>
          <cell r="E2830"/>
          <cell r="F2830"/>
          <cell r="G2830" t="str">
            <v>m2</v>
          </cell>
          <cell r="H2830">
            <v>51.97</v>
          </cell>
          <cell r="I2830"/>
        </row>
        <row r="2831">
          <cell r="A2831" t="str">
            <v>ED-51144</v>
          </cell>
          <cell r="B2831"/>
          <cell r="C2831" t="str">
            <v>PASSEIOS DE CONCRETO E = 8 CM, FCK = 15 MPA PADRÃO PREFEITURA</v>
          </cell>
          <cell r="D2831"/>
          <cell r="E2831"/>
          <cell r="F2831"/>
          <cell r="G2831" t="str">
            <v>m2</v>
          </cell>
          <cell r="H2831">
            <v>60.82</v>
          </cell>
          <cell r="I2831"/>
        </row>
        <row r="2832">
          <cell r="A2832">
            <v>9066</v>
          </cell>
          <cell r="B2832"/>
          <cell r="C2832" t="str">
            <v>RAMPA DE ACESSO</v>
          </cell>
          <cell r="D2832"/>
          <cell r="E2832"/>
          <cell r="F2832"/>
          <cell r="G2832"/>
          <cell r="H2832"/>
          <cell r="I2832"/>
        </row>
        <row r="2833">
          <cell r="A2833" t="str">
            <v>ED-51148</v>
          </cell>
          <cell r="B2833"/>
          <cell r="C2833" t="str">
            <v>RAMPA PARA ACESSO DE DEFICIENTE, EM CONCRETO SIMPLES FCK = 25 MPA, DESEMPENADA, COM PINTURA INDICATIVA, 02 DEMÃOS</v>
          </cell>
          <cell r="D2833"/>
          <cell r="E2833"/>
          <cell r="F2833"/>
          <cell r="G2833" t="str">
            <v>U</v>
          </cell>
          <cell r="H2833">
            <v>345.21</v>
          </cell>
          <cell r="I2833"/>
        </row>
        <row r="2834">
          <cell r="A2834">
            <v>9067</v>
          </cell>
          <cell r="B2834"/>
          <cell r="C2834" t="str">
            <v>PASSEIO INTERTRAVADO</v>
          </cell>
          <cell r="D2834"/>
          <cell r="E2834"/>
          <cell r="F2834"/>
          <cell r="G2834"/>
          <cell r="H2834"/>
          <cell r="I2834"/>
        </row>
        <row r="2835">
          <cell r="A2835" t="str">
            <v>ED-9837</v>
          </cell>
          <cell r="B2835"/>
          <cell r="C2835" t="str">
            <v xml:space="preserve">APLICAÇÃO E REGULARIZAÇÃO DE COLCHÃO DE AREIA </v>
          </cell>
          <cell r="D2835"/>
          <cell r="E2835"/>
          <cell r="F2835"/>
          <cell r="G2835" t="str">
            <v>m3</v>
          </cell>
          <cell r="H2835">
            <v>148.4</v>
          </cell>
          <cell r="I2835"/>
        </row>
        <row r="2836">
          <cell r="A2836" t="str">
            <v>ED-51146</v>
          </cell>
          <cell r="B2836"/>
          <cell r="C2836" t="str">
            <v>EXECUÇÃO DE PAVIMENTO INTERTRAVADO ECOLÓGICO, ESPESSURA 6CM, FCK 35MPA, INCLUINDO FORNECIMENTO E TRANSPORTE DE TODOS OS MATERIAIS E COLCHÃO DE ASSENTAMENTO COM ESPESSURA 6CM</v>
          </cell>
          <cell r="D2836"/>
          <cell r="E2836"/>
          <cell r="F2836"/>
          <cell r="G2836" t="str">
            <v>m2</v>
          </cell>
          <cell r="H2836">
            <v>75.44</v>
          </cell>
          <cell r="I2836"/>
        </row>
        <row r="2837">
          <cell r="A2837">
            <v>9068</v>
          </cell>
          <cell r="B2837"/>
          <cell r="C2837" t="str">
            <v>MURO DIVISÓRIO</v>
          </cell>
          <cell r="D2837"/>
          <cell r="E2837"/>
          <cell r="F2837"/>
          <cell r="G2837"/>
          <cell r="H2837"/>
          <cell r="I2837"/>
        </row>
        <row r="2838">
          <cell r="A2838" t="str">
            <v>ED-50400</v>
          </cell>
          <cell r="B2838"/>
          <cell r="C2838" t="str">
            <v>COLUNA DE ALVENARIA A VISTA DE SUPORTE DO PORTÃO (PARA CAIXA DE MEDIÇÃO DE ENERGIA OU PARA PLACA DO NOME DO PRÉDIO) 1,70 X 2,30 M</v>
          </cell>
          <cell r="D2838"/>
          <cell r="E2838"/>
          <cell r="F2838"/>
          <cell r="G2838" t="str">
            <v>U</v>
          </cell>
          <cell r="H2838">
            <v>1160.29</v>
          </cell>
          <cell r="I2838"/>
        </row>
        <row r="2839">
          <cell r="A2839" t="str">
            <v>ED-50409</v>
          </cell>
          <cell r="B2839"/>
          <cell r="C2839" t="str">
            <v>MURETA DE TIJOLO COMUM ESP. = 15CM, H = 105 CM, A REVESTIR</v>
          </cell>
          <cell r="D2839"/>
          <cell r="E2839"/>
          <cell r="F2839"/>
          <cell r="G2839" t="str">
            <v>m</v>
          </cell>
          <cell r="H2839">
            <v>310.14999999999998</v>
          </cell>
          <cell r="I2839"/>
        </row>
        <row r="2840">
          <cell r="A2840" t="str">
            <v>ED-50410</v>
          </cell>
          <cell r="B2840"/>
          <cell r="C2840" t="str">
            <v>MURETA DE TIJOLO COMUM ESP. = 15CM, H = 130 CM, A REVESTIR</v>
          </cell>
          <cell r="D2840"/>
          <cell r="E2840"/>
          <cell r="F2840"/>
          <cell r="G2840" t="str">
            <v>m</v>
          </cell>
          <cell r="H2840">
            <v>351.34</v>
          </cell>
          <cell r="I2840"/>
        </row>
        <row r="2841">
          <cell r="A2841" t="str">
            <v>ED-50399</v>
          </cell>
          <cell r="B2841"/>
          <cell r="C2841" t="str">
            <v>MURO DE VEDAÇÃO DE CONCRETO PRÉ-MOLDADO TIPO CALHA V ALTURA LIVRE = 2,50 M, SAPATA CONCRETO 1:3:6, 30 X 50 CM</v>
          </cell>
          <cell r="D2841"/>
          <cell r="E2841"/>
          <cell r="F2841"/>
          <cell r="G2841" t="str">
            <v>m</v>
          </cell>
          <cell r="H2841">
            <v>410.05</v>
          </cell>
          <cell r="I2841"/>
        </row>
        <row r="2842">
          <cell r="A2842" t="str">
            <v>ED-50395</v>
          </cell>
          <cell r="B2842"/>
          <cell r="C2842"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D2842"/>
          <cell r="E2842"/>
          <cell r="F2842"/>
          <cell r="G2842" t="str">
            <v>m</v>
          </cell>
          <cell r="H2842">
            <v>395.4</v>
          </cell>
          <cell r="I2842"/>
        </row>
        <row r="2843">
          <cell r="A2843" t="str">
            <v>ED-50396</v>
          </cell>
          <cell r="B2843"/>
          <cell r="C2843"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D2843"/>
          <cell r="E2843"/>
          <cell r="F2843"/>
          <cell r="G2843" t="str">
            <v>m</v>
          </cell>
          <cell r="H2843">
            <v>428.68</v>
          </cell>
          <cell r="I2843"/>
        </row>
        <row r="2844">
          <cell r="A2844" t="str">
            <v>ED-50397</v>
          </cell>
          <cell r="B2844"/>
          <cell r="C2844"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D2844"/>
          <cell r="E2844"/>
          <cell r="F2844"/>
          <cell r="G2844" t="str">
            <v>m</v>
          </cell>
          <cell r="H2844">
            <v>643.82000000000005</v>
          </cell>
          <cell r="I2844"/>
        </row>
        <row r="2845">
          <cell r="A2845" t="str">
            <v>ED-50406</v>
          </cell>
          <cell r="B2845"/>
          <cell r="C2845" t="str">
            <v>MURO DIVISÓRIO TIJOLO FURADO E = 10 CM, REBOCADO E PINTADO A LATEX H = 1,80 M, INCLUSIVE SAPATA DE CONCRETO ARMADO FCK = 15 MPA, 50 x 55 CM</v>
          </cell>
          <cell r="D2845"/>
          <cell r="E2845"/>
          <cell r="F2845"/>
          <cell r="G2845" t="str">
            <v>m</v>
          </cell>
          <cell r="H2845">
            <v>642.77</v>
          </cell>
          <cell r="I2845"/>
        </row>
        <row r="2846">
          <cell r="A2846" t="str">
            <v>ED-50408</v>
          </cell>
          <cell r="B2846"/>
          <cell r="C2846" t="str">
            <v>MURO DIVISÓRIO TIJOLO FURADO E = 10 CM, REBOCADO E PINTADO A LATEX H = 2,20 A 2,50 M, INCLUSIVE SAPATA DE CONCRETO ARMADO FCK = 15 MPA, 50 x 55 CM</v>
          </cell>
          <cell r="D2846"/>
          <cell r="E2846"/>
          <cell r="F2846"/>
          <cell r="G2846" t="str">
            <v>m</v>
          </cell>
          <cell r="H2846">
            <v>878.6</v>
          </cell>
          <cell r="I2846"/>
        </row>
        <row r="2847">
          <cell r="A2847" t="str">
            <v>ED-50407</v>
          </cell>
          <cell r="B2847"/>
          <cell r="C2847" t="str">
            <v>MURO DIVISÓRIO TIJOLO FURADO E = 10 CM, REBOCADO E PINTADO A LATEX H = 2,20 M, INCLUSIVE SAPATA DE CONCRETO ARMADO FCK = 15 MPA, 50 x 55 CM</v>
          </cell>
          <cell r="D2847"/>
          <cell r="E2847"/>
          <cell r="F2847"/>
          <cell r="G2847" t="str">
            <v>m</v>
          </cell>
          <cell r="H2847">
            <v>694.85</v>
          </cell>
          <cell r="I2847"/>
        </row>
        <row r="2848">
          <cell r="A2848">
            <v>9069</v>
          </cell>
          <cell r="B2848"/>
          <cell r="C2848" t="str">
            <v>CONCERTINA</v>
          </cell>
          <cell r="D2848"/>
          <cell r="E2848"/>
          <cell r="F2848"/>
          <cell r="G2848"/>
          <cell r="H2848"/>
          <cell r="I2848"/>
        </row>
        <row r="2849">
          <cell r="A2849" t="str">
            <v>ED-50401</v>
          </cell>
          <cell r="B2849"/>
          <cell r="C2849" t="str">
            <v>CONCERTINA CLIPADA MODELO ESPIRAL HELICOIDAL DUPLA D = 450 MM</v>
          </cell>
          <cell r="D2849"/>
          <cell r="E2849"/>
          <cell r="F2849"/>
          <cell r="G2849" t="str">
            <v>m</v>
          </cell>
          <cell r="H2849">
            <v>71.7</v>
          </cell>
          <cell r="I2849"/>
        </row>
        <row r="2850">
          <cell r="A2850" t="str">
            <v>ED-50402</v>
          </cell>
          <cell r="B2850"/>
          <cell r="C2850" t="str">
            <v>CONCERTINA CLIPADA MODELO ESPIRAL HELICOIDAL DUPLA D = 610 MM</v>
          </cell>
          <cell r="D2850"/>
          <cell r="E2850"/>
          <cell r="F2850"/>
          <cell r="G2850" t="str">
            <v>m</v>
          </cell>
          <cell r="H2850">
            <v>75.709999999999994</v>
          </cell>
          <cell r="I2850"/>
        </row>
        <row r="2851">
          <cell r="A2851" t="str">
            <v>ED-50403</v>
          </cell>
          <cell r="B2851"/>
          <cell r="C2851" t="str">
            <v>CONCERTINA CLIPADA MODELO ESPIRAL HELICOIDAL DUPLA D = 730 MM</v>
          </cell>
          <cell r="D2851"/>
          <cell r="E2851"/>
          <cell r="F2851"/>
          <cell r="G2851" t="str">
            <v>m</v>
          </cell>
          <cell r="H2851">
            <v>77.92</v>
          </cell>
          <cell r="I2851"/>
        </row>
        <row r="2852">
          <cell r="A2852">
            <v>9070</v>
          </cell>
          <cell r="B2852"/>
          <cell r="C2852" t="str">
            <v>DEFENSA</v>
          </cell>
          <cell r="D2852"/>
          <cell r="E2852"/>
          <cell r="F2852"/>
          <cell r="G2852"/>
          <cell r="H2852"/>
          <cell r="I2852"/>
        </row>
        <row r="2853">
          <cell r="A2853" t="str">
            <v>ED-50404</v>
          </cell>
          <cell r="B2853"/>
          <cell r="C2853" t="str">
            <v>COLOCAÇÃO DE DEFENSAS SOBRE O MURO FERRO CANTONEIRA L - 1" X 1/8" COMPRIMENTO = 85 CM, ESPAÇAMENTO 1,50 M E 5 FIADAS DE ARAME FARPADO</v>
          </cell>
          <cell r="D2853"/>
          <cell r="E2853"/>
          <cell r="F2853"/>
          <cell r="G2853" t="str">
            <v>m</v>
          </cell>
          <cell r="H2853">
            <v>31.08</v>
          </cell>
          <cell r="I2853"/>
        </row>
        <row r="2854">
          <cell r="A2854" t="str">
            <v>ED-50405</v>
          </cell>
          <cell r="B2854"/>
          <cell r="C2854" t="str">
            <v>COLOCAÇÃO DE DEFENSAS SOBRE O MURO FERRO CANTONEIRA L - 1" X 1/8" COMPRIMENTO = 85 CM, ESPAÇAMENTO 1,50 M E 7 FIADAS DE ARAME FARPADO</v>
          </cell>
          <cell r="D2854"/>
          <cell r="E2854"/>
          <cell r="F2854"/>
          <cell r="G2854" t="str">
            <v>m</v>
          </cell>
          <cell r="H2854">
            <v>33.86</v>
          </cell>
          <cell r="I2854"/>
        </row>
        <row r="2855">
          <cell r="A2855">
            <v>9071</v>
          </cell>
          <cell r="B2855"/>
          <cell r="C2855" t="str">
            <v>MEIO-FIO</v>
          </cell>
          <cell r="D2855"/>
          <cell r="E2855"/>
          <cell r="F2855"/>
          <cell r="G2855"/>
          <cell r="H2855"/>
          <cell r="I2855"/>
        </row>
        <row r="2856">
          <cell r="A2856" t="str">
            <v>ED-51141</v>
          </cell>
          <cell r="B2856"/>
          <cell r="C2856" t="str">
            <v>GUIA DE MEIO-FIO, EM CONCRETO COM FCK 15MPA, MOLDADA IN-LOCO, SEÇÃO 15X45CM, FORMA EM MADEIRA, EXCLUSIVE SARJETA, INCLUSIVE ESCAVAÇÃO, APILOAMENTO E TRANSPORTE COM RETIRADA DO MATERIAL ESCAVADO (EM CAÇAMBA)</v>
          </cell>
          <cell r="D2856"/>
          <cell r="E2856"/>
          <cell r="F2856"/>
          <cell r="G2856" t="str">
            <v>m</v>
          </cell>
          <cell r="H2856">
            <v>100.22</v>
          </cell>
          <cell r="I2856"/>
        </row>
        <row r="2857">
          <cell r="A2857" t="str">
            <v>ED-51139</v>
          </cell>
          <cell r="B2857"/>
          <cell r="C2857" t="str">
            <v>GUIA DE MEIO-FIO, EM CONCRETO COM FCK 20MPA, PRÉ-MOLDADA, MFC-01 PADRÃO DER-MG, DIMENSÕES (12X16,7X35)CM, EXCLUSIVE SARJETA, INCLUSIVE ESCAVAÇÃO, APILOAMENTO E TRANSPORTE COM RETIRADA DO MATERIAL ESCAVADO (EM CAÇAMBA)</v>
          </cell>
          <cell r="D2857"/>
          <cell r="E2857"/>
          <cell r="F2857"/>
          <cell r="G2857" t="str">
            <v>m</v>
          </cell>
          <cell r="H2857">
            <v>50.48</v>
          </cell>
          <cell r="I2857"/>
        </row>
        <row r="2858">
          <cell r="A2858" t="str">
            <v>ED-51140</v>
          </cell>
          <cell r="B2858"/>
          <cell r="C2858" t="str">
            <v>GUIA DE MEIO-FIO, EM CONCRETO COM FCK 20MPA, PRÉ-MOLDADA, MFC-03 PADRÃO DER-MG, DIMENSÕES (12X18X45)CM, EXCLUSIVE SARJETA, INCLUSIVE ESCAVAÇÃO, APILOAMENTO E TRANSPORTE COM RETIRADA DO MATERIAL ESCAVADO (EM CAÇAMBA)</v>
          </cell>
          <cell r="D2858"/>
          <cell r="E2858"/>
          <cell r="F2858"/>
          <cell r="G2858" t="str">
            <v>m</v>
          </cell>
          <cell r="H2858">
            <v>64.97</v>
          </cell>
          <cell r="I2858"/>
        </row>
        <row r="2859">
          <cell r="A2859" t="str">
            <v>ED-48664</v>
          </cell>
          <cell r="B2859"/>
          <cell r="C2859" t="str">
            <v>GUIA DE MEIO-FIO (10X15X22)CM E SARJETA (30X10)CM COM INCLINAÇÃO DE 10%, EM CONCRETO COM FCK 15MPA, MOLDADA IN-LOCO, FORMA EM MADEIRA, INCLUSIVE ESCAVAÇÃO, APILOAMENTO E TRANSPORTE COM RETIRADA DO MATERIAL ESCAVADO (EM CAÇAMBA)</v>
          </cell>
          <cell r="D2859"/>
          <cell r="E2859"/>
          <cell r="F2859"/>
          <cell r="G2859" t="str">
            <v>m</v>
          </cell>
          <cell r="H2859">
            <v>84.43</v>
          </cell>
          <cell r="I2859"/>
        </row>
        <row r="2860">
          <cell r="A2860" t="str">
            <v>ED-48665</v>
          </cell>
          <cell r="B2860"/>
          <cell r="C2860" t="str">
            <v>MEIO-FIO COM SARJETA, EXECUTADO C/EXTRUSORA (SARJETA 30X8CM MEIO-FIO 15X10CM X H=23CM), INCLUI ESCAVAÇÃO E ACERTO FAIXA 0,45M</v>
          </cell>
          <cell r="D2860"/>
          <cell r="E2860"/>
          <cell r="F2860"/>
          <cell r="G2860" t="str">
            <v>m</v>
          </cell>
          <cell r="H2860">
            <v>39.82</v>
          </cell>
          <cell r="I2860"/>
        </row>
        <row r="2861">
          <cell r="A2861" t="str">
            <v>ED-50540</v>
          </cell>
          <cell r="B2861"/>
          <cell r="C2861" t="str">
            <v>REMOÇÃO E REASSENTAMENTO DE CALÇADA PORTUGUESA</v>
          </cell>
          <cell r="D2861"/>
          <cell r="E2861"/>
          <cell r="F2861"/>
          <cell r="G2861" t="str">
            <v>m2</v>
          </cell>
          <cell r="H2861">
            <v>23.26</v>
          </cell>
          <cell r="I2861"/>
        </row>
        <row r="2862">
          <cell r="A2862" t="str">
            <v>ED-51143</v>
          </cell>
          <cell r="B2862"/>
          <cell r="C2862" t="str">
            <v>REMOÇÃO E REASSENTAMENTO DE MEIO-FIO DE GNAISSE COM REAPROVEITAMENTO</v>
          </cell>
          <cell r="D2862"/>
          <cell r="E2862"/>
          <cell r="F2862"/>
          <cell r="G2862" t="str">
            <v>m</v>
          </cell>
          <cell r="H2862">
            <v>46.82</v>
          </cell>
          <cell r="I2862"/>
        </row>
        <row r="2863">
          <cell r="A2863" t="str">
            <v>ED-51142</v>
          </cell>
          <cell r="B2863"/>
          <cell r="C2863" t="str">
            <v>REMOÇÃO E REASSENTAMENTO DE MEIO-FIO PRÉ-MOLDADO DE CONCRETO COM REAPROVEITAMENTO</v>
          </cell>
          <cell r="D2863"/>
          <cell r="E2863"/>
          <cell r="F2863"/>
          <cell r="G2863" t="str">
            <v>m</v>
          </cell>
          <cell r="H2863">
            <v>31.51</v>
          </cell>
          <cell r="I2863"/>
        </row>
        <row r="2864">
          <cell r="A2864">
            <v>9072</v>
          </cell>
          <cell r="B2864"/>
          <cell r="C2864" t="str">
            <v>CORDÃO DE CONCRETO</v>
          </cell>
          <cell r="D2864"/>
          <cell r="E2864"/>
          <cell r="F2864"/>
          <cell r="G2864"/>
          <cell r="H2864"/>
          <cell r="I2864"/>
        </row>
        <row r="2865">
          <cell r="A2865" t="str">
            <v>ED-51135</v>
          </cell>
          <cell r="B2865"/>
          <cell r="C2865" t="str">
            <v>GUIA DE CORDÃO BOLEADO, EM CONCRETO COM FCK 20MPA, PRÉ-MOLDADA, 10X10CM (ALTURA X LARGURA), INCLUSIVE UMA (1) FIADA DE BLOCO DE CONCRETO, ESP. 9CM, ESCAVAÇÃO, APILOAMENTO E TRANSPORTE COM RETIRADA DO MATERIAL ESCAVADO (EM CAÇAMBA)</v>
          </cell>
          <cell r="D2865"/>
          <cell r="E2865"/>
          <cell r="F2865"/>
          <cell r="G2865" t="str">
            <v>m</v>
          </cell>
          <cell r="H2865">
            <v>33.979999999999997</v>
          </cell>
          <cell r="I2865"/>
        </row>
        <row r="2866">
          <cell r="A2866">
            <v>9073</v>
          </cell>
          <cell r="B2866"/>
          <cell r="C2866" t="str">
            <v>CERCA DE MOURÃO</v>
          </cell>
          <cell r="D2866"/>
          <cell r="E2866"/>
          <cell r="F2866"/>
          <cell r="G2866"/>
          <cell r="H2866"/>
          <cell r="I2866"/>
        </row>
        <row r="2867">
          <cell r="A2867" t="str">
            <v>ED-48384</v>
          </cell>
          <cell r="B2867"/>
          <cell r="C2867" t="str">
            <v>CERCA DE MOURÃO H = 2,15 M - MOURÃO PRÉ-FABRICADO DE CONCRETO PONTA LISA A CADA 2,20 M E 7 FIOS DE ARAME FARPADO, EXCLUSIVE BASE</v>
          </cell>
          <cell r="D2867"/>
          <cell r="E2867"/>
          <cell r="F2867"/>
          <cell r="G2867" t="str">
            <v>m</v>
          </cell>
          <cell r="H2867">
            <v>52.39</v>
          </cell>
          <cell r="I2867"/>
        </row>
        <row r="2868">
          <cell r="A2868" t="str">
            <v>ED-48385</v>
          </cell>
          <cell r="B2868"/>
          <cell r="C2868" t="str">
            <v>CERCA DE MOURÃO H = 2,80 M - MOURÃO PRÉ-FABRICADO DE CONCRETO PONTA VIRADA A CADA 2,20 M E 7 + 4 FIOS DE ARAME FARPADO, EXCLUSIVE BASE</v>
          </cell>
          <cell r="D2868"/>
          <cell r="E2868"/>
          <cell r="F2868"/>
          <cell r="G2868" t="str">
            <v>m</v>
          </cell>
          <cell r="H2868">
            <v>68.95</v>
          </cell>
          <cell r="I2868"/>
        </row>
        <row r="2869">
          <cell r="A2869" t="str">
            <v>ED-48386</v>
          </cell>
          <cell r="B2869"/>
          <cell r="C2869" t="str">
            <v>CERCA DE MOURÃO H = 2,80 M - MOURÃO PRÉ-FABRICADO DE CONCRETO PONTA VIRADA A CADA 2,50 M, 3 FIOS DE ARAME FARPADO E TELA GALVANIZADA # 2" FIO 12, INCLUSIVE FUNDAÇÃO</v>
          </cell>
          <cell r="D2869"/>
          <cell r="E2869"/>
          <cell r="F2869"/>
          <cell r="G2869" t="str">
            <v>m</v>
          </cell>
          <cell r="H2869">
            <v>270.63</v>
          </cell>
          <cell r="I2869"/>
        </row>
        <row r="2870">
          <cell r="A2870">
            <v>9074</v>
          </cell>
          <cell r="B2870"/>
          <cell r="C2870" t="str">
            <v>BANCO E MESA EM CONCRETO</v>
          </cell>
          <cell r="D2870"/>
          <cell r="E2870"/>
          <cell r="F2870"/>
          <cell r="G2870"/>
          <cell r="H2870"/>
          <cell r="I2870"/>
        </row>
        <row r="2871">
          <cell r="A2871" t="str">
            <v>ED-15449</v>
          </cell>
          <cell r="B2871"/>
          <cell r="C2871" t="str">
            <v>BANCO EM CONCRETO APARENTE, SEM ENCOSTO, POLIDO COM ACABAMENTO EM VERNIZ, ESP. 8CM, COMPRIMENTO 200CM, LARGURA 40CM, ALTURA 55CM, EXCLUSIVE FIXAÇÃO EM PISO</v>
          </cell>
          <cell r="D2871"/>
          <cell r="E2871"/>
          <cell r="F2871"/>
          <cell r="G2871" t="str">
            <v>un</v>
          </cell>
          <cell r="H2871">
            <v>299.48</v>
          </cell>
          <cell r="I2871"/>
        </row>
        <row r="2872">
          <cell r="A2872" t="str">
            <v>ED-15446</v>
          </cell>
          <cell r="B2872"/>
          <cell r="C2872" t="str">
            <v>BANCO EM CONCRETO APARENTE, SEM ENCOSTO, POLIDO COM ACABAMENTO EM VERNIZ, ESP. 8CM, COMPRIMENTO 200CM, LARGURA 40CM, ALTURA 55CM, INCLUSIVE CORTE NO PISO PARA FIXAÇÃO COM CONCRETO NÃO ESTRUTURAL, PREPARADO EM OBRA COM BETONEIRA, COM FCK 15 MPA</v>
          </cell>
          <cell r="D2872"/>
          <cell r="E2872"/>
          <cell r="F2872"/>
          <cell r="G2872" t="str">
            <v>un</v>
          </cell>
          <cell r="H2872">
            <v>320.8</v>
          </cell>
          <cell r="I2872"/>
        </row>
        <row r="2873">
          <cell r="A2873" t="str">
            <v>ED-15450</v>
          </cell>
          <cell r="B2873"/>
          <cell r="C2873" t="str">
            <v>BANCO EM CONCRETO APARENTE, TIPO-1, PADRÃO SEE-MG, SEM ENCOSTO, POLIDO COM ACABAMENTO EM VERNIZ, ESP. 5CM, COMPRIMENTO 130CM, LARGURA 40CM, ALTURA 45CM, EXCLUSIVE FIXAÇÃO EM PISO</v>
          </cell>
          <cell r="D2873"/>
          <cell r="E2873"/>
          <cell r="F2873"/>
          <cell r="G2873" t="str">
            <v>un</v>
          </cell>
          <cell r="H2873">
            <v>172.39</v>
          </cell>
          <cell r="I2873"/>
        </row>
        <row r="2874">
          <cell r="A2874" t="str">
            <v>ED-15447</v>
          </cell>
          <cell r="B2874"/>
          <cell r="C2874" t="str">
            <v>BANCO EM CONCRETO APARENTE, TIPO-1, PADRÃO SEE-MG, SEM ENCOSTO, POLIDO COM ACABAMENTO EM VERNIZ, ESP. 5CM, COMPRIMENTO 130CM, LARGURA 40CM, ALTURA 45CM, INCLUSIVE CORTE NO PISO PARA FIXAÇÃO COM CONCRETO NÃO ESTRUTURAL, PREPARADO EM OBRA COM BETONEIRA, COM FCK 15 MPA</v>
          </cell>
          <cell r="D2874"/>
          <cell r="E2874"/>
          <cell r="F2874"/>
          <cell r="G2874" t="str">
            <v>un</v>
          </cell>
          <cell r="H2874">
            <v>192.95</v>
          </cell>
          <cell r="I2874"/>
        </row>
        <row r="2875">
          <cell r="A2875" t="str">
            <v>ED-15451</v>
          </cell>
          <cell r="B2875"/>
          <cell r="C2875" t="str">
            <v>BANCO EM CONCRETO APARENTE, TIPO-2, PADRÃO SEE-MG, SEM ENCOSTO, POLIDO COM ACABAMENTO EM VERNIZ, ESP. 5CM, COMPRIMENTO 150CM, LARGURA 40CM, ALTURA 45CM, EXCLUSIVE FIXAÇÃO EM PISO</v>
          </cell>
          <cell r="D2875"/>
          <cell r="E2875"/>
          <cell r="F2875"/>
          <cell r="G2875" t="str">
            <v>un</v>
          </cell>
          <cell r="H2875">
            <v>194.6</v>
          </cell>
          <cell r="I2875"/>
        </row>
        <row r="2876">
          <cell r="A2876" t="str">
            <v>ED-15448</v>
          </cell>
          <cell r="B2876"/>
          <cell r="C2876" t="str">
            <v>BANCO EM CONCRETO APARENTE, TIPO-2, PADRÃO SEE-MG, SEM ENCOSTO, POLIDO COM ACABAMENTO EM VERNIZ, ESP. 5CM, COMPRIMENTO 150CM, LARGURA 40CM, ALTURA 45CM, INCLUSIVE CORTE NO PISO PARA FIXAÇÃO COM CONCRETO NÃO ESTRUTURAL, PREPARADO EM OBRA COM BETONEIRA, COM FCK 15 MPA</v>
          </cell>
          <cell r="D2876"/>
          <cell r="E2876"/>
          <cell r="F2876"/>
          <cell r="G2876" t="str">
            <v>un</v>
          </cell>
          <cell r="H2876">
            <v>215.16</v>
          </cell>
          <cell r="I2876"/>
        </row>
        <row r="2877">
          <cell r="A2877" t="str">
            <v>ED-48355</v>
          </cell>
          <cell r="B2877"/>
          <cell r="C2877" t="str">
            <v>BANCO EM GRANITO ANDORINHA POLIDO 52 X 30 CM</v>
          </cell>
          <cell r="D2877"/>
          <cell r="E2877"/>
          <cell r="F2877"/>
          <cell r="G2877" t="str">
            <v>U</v>
          </cell>
          <cell r="H2877">
            <v>34.159999999999997</v>
          </cell>
          <cell r="I2877"/>
        </row>
        <row r="2878">
          <cell r="A2878" t="str">
            <v>ED-48354</v>
          </cell>
          <cell r="B2878"/>
          <cell r="C2878" t="str">
            <v>BANCO INTERNO EM CONCRETO APARENTE, ALTURA 45 CM, LARGURA 30 CM</v>
          </cell>
          <cell r="D2878"/>
          <cell r="E2878"/>
          <cell r="F2878"/>
          <cell r="G2878" t="str">
            <v>m</v>
          </cell>
          <cell r="H2878">
            <v>127.61</v>
          </cell>
          <cell r="I2878"/>
        </row>
        <row r="2879">
          <cell r="A2879" t="str">
            <v>ED-48353</v>
          </cell>
          <cell r="B2879"/>
          <cell r="C2879" t="str">
            <v>BANCO INTERNO EM CONCRETO E ALVENARIA, ACABAMENTO EM VERNIZ, E = 8 CM, L = 40 CM</v>
          </cell>
          <cell r="D2879"/>
          <cell r="E2879"/>
          <cell r="F2879"/>
          <cell r="G2879" t="str">
            <v>m</v>
          </cell>
          <cell r="H2879">
            <v>188.73</v>
          </cell>
          <cell r="I2879"/>
        </row>
        <row r="2880">
          <cell r="A2880" t="str">
            <v>ED-48359</v>
          </cell>
          <cell r="B2880"/>
          <cell r="C2880" t="str">
            <v>CONJUNTO DE MESA E BANCOS DE ARDÓSIA</v>
          </cell>
          <cell r="D2880"/>
          <cell r="E2880"/>
          <cell r="F2880"/>
          <cell r="G2880" t="str">
            <v>cj</v>
          </cell>
          <cell r="H2880">
            <v>534.77</v>
          </cell>
          <cell r="I2880"/>
        </row>
        <row r="2881">
          <cell r="A2881" t="str">
            <v>ED-48360</v>
          </cell>
          <cell r="B2881"/>
          <cell r="C2881" t="str">
            <v>CONJUNTO DE MESA E BANCOS DE CONCRETO PARA JOGOS (02 BANCOS EM ARCO COM D INTERNO = 130 CM E H = 43 CM E MESA COM D = 80 CM, E = 8 CM E H = 75 CM)</v>
          </cell>
          <cell r="D2881"/>
          <cell r="E2881"/>
          <cell r="F2881"/>
          <cell r="G2881" t="str">
            <v>cj</v>
          </cell>
          <cell r="H2881">
            <v>803.06</v>
          </cell>
          <cell r="I2881"/>
        </row>
        <row r="2882">
          <cell r="A2882">
            <v>9075</v>
          </cell>
          <cell r="B2882"/>
          <cell r="C2882" t="str">
            <v>EQUIPAMENTO ESPORTIVO</v>
          </cell>
          <cell r="D2882"/>
          <cell r="E2882"/>
          <cell r="F2882"/>
          <cell r="G2882"/>
          <cell r="H2882"/>
          <cell r="I2882"/>
        </row>
        <row r="2883">
          <cell r="A2883" t="str">
            <v>ED-49573</v>
          </cell>
          <cell r="B2883"/>
          <cell r="C2883" t="str">
            <v>REDE DE PETECA COM MASTROS EM TUBO AÇO GALVANIZADO D = 76 MM</v>
          </cell>
          <cell r="D2883"/>
          <cell r="E2883"/>
          <cell r="F2883"/>
          <cell r="G2883" t="str">
            <v>cj</v>
          </cell>
          <cell r="H2883">
            <v>558.28</v>
          </cell>
          <cell r="I2883"/>
        </row>
        <row r="2884">
          <cell r="A2884" t="str">
            <v>ED-49572</v>
          </cell>
          <cell r="B2884"/>
          <cell r="C2884" t="str">
            <v>REDE DE VÔLEI COM MASTRO EM TUBO GALVANIZADO SEM PEDESTAL</v>
          </cell>
          <cell r="D2884"/>
          <cell r="E2884"/>
          <cell r="F2884"/>
          <cell r="G2884" t="str">
            <v>cj</v>
          </cell>
          <cell r="H2884">
            <v>553.03</v>
          </cell>
          <cell r="I2884"/>
        </row>
        <row r="2885">
          <cell r="A2885" t="str">
            <v>ED-49571</v>
          </cell>
          <cell r="B2885"/>
          <cell r="C2885" t="str">
            <v>REDE DE VÔLEI COM PEDESTAL PARA JUIZ</v>
          </cell>
          <cell r="D2885"/>
          <cell r="E2885"/>
          <cell r="F2885"/>
          <cell r="G2885" t="str">
            <v>cj</v>
          </cell>
          <cell r="H2885">
            <v>1085.1099999999999</v>
          </cell>
          <cell r="I2885"/>
        </row>
        <row r="2886">
          <cell r="A2886" t="str">
            <v>ED-49574</v>
          </cell>
          <cell r="B2886"/>
          <cell r="C2886" t="str">
            <v>TABELA DE BASQUETE EM POSTE METÁLICO E SUPORTE DE PISO</v>
          </cell>
          <cell r="D2886"/>
          <cell r="E2886"/>
          <cell r="F2886"/>
          <cell r="G2886" t="str">
            <v>U</v>
          </cell>
          <cell r="H2886">
            <v>2508.77</v>
          </cell>
          <cell r="I2886"/>
        </row>
        <row r="2887">
          <cell r="A2887" t="str">
            <v>ED-49569</v>
          </cell>
          <cell r="B2887"/>
          <cell r="C2887" t="str">
            <v>TRAVE DE GOL EM TUBO GALVANIZADO PARA QUADRA, INCLUSIVE REDE E PINTURA</v>
          </cell>
          <cell r="D2887"/>
          <cell r="E2887"/>
          <cell r="F2887"/>
          <cell r="G2887" t="str">
            <v>U</v>
          </cell>
          <cell r="H2887">
            <v>2973.06</v>
          </cell>
          <cell r="I2887"/>
        </row>
        <row r="2888">
          <cell r="A2888" t="str">
            <v>ED-49570</v>
          </cell>
          <cell r="B2888"/>
          <cell r="C2888" t="str">
            <v>TRAVE DE GOL PARA CAMPO DE FUTEBOL , INCLUSIVE REDE E PINTURA</v>
          </cell>
          <cell r="D2888"/>
          <cell r="E2888"/>
          <cell r="F2888"/>
          <cell r="G2888" t="str">
            <v>U</v>
          </cell>
          <cell r="H2888">
            <v>3108.78</v>
          </cell>
          <cell r="I2888"/>
        </row>
        <row r="2889">
          <cell r="A2889">
            <v>9076</v>
          </cell>
          <cell r="B2889"/>
          <cell r="C2889" t="str">
            <v>EQUIPAMENTO PARA PLAYGROUND</v>
          </cell>
          <cell r="D2889"/>
          <cell r="E2889"/>
          <cell r="F2889"/>
          <cell r="G2889"/>
          <cell r="H2889"/>
          <cell r="I2889"/>
        </row>
        <row r="2890">
          <cell r="A2890" t="str">
            <v>ED-15342</v>
          </cell>
          <cell r="B2890"/>
          <cell r="C2890"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D2890"/>
          <cell r="E2890"/>
          <cell r="F2890"/>
          <cell r="G2890" t="str">
            <v>un</v>
          </cell>
          <cell r="H2890">
            <v>2499.16</v>
          </cell>
          <cell r="I2890"/>
        </row>
        <row r="2891">
          <cell r="A2891" t="str">
            <v>ED-49578</v>
          </cell>
          <cell r="B2891"/>
          <cell r="C2891"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D2891"/>
          <cell r="E2891"/>
          <cell r="F2891"/>
          <cell r="G2891" t="str">
            <v>un</v>
          </cell>
          <cell r="H2891">
            <v>689.7</v>
          </cell>
          <cell r="I2891"/>
        </row>
        <row r="2892">
          <cell r="A2892" t="str">
            <v>ED-49579</v>
          </cell>
          <cell r="B2892"/>
          <cell r="C2892" t="str">
            <v>FORNECIMENTO E INSTALAÇÃO DE ESCADA HORIZONTAL METÁLICA PARA PARQUE INFANTIL, FIXADO COM CONCRETO NÃO ESTRUTURAL, PREPARADO EM OBRA COM BETONEIRA, COM FCK 15 MPA , INCLUSIVE ESCAVAÇÃO E TRANSPORTE COM RETIRADA DO MATERIAL ESCAVADO (EM CAÇAMBA)</v>
          </cell>
          <cell r="D2892"/>
          <cell r="E2892"/>
          <cell r="F2892"/>
          <cell r="G2892" t="str">
            <v>un</v>
          </cell>
          <cell r="H2892">
            <v>885.09</v>
          </cell>
          <cell r="I2892"/>
        </row>
        <row r="2893">
          <cell r="A2893" t="str">
            <v>ED-49575</v>
          </cell>
          <cell r="B2893"/>
          <cell r="C2893" t="str">
            <v>FORNECIMENTO E INSTALAÇÃO DE ESCORREGADOR MÉDIO METÁLICO PARA PARQUE INFANTIL, FIXADO COM CONCRETO NÃO ESTRUTURAL, PREPARADO EM OBRA COM BETONEIRA, COM FCK 15 MPA , INCLUSIVE ESCAVAÇÃO E TRANSPORTE COM RETIRADA DO MATERIAL ESCAVADO (EM CAÇAMBA)</v>
          </cell>
          <cell r="D2893"/>
          <cell r="E2893"/>
          <cell r="F2893"/>
          <cell r="G2893" t="str">
            <v>un</v>
          </cell>
          <cell r="H2893">
            <v>1139.05</v>
          </cell>
          <cell r="I2893"/>
        </row>
        <row r="2894">
          <cell r="A2894" t="str">
            <v>ED-49580</v>
          </cell>
          <cell r="B2894"/>
          <cell r="C2894"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D2894"/>
          <cell r="E2894"/>
          <cell r="F2894"/>
          <cell r="G2894" t="str">
            <v>un</v>
          </cell>
          <cell r="H2894">
            <v>1609.19</v>
          </cell>
          <cell r="I2894"/>
        </row>
        <row r="2895">
          <cell r="A2895" t="str">
            <v>ED-49576</v>
          </cell>
          <cell r="B2895"/>
          <cell r="C2895" t="str">
            <v>FORNECIMENTO E INSTALAÇÃO DE GANGORRA METÁLICA COM DOIS LUGARES PARA PARQUE INFANTIL, FIXADO COM CONCRETO NÃO ESTRUTURAL, PREPARADO EM OBRA COM BETONEIRA, COM FCK 15 MPA , INCLUSIVE ESCAVAÇÃO E TRANSPORTE COM RETIRADA DO MATERIAL ESCAVADO (EM CAÇAMBA)</v>
          </cell>
          <cell r="D2895"/>
          <cell r="E2895"/>
          <cell r="F2895"/>
          <cell r="G2895" t="str">
            <v>un</v>
          </cell>
          <cell r="H2895">
            <v>1150.79</v>
          </cell>
          <cell r="I2895"/>
        </row>
        <row r="2896">
          <cell r="A2896" t="str">
            <v>ED-49577</v>
          </cell>
          <cell r="B2896"/>
          <cell r="C2896" t="str">
            <v>FORNECIMENTO E INSTALAÇÃO DE ZANGA BURRINHO METÁLICO COM DUAS PRANCHAS PARA PARQUE INFANTIL, FIXADO COM CONCRETO NÃO ESTRUTURAL, PREPARADO EM OBRA COM BETONEIRA, COM FCK 15 MPA , INCLUSIVE ESCAVAÇÃO E TRANSPORTE COM RETIRADA DO MATERIAL ESCAVADO (EM CAÇAMBA)</v>
          </cell>
          <cell r="D2896"/>
          <cell r="E2896"/>
          <cell r="F2896"/>
          <cell r="G2896" t="str">
            <v>un</v>
          </cell>
          <cell r="H2896">
            <v>1090.9000000000001</v>
          </cell>
          <cell r="I2896"/>
        </row>
        <row r="2897">
          <cell r="A2897">
            <v>9077</v>
          </cell>
          <cell r="B2897"/>
          <cell r="C2897" t="str">
            <v>DRENO EM PÁTIO</v>
          </cell>
          <cell r="D2897"/>
          <cell r="E2897"/>
          <cell r="F2897"/>
          <cell r="G2897"/>
          <cell r="H2897"/>
          <cell r="I2897"/>
        </row>
        <row r="2898">
          <cell r="A2898" t="str">
            <v>ED-51137</v>
          </cell>
          <cell r="B2898"/>
          <cell r="C2898" t="str">
            <v>FORNECIMENTO E LANÇAMENTO DE AREIA EM DRENO E PÁTIO</v>
          </cell>
          <cell r="D2898"/>
          <cell r="E2898"/>
          <cell r="F2898"/>
          <cell r="G2898" t="str">
            <v>m3</v>
          </cell>
          <cell r="H2898">
            <v>133.36000000000001</v>
          </cell>
          <cell r="I2898"/>
        </row>
        <row r="2899">
          <cell r="A2899" t="str">
            <v>ED-51136</v>
          </cell>
          <cell r="B2899"/>
          <cell r="C2899" t="str">
            <v>FORNECIMENTO E LANÇAMENTO DE BRITA EM DRENO E PÁTIO</v>
          </cell>
          <cell r="D2899"/>
          <cell r="E2899"/>
          <cell r="F2899"/>
          <cell r="G2899" t="str">
            <v>m3</v>
          </cell>
          <cell r="H2899">
            <v>126.18</v>
          </cell>
          <cell r="I2899"/>
        </row>
        <row r="2900">
          <cell r="A2900" t="str">
            <v>ED-51138</v>
          </cell>
          <cell r="B2900"/>
          <cell r="C2900" t="str">
            <v>FORNECIMENTO E LANÇAMENTO DE CASCALHO EM DRENO E PÁTIO</v>
          </cell>
          <cell r="D2900"/>
          <cell r="E2900"/>
          <cell r="F2900"/>
          <cell r="G2900" t="str">
            <v>m3</v>
          </cell>
          <cell r="H2900">
            <v>82.4</v>
          </cell>
          <cell r="I2900"/>
        </row>
        <row r="2901">
          <cell r="A2901">
            <v>8695</v>
          </cell>
          <cell r="B2901"/>
          <cell r="C2901" t="str">
            <v>LIMPEZA DE OBRA</v>
          </cell>
          <cell r="D2901"/>
          <cell r="E2901"/>
          <cell r="F2901"/>
          <cell r="G2901"/>
          <cell r="H2901"/>
          <cell r="I2901"/>
        </row>
        <row r="2902">
          <cell r="A2902">
            <v>9078</v>
          </cell>
          <cell r="B2902"/>
          <cell r="C2902" t="str">
            <v>LIMPEZA GERAL</v>
          </cell>
          <cell r="D2902"/>
          <cell r="E2902"/>
          <cell r="F2902"/>
          <cell r="G2902"/>
          <cell r="H2902"/>
          <cell r="I2902"/>
        </row>
        <row r="2903">
          <cell r="A2903" t="str">
            <v>ED-50265</v>
          </cell>
          <cell r="B2903"/>
          <cell r="C2903" t="str">
            <v>LAVAGEM DE FACHADA COM HIDROJATEAMENTO, EXCLUSIVE ANDAIME METÁLICO, TIPO FIXO/TORRE/SUSPENSO, PARA FACHADA</v>
          </cell>
          <cell r="D2903"/>
          <cell r="E2903"/>
          <cell r="F2903"/>
          <cell r="G2903" t="str">
            <v>m2</v>
          </cell>
          <cell r="H2903">
            <v>4.88</v>
          </cell>
          <cell r="I2903"/>
        </row>
        <row r="2904">
          <cell r="A2904" t="str">
            <v>ED-50263</v>
          </cell>
          <cell r="B2904"/>
          <cell r="C2904" t="str">
            <v>LIMPEZA DE CALHA EM CHAPA GALVANIZADA OU EM PVC, INCLUSIVE DESOBSTRUÇÃO</v>
          </cell>
          <cell r="D2904"/>
          <cell r="E2904"/>
          <cell r="F2904"/>
          <cell r="G2904" t="str">
            <v>m</v>
          </cell>
          <cell r="H2904">
            <v>2.13</v>
          </cell>
          <cell r="I2904"/>
        </row>
        <row r="2905">
          <cell r="A2905" t="str">
            <v>ED-50264</v>
          </cell>
          <cell r="B2905"/>
          <cell r="C2905" t="str">
            <v>LIMPEZA DE MATERIAL CERÂMICO</v>
          </cell>
          <cell r="D2905"/>
          <cell r="E2905"/>
          <cell r="F2905"/>
          <cell r="G2905" t="str">
            <v>m2</v>
          </cell>
          <cell r="H2905">
            <v>8.58</v>
          </cell>
          <cell r="I2905"/>
        </row>
        <row r="2906">
          <cell r="A2906" t="str">
            <v>ED-50271</v>
          </cell>
          <cell r="B2906"/>
          <cell r="C2906" t="str">
            <v>LIMPEZA DE RODAPÉ</v>
          </cell>
          <cell r="D2906"/>
          <cell r="E2906"/>
          <cell r="F2906"/>
          <cell r="G2906" t="str">
            <v>m2</v>
          </cell>
          <cell r="H2906">
            <v>1.62</v>
          </cell>
          <cell r="I2906"/>
        </row>
        <row r="2907">
          <cell r="A2907" t="str">
            <v>ED-50272</v>
          </cell>
          <cell r="B2907"/>
          <cell r="C2907" t="str">
            <v>LIMPEZA DE VIDROS E ESPELHOS</v>
          </cell>
          <cell r="D2907"/>
          <cell r="E2907"/>
          <cell r="F2907"/>
          <cell r="G2907" t="str">
            <v>m2</v>
          </cell>
          <cell r="H2907">
            <v>5.67</v>
          </cell>
          <cell r="I2907"/>
        </row>
        <row r="2908">
          <cell r="A2908" t="str">
            <v>ED-50270</v>
          </cell>
          <cell r="B2908"/>
          <cell r="C2908" t="str">
            <v>LIMPEZA PERMANENTE DA OBRA - 01 SERVENTE X 4 HORAS DIÁRIAS</v>
          </cell>
          <cell r="D2908"/>
          <cell r="E2908"/>
          <cell r="F2908"/>
          <cell r="G2908" t="str">
            <v>mês</v>
          </cell>
          <cell r="H2908">
            <v>1783.1</v>
          </cell>
          <cell r="I2908"/>
        </row>
        <row r="2909">
          <cell r="A2909" t="str">
            <v>ED-50269</v>
          </cell>
          <cell r="B2909"/>
          <cell r="C2909" t="str">
            <v>LIMPEZA PERMANENTE DA OBRA - 01 SERVENTE X 8 HORAS DIÁRIAS</v>
          </cell>
          <cell r="D2909"/>
          <cell r="E2909"/>
          <cell r="F2909"/>
          <cell r="G2909" t="str">
            <v>mês</v>
          </cell>
          <cell r="H2909">
            <v>3566.2</v>
          </cell>
          <cell r="I2909"/>
        </row>
        <row r="2910">
          <cell r="A2910">
            <v>9079</v>
          </cell>
          <cell r="B2910"/>
          <cell r="C2910" t="str">
            <v>LIMPEZA FINAL PARA ENTREGA DA OBRA</v>
          </cell>
          <cell r="D2910"/>
          <cell r="E2910"/>
          <cell r="F2910"/>
          <cell r="G2910"/>
          <cell r="H2910"/>
          <cell r="I2910"/>
        </row>
        <row r="2911">
          <cell r="A2911" t="str">
            <v>ED-50266</v>
          </cell>
          <cell r="B2911"/>
          <cell r="C2911" t="str">
            <v>LIMPEZA FINAL PARA ENTREGA DA OBRA</v>
          </cell>
          <cell r="D2911"/>
          <cell r="E2911"/>
          <cell r="F2911"/>
          <cell r="G2911" t="str">
            <v>m2</v>
          </cell>
          <cell r="H2911">
            <v>5.86</v>
          </cell>
          <cell r="I2911"/>
        </row>
        <row r="2912">
          <cell r="A2912">
            <v>8696</v>
          </cell>
          <cell r="B2912"/>
          <cell r="C2912" t="str">
            <v>OBRAS VIÁRIAS</v>
          </cell>
          <cell r="D2912"/>
          <cell r="E2912"/>
          <cell r="F2912"/>
          <cell r="G2912"/>
          <cell r="H2912"/>
          <cell r="I2912"/>
        </row>
        <row r="2913">
          <cell r="A2913">
            <v>9080</v>
          </cell>
          <cell r="B2913"/>
          <cell r="C2913" t="str">
            <v>ESTABILIZAÇÃO DE SOLO</v>
          </cell>
          <cell r="D2913"/>
          <cell r="E2913"/>
          <cell r="F2913"/>
          <cell r="G2913"/>
          <cell r="H2913"/>
          <cell r="I2913"/>
        </row>
        <row r="2914">
          <cell r="A2914" t="str">
            <v>ED-50411</v>
          </cell>
          <cell r="B2914"/>
          <cell r="C2914" t="str">
            <v>GEOTÊXTIL NÃO TECIDO PARA ESTABILIZAÇÃO DE SOLOS</v>
          </cell>
          <cell r="D2914"/>
          <cell r="E2914"/>
          <cell r="F2914"/>
          <cell r="G2914" t="str">
            <v>m2</v>
          </cell>
          <cell r="H2914">
            <v>7.95</v>
          </cell>
          <cell r="I2914"/>
        </row>
        <row r="2915">
          <cell r="A2915">
            <v>9081</v>
          </cell>
          <cell r="B2915"/>
          <cell r="C2915" t="str">
            <v>PISO INTERTRAVADO</v>
          </cell>
          <cell r="D2915"/>
          <cell r="E2915"/>
          <cell r="F2915"/>
          <cell r="G2915"/>
          <cell r="H2915"/>
          <cell r="I2915"/>
        </row>
        <row r="2916">
          <cell r="A2916" t="str">
            <v>ED-24063</v>
          </cell>
          <cell r="B2916"/>
          <cell r="C2916" t="str">
            <v>EXECUÇÃO DE PAVIMENTO INTERTRAVADO EM BLOCO SEXTAVADO, ESPESSURA 6CM, FCK 35MPA, INCLUINDO FORNECIMENTO E TRANSPORTE DE TODOS OS MATERIAIS E COLCHÃO DE ASSENTAMENTO COM ESPESSURA 6CM</v>
          </cell>
          <cell r="D2916"/>
          <cell r="E2916"/>
          <cell r="F2916"/>
          <cell r="G2916" t="str">
            <v>m2</v>
          </cell>
          <cell r="H2916">
            <v>67.349999999999994</v>
          </cell>
          <cell r="I2916"/>
        </row>
        <row r="2917">
          <cell r="A2917" t="str">
            <v>ED-24062</v>
          </cell>
          <cell r="B2917"/>
          <cell r="C2917" t="str">
            <v>EXECUÇÃO DE PAVIMENTO INTERTRAVADO, ESPESSURA 10CM, FCK 35MPA, INCLUINDO FORNECIMENTO E TRANSPORTE DE TODOS OS MATERIAIS E COLCHÃO DE ASSENTAMENTO COM ESPESSURA 6CM</v>
          </cell>
          <cell r="D2917"/>
          <cell r="E2917"/>
          <cell r="F2917"/>
          <cell r="G2917" t="str">
            <v>m2</v>
          </cell>
          <cell r="H2917">
            <v>92.47</v>
          </cell>
          <cell r="I2917"/>
        </row>
        <row r="2918">
          <cell r="A2918" t="str">
            <v>ED-50420</v>
          </cell>
          <cell r="B2918"/>
          <cell r="C2918" t="str">
            <v>EXECUÇÃO DE PAVIMENTO INTERTRAVADO, ESPESSURA 10CM, FCK 40MPA, INCLUINDO FORNECIMENTO E TRANSPORTE DE TODOS OS MATERIAIS E COLCHÃO DE ASSENTAMENTO COM ESPESSURA 6CM</v>
          </cell>
          <cell r="D2918"/>
          <cell r="E2918"/>
          <cell r="F2918"/>
          <cell r="G2918" t="str">
            <v>m2</v>
          </cell>
          <cell r="H2918">
            <v>98.62</v>
          </cell>
          <cell r="I2918"/>
        </row>
        <row r="2919">
          <cell r="A2919" t="str">
            <v>ED-50417</v>
          </cell>
          <cell r="B2919"/>
          <cell r="C2919" t="str">
            <v>EXECUÇÃO DE PAVIMENTO INTERTRAVADO, ESPESSURA 6CM, FCK 35MPA, INCLUINDO FORNECIMENTO E TRANSPORTE DE TODOS OS MATERIAIS E COLCHÃO DE ASSENTAMENTO COM ESPESSURA 6CM</v>
          </cell>
          <cell r="D2919"/>
          <cell r="E2919"/>
          <cell r="F2919"/>
          <cell r="G2919" t="str">
            <v>m2</v>
          </cell>
          <cell r="H2919">
            <v>64.23</v>
          </cell>
          <cell r="I2919"/>
        </row>
        <row r="2920">
          <cell r="A2920" t="str">
            <v>ED-50418</v>
          </cell>
          <cell r="B2920"/>
          <cell r="C2920" t="str">
            <v>EXECUÇÃO DE PAVIMENTO INTERTRAVADO, ESPESSURA 8CM, FCK 35MPA, INCLUINDO FORNECIMENTO E TRANSPORTE DE TODOS OS MATERIAIS E COLCHÃO DE ASSENTAMENTO COM ESPESSURA 6CM</v>
          </cell>
          <cell r="D2920"/>
          <cell r="E2920"/>
          <cell r="F2920"/>
          <cell r="G2920" t="str">
            <v>m2</v>
          </cell>
          <cell r="H2920">
            <v>79.2</v>
          </cell>
          <cell r="I2920"/>
        </row>
        <row r="2921">
          <cell r="A2921" t="str">
            <v>ED-24056</v>
          </cell>
          <cell r="B2921"/>
          <cell r="C2921" t="str">
            <v>REMOÇÃO DE PAVIMENTO EM BLOCO DE CONCRETO INTERTRAVADO OU SEXTAVADO, COM REAPROVEITAMENTO DOS BLOCOS INCLUSIVE AFASTAMENTO</v>
          </cell>
          <cell r="D2921"/>
          <cell r="E2921"/>
          <cell r="F2921"/>
          <cell r="G2921" t="str">
            <v>m2</v>
          </cell>
          <cell r="H2921">
            <v>7.02</v>
          </cell>
          <cell r="I2921"/>
        </row>
        <row r="2922">
          <cell r="A2922">
            <v>9082</v>
          </cell>
          <cell r="B2922"/>
          <cell r="C2922" t="str">
            <v>PAVIMENTAÇÃO</v>
          </cell>
          <cell r="D2922"/>
          <cell r="E2922"/>
          <cell r="F2922"/>
          <cell r="G2922"/>
          <cell r="H2922"/>
          <cell r="I2922"/>
        </row>
        <row r="2923">
          <cell r="A2923" t="str">
            <v>ED-50413</v>
          </cell>
          <cell r="B2923"/>
          <cell r="C2923" t="str">
            <v>ALVENARIA POLIÉDRICA, RETIRADA E REASSENTAMENTO SOBRE COXIM DE AREIA</v>
          </cell>
          <cell r="D2923"/>
          <cell r="E2923"/>
          <cell r="F2923"/>
          <cell r="G2923" t="str">
            <v>m2</v>
          </cell>
          <cell r="H2923">
            <v>23.71</v>
          </cell>
          <cell r="I2923"/>
        </row>
        <row r="2924">
          <cell r="A2924" t="str">
            <v>ED-50421</v>
          </cell>
          <cell r="B2924"/>
          <cell r="C2924" t="str">
            <v>ASSENTAMENTO DE MATA-BURRO DE CONCRETO</v>
          </cell>
          <cell r="D2924"/>
          <cell r="E2924"/>
          <cell r="F2924"/>
          <cell r="G2924" t="str">
            <v>U</v>
          </cell>
          <cell r="H2924">
            <v>891.04</v>
          </cell>
          <cell r="I2924"/>
        </row>
        <row r="2925">
          <cell r="A2925" t="str">
            <v>ED-50416</v>
          </cell>
          <cell r="B2925"/>
          <cell r="C2925" t="str">
            <v>EXECUÇÃO DE PAVIMENTO INTERTRAVADO EM BLOCO SEXTAVADO, ESPESSURA 8CM, FCK 35MPA, INCLUINDO FORNECIMENTO E TRANSPORTE DE TODOS OS MATERIAIS E COLCHÃO DE ASSENTAMENTO COM ESPESSURA 6CM</v>
          </cell>
          <cell r="D2925"/>
          <cell r="E2925"/>
          <cell r="F2925"/>
          <cell r="G2925" t="str">
            <v>m2</v>
          </cell>
          <cell r="H2925">
            <v>74.150000000000006</v>
          </cell>
          <cell r="I2925"/>
        </row>
        <row r="2926">
          <cell r="A2926" t="str">
            <v>ED-7624</v>
          </cell>
          <cell r="B2926"/>
          <cell r="C2926" t="str">
            <v>EXECUÇÃO E APLICAÇÃO DE CONCRETO ASFÁLTICO PRE-MISTURADO À FRIO (PMF), EM BETONEIRA, INCLUINDO FORNECIMENTO E TRANSPORTE DOS AGREGADOS E MATERIAL BETUMINOSO, INCLUSIVE TRANSPORTE DA MASSA ASFÁLTICA ATÉ A PISTA</v>
          </cell>
          <cell r="D2926"/>
          <cell r="E2926"/>
          <cell r="F2926"/>
          <cell r="G2926" t="str">
            <v>m3</v>
          </cell>
          <cell r="H2926">
            <v>948.81</v>
          </cell>
          <cell r="I2926"/>
        </row>
        <row r="2927">
          <cell r="A2927" t="str">
            <v>ED-7623</v>
          </cell>
          <cell r="B2927"/>
          <cell r="C2927" t="str">
            <v>EXECUÇÃO E APLICAÇÃO DE CONCRETO BETUMINOSO USINADO A QUENTE (CBUQ), MASSA COMERCIAL, INCLUINDO FORNECIMENTO E TRANSPORTE DOS AGREGADOS E MATERIAL BETUMINOSO, EXCLUSIVE TRANSPORTE DA MASSA ASFÁLTICA ATÉ A PISTA</v>
          </cell>
          <cell r="D2927"/>
          <cell r="E2927"/>
          <cell r="F2927"/>
          <cell r="G2927" t="str">
            <v>m3</v>
          </cell>
          <cell r="H2927">
            <v>1578.96</v>
          </cell>
          <cell r="I2927"/>
        </row>
        <row r="2928">
          <cell r="A2928" t="str">
            <v>ED-50412</v>
          </cell>
          <cell r="B2928"/>
          <cell r="C2928" t="str">
            <v>PARALELEPÍPEDO, RETIRADA E REASSENTAMENTO SOBRE COXIM DE AREIA</v>
          </cell>
          <cell r="D2928"/>
          <cell r="E2928"/>
          <cell r="F2928"/>
          <cell r="G2928" t="str">
            <v>m2</v>
          </cell>
          <cell r="H2928">
            <v>32.43</v>
          </cell>
          <cell r="I2928"/>
        </row>
        <row r="2929">
          <cell r="A2929" t="str">
            <v>ED-50414</v>
          </cell>
          <cell r="B2929"/>
          <cell r="C2929" t="str">
            <v>REMOÇÃO E REASSENTAMENTO DE CALÇAMENTO EM BLOCO DE CONCRETO INTERTRAVADO OU SEXTAVADO, COM REAPROVEITAMENTO DOS BLOCOS</v>
          </cell>
          <cell r="D2929"/>
          <cell r="E2929"/>
          <cell r="F2929"/>
          <cell r="G2929" t="str">
            <v>m2</v>
          </cell>
          <cell r="H2929">
            <v>22.45</v>
          </cell>
          <cell r="I2929"/>
        </row>
        <row r="2930">
          <cell r="A2930">
            <v>9084</v>
          </cell>
          <cell r="B2930"/>
          <cell r="C2930" t="str">
            <v>ENSECADEIRA</v>
          </cell>
          <cell r="D2930"/>
          <cell r="E2930"/>
          <cell r="F2930"/>
          <cell r="G2930"/>
          <cell r="H2930"/>
          <cell r="I2930"/>
        </row>
        <row r="2931">
          <cell r="A2931" t="str">
            <v>ED-50423</v>
          </cell>
          <cell r="B2931"/>
          <cell r="C2931" t="str">
            <v>ENSECADEIRA INCLUSIVE RETIRADA DO MADEIRAMENTO , PAREDE DUPLA</v>
          </cell>
          <cell r="D2931"/>
          <cell r="E2931"/>
          <cell r="F2931"/>
          <cell r="G2931" t="str">
            <v>m2</v>
          </cell>
          <cell r="H2931">
            <v>345.76</v>
          </cell>
          <cell r="I2931"/>
        </row>
        <row r="2932">
          <cell r="A2932" t="str">
            <v>ED-50422</v>
          </cell>
          <cell r="B2932"/>
          <cell r="C2932" t="str">
            <v>ENSECADEIRA INCLUSIVE RETIRADA DO MADEIRAMENTO , PAREDE SIMPLES</v>
          </cell>
          <cell r="D2932"/>
          <cell r="E2932"/>
          <cell r="F2932"/>
          <cell r="G2932" t="str">
            <v>m2</v>
          </cell>
          <cell r="H2932">
            <v>139.24</v>
          </cell>
          <cell r="I2932"/>
        </row>
        <row r="2933">
          <cell r="A2933">
            <v>9085</v>
          </cell>
          <cell r="B2933"/>
          <cell r="C2933" t="str">
            <v>PONTE E TRAVESSIA</v>
          </cell>
          <cell r="D2933"/>
          <cell r="E2933"/>
          <cell r="F2933"/>
          <cell r="G2933"/>
          <cell r="H2933"/>
          <cell r="I2933"/>
        </row>
        <row r="2934">
          <cell r="A2934" t="str">
            <v>ED-50428</v>
          </cell>
          <cell r="B2934"/>
          <cell r="C2934" t="str">
            <v>LANÇAMENTO DE VIGA METÁLICA - Ponte de 08 metros: 2.97 toneladas (2 vigas) - Ponte de 10 metros: 3.72 toneladas (2 vigas) - Ponte de 12 metros: 4.46 toneladas (2 vigas) - Ponte de 15 metros: 6.26 toneladas (2 vigas) - Ponte de 18 metros: 10.8 toneladas (3</v>
          </cell>
          <cell r="D2934"/>
          <cell r="E2934"/>
          <cell r="F2934"/>
          <cell r="G2934" t="str">
            <v>Kg</v>
          </cell>
          <cell r="H2934">
            <v>1.05</v>
          </cell>
          <cell r="I2934"/>
        </row>
        <row r="2935">
          <cell r="A2935" t="str">
            <v>ED-50427</v>
          </cell>
          <cell r="B2935"/>
          <cell r="C2935" t="str">
            <v>TRANSPORTE DE TABULEIROS DE CONCRETO - Ponte de 08 metros: 14.4 toneladas - Ponte de 10 metros: 16.8 toneladas - Ponte de 12 metros: 19.2 toneladas - Ponte de 15 metros: 24.0 toneladas - Ponte de 18 metros: 28.8 toneladas</v>
          </cell>
          <cell r="D2935"/>
          <cell r="E2935"/>
          <cell r="F2935"/>
          <cell r="G2935" t="str">
            <v>TxKM</v>
          </cell>
          <cell r="H2935">
            <v>0.64</v>
          </cell>
          <cell r="I2935"/>
        </row>
        <row r="2936">
          <cell r="A2936" t="str">
            <v>ED-50426</v>
          </cell>
          <cell r="B2936"/>
          <cell r="C2936" t="str">
            <v>TRANSPORTE DE VIGAS METÁLICAS - Ponte de 08 metros: 2.97 toneladas (2 vigas) - Ponte de 10 metros: 3.72 toneladas (2 vigas) - Ponte de 12 metros: 4.46 toneladas (2 vigas) - Ponte de 15 metros: 6.26 toneladas (2 vigas) - Ponte de 18 metros: 10.8 toneladas</v>
          </cell>
          <cell r="D2936"/>
          <cell r="E2936"/>
          <cell r="F2936"/>
          <cell r="G2936" t="str">
            <v>TxKM</v>
          </cell>
          <cell r="H2936">
            <v>0.64</v>
          </cell>
          <cell r="I2936"/>
        </row>
        <row r="2937">
          <cell r="A2937">
            <v>8697</v>
          </cell>
          <cell r="B2937"/>
          <cell r="C2937" t="str">
            <v>TRANSPORTES</v>
          </cell>
          <cell r="D2937"/>
          <cell r="E2937"/>
          <cell r="F2937"/>
          <cell r="G2937"/>
          <cell r="H2937"/>
          <cell r="I2937"/>
        </row>
        <row r="2938">
          <cell r="A2938">
            <v>9086</v>
          </cell>
          <cell r="B2938"/>
          <cell r="C2938" t="str">
            <v>CARGA E DESCARGA DE MATERIAL</v>
          </cell>
          <cell r="D2938"/>
          <cell r="E2938"/>
          <cell r="F2938"/>
          <cell r="G2938"/>
          <cell r="H2938"/>
          <cell r="I2938"/>
        </row>
        <row r="2939">
          <cell r="A2939" t="str">
            <v>ED-51131</v>
          </cell>
          <cell r="B2939"/>
          <cell r="C2939" t="str">
            <v>CARGA DE MATERIAL DE QUALQUER NATUREZA SOBRE CAMINHÃO - MANUAL</v>
          </cell>
          <cell r="D2939"/>
          <cell r="E2939"/>
          <cell r="F2939"/>
          <cell r="G2939" t="str">
            <v>m3</v>
          </cell>
          <cell r="H2939">
            <v>32.42</v>
          </cell>
          <cell r="I2939"/>
        </row>
        <row r="2940">
          <cell r="A2940" t="str">
            <v>ED-51132</v>
          </cell>
          <cell r="B2940"/>
          <cell r="C2940" t="str">
            <v>CARGA DE MATERIAL DE QUALQUER NATUREZA SOBRE CAMINHÃO - MECÂNICA</v>
          </cell>
          <cell r="D2940"/>
          <cell r="E2940"/>
          <cell r="F2940"/>
          <cell r="G2940" t="str">
            <v>m3</v>
          </cell>
          <cell r="H2940">
            <v>2.92</v>
          </cell>
          <cell r="I2940"/>
        </row>
        <row r="2941">
          <cell r="A2941">
            <v>9087</v>
          </cell>
          <cell r="B2941"/>
          <cell r="C2941" t="str">
            <v>TRANSPORTE DE MATERIAL</v>
          </cell>
          <cell r="D2941"/>
          <cell r="E2941"/>
          <cell r="F2941"/>
          <cell r="G2941"/>
          <cell r="H2941"/>
          <cell r="I2941"/>
        </row>
        <row r="2942">
          <cell r="A2942" t="str">
            <v>ED-51134</v>
          </cell>
          <cell r="B2942"/>
          <cell r="C2942" t="str">
            <v>TRANSPORTE DE MATERIAL DE QUALQUER NATUREZA COM CARRINHO DE MÃO, COM DISTÂNCIAS MAIORES QUE 50M E MENORES OU IGUAIS A 100M, INCLUSIVE CARGA/DESGARGA</v>
          </cell>
          <cell r="D2942"/>
          <cell r="E2942"/>
          <cell r="F2942"/>
          <cell r="G2942" t="str">
            <v>m3</v>
          </cell>
          <cell r="H2942">
            <v>32.119999999999997</v>
          </cell>
          <cell r="I2942"/>
        </row>
        <row r="2943">
          <cell r="A2943" t="str">
            <v>ED-51133</v>
          </cell>
          <cell r="B2943"/>
          <cell r="C2943" t="str">
            <v>TRANSPORTE DE MATERIAL DE QUALQUER NATUREZA COM CARRINHO DE MÃO, COM DISTÂNCIAS MENORES OU IGUAIS A 50M, INCLUSIVE CARGA/DESCARGA</v>
          </cell>
          <cell r="D2943"/>
          <cell r="E2943"/>
          <cell r="F2943"/>
          <cell r="G2943" t="str">
            <v>m3</v>
          </cell>
          <cell r="H2943">
            <v>19.170000000000002</v>
          </cell>
          <cell r="I2943"/>
        </row>
        <row r="2944">
          <cell r="A2944" t="str">
            <v>ED-51127</v>
          </cell>
          <cell r="B2944"/>
          <cell r="C2944" t="str">
            <v>TRANSPORTE DE MATERIAL DE QUALQUER NATUREZA EM CAMINHÃO DMT &lt;= 1 KM (DENTRO DO PERÍMETRO URBANO)</v>
          </cell>
          <cell r="D2944"/>
          <cell r="E2944"/>
          <cell r="F2944"/>
          <cell r="G2944" t="str">
            <v>m3</v>
          </cell>
          <cell r="H2944">
            <v>4.9000000000000004</v>
          </cell>
          <cell r="I2944"/>
        </row>
        <row r="2945">
          <cell r="A2945" t="str">
            <v>ED-51130</v>
          </cell>
          <cell r="B2945"/>
          <cell r="C2945" t="str">
            <v>TRANSPORTE DE MATERIAL DE QUALQUER NATUREZA EM CAMINHÃO DMT &gt; 5 KM (DENTRO DO PERÍMETRO URBANO)</v>
          </cell>
          <cell r="D2945"/>
          <cell r="E2945"/>
          <cell r="F2945"/>
          <cell r="G2945" t="str">
            <v>M3xKM</v>
          </cell>
          <cell r="H2945">
            <v>4.7699999999999996</v>
          </cell>
          <cell r="I2945"/>
        </row>
        <row r="2946">
          <cell r="A2946" t="str">
            <v>ED-51128</v>
          </cell>
          <cell r="B2946"/>
          <cell r="C2946" t="str">
            <v>TRANSPORTE DE MATERIAL DE QUALQUER NATUREZA EM CAMINHÃO 1 KM &lt; DMT &lt;= 2 KM (DENTRO DO PERÍMETRO URBANO)</v>
          </cell>
          <cell r="D2946"/>
          <cell r="E2946"/>
          <cell r="F2946"/>
          <cell r="G2946" t="str">
            <v>m3</v>
          </cell>
          <cell r="H2946">
            <v>16.899999999999999</v>
          </cell>
          <cell r="I2946"/>
        </row>
        <row r="2947">
          <cell r="A2947" t="str">
            <v>ED-51129</v>
          </cell>
          <cell r="B2947"/>
          <cell r="C2947" t="str">
            <v>TRANSPORTE DE MATERIAL DE QUALQUER NATUREZA EM CAMINHÃO 2 KM &lt; DMT &lt;= 5 KM (DENTRO DO PERÍMETRO URBANO)</v>
          </cell>
          <cell r="D2947"/>
          <cell r="E2947"/>
          <cell r="F2947"/>
          <cell r="G2947" t="str">
            <v>M3xKM</v>
          </cell>
          <cell r="H2947">
            <v>4.97</v>
          </cell>
          <cell r="I2947"/>
        </row>
        <row r="2948">
          <cell r="A2948" t="str">
            <v>ED-51125</v>
          </cell>
          <cell r="B2948"/>
          <cell r="C2948" t="str">
            <v>TRANSPORTE DE MATERIAL DEMOLIDO EM CAÇAMBA</v>
          </cell>
          <cell r="D2948"/>
          <cell r="E2948"/>
          <cell r="F2948"/>
          <cell r="G2948" t="str">
            <v>m3</v>
          </cell>
          <cell r="H2948">
            <v>48</v>
          </cell>
          <cell r="I2948"/>
        </row>
        <row r="2949">
          <cell r="A2949" t="str">
            <v>ED-51126</v>
          </cell>
          <cell r="B2949"/>
          <cell r="C2949" t="str">
            <v>TRANSPORTE DE MATERIAL DEMOLIDO EM CAÇAMBA (Município: Belo Horizonte)</v>
          </cell>
          <cell r="D2949"/>
          <cell r="E2949"/>
          <cell r="F2949"/>
          <cell r="G2949" t="str">
            <v>m3</v>
          </cell>
          <cell r="H2949">
            <v>48</v>
          </cell>
          <cell r="I2949"/>
        </row>
        <row r="2950">
          <cell r="A2950">
            <v>8698</v>
          </cell>
          <cell r="B2950"/>
          <cell r="C2950" t="str">
            <v>PROJETO PADRÃO ESCOLAR</v>
          </cell>
          <cell r="D2950"/>
          <cell r="E2950"/>
          <cell r="F2950"/>
          <cell r="G2950"/>
          <cell r="H2950"/>
          <cell r="I2950"/>
        </row>
        <row r="2951">
          <cell r="A2951">
            <v>9089</v>
          </cell>
          <cell r="B2951"/>
          <cell r="C2951" t="str">
            <v>ESQUADRIA</v>
          </cell>
          <cell r="D2951"/>
          <cell r="E2951"/>
          <cell r="F2951"/>
          <cell r="G2951"/>
          <cell r="H2951"/>
          <cell r="I2951"/>
        </row>
        <row r="2952">
          <cell r="A2952" t="str">
            <v>ED-50831</v>
          </cell>
          <cell r="B2952"/>
          <cell r="C2952" t="str">
            <v>ALÇAPÃO - EMPENA (60 cm x 100 cm) ESTRUTURA EM CHAPA METÁLICA, ASSENTADA. CONFORME PROJETO AMPLIAÇÃO ESQUADRIAS PADRÃO 5/2000</v>
          </cell>
          <cell r="D2952"/>
          <cell r="E2952"/>
          <cell r="F2952"/>
          <cell r="G2952" t="str">
            <v>U</v>
          </cell>
          <cell r="H2952">
            <v>231.52</v>
          </cell>
          <cell r="I2952"/>
        </row>
        <row r="2953">
          <cell r="A2953" t="str">
            <v>ED-50830</v>
          </cell>
          <cell r="B2953"/>
          <cell r="C2953" t="str">
            <v>ALÇAPÃO (85,50 cm x 65,70 cm) ESTRUTURA EM CHAPA METÁLICA, ASSENTADA. CONFORME PROJETO AMPLIAÇÃO ESQUADRIAS PADRÃO 5/2000</v>
          </cell>
          <cell r="D2953"/>
          <cell r="E2953"/>
          <cell r="F2953"/>
          <cell r="G2953" t="str">
            <v>U</v>
          </cell>
          <cell r="H2953">
            <v>243.07</v>
          </cell>
          <cell r="I2953"/>
        </row>
        <row r="2954">
          <cell r="A2954" t="str">
            <v>ED-50840</v>
          </cell>
          <cell r="B2954"/>
          <cell r="C2954" t="str">
            <v>COMPENSADO PINTADO PARA FECHAMENTO BALCÃO SECRETARIA, INCLUSO CANTONEIRAS PARA FIXAÇÃO NA ALVENARIA E TAMPO. CONFORME DETALHE 33-D AGOSTO 2001 PROJETO PADRÃO DER-MG</v>
          </cell>
          <cell r="D2954"/>
          <cell r="E2954"/>
          <cell r="F2954"/>
          <cell r="G2954" t="str">
            <v>m2</v>
          </cell>
          <cell r="H2954">
            <v>94.93</v>
          </cell>
          <cell r="I2954"/>
        </row>
        <row r="2955">
          <cell r="A2955" t="str">
            <v>ED-50896</v>
          </cell>
          <cell r="B2955"/>
          <cell r="C2955" t="str">
            <v>GF1 - (340 X 145 CM ) GRADE FIXA PARA PROTEÇÃO DE JANELAS, EM BARRA DE FERRO QUADRADO DE 1/2" E QUADRO DE FERRO CHATO DE 1/2"X 1/8", COLOCADA</v>
          </cell>
          <cell r="D2955"/>
          <cell r="E2955"/>
          <cell r="F2955"/>
          <cell r="G2955" t="str">
            <v>U</v>
          </cell>
          <cell r="H2955">
            <v>1594.46</v>
          </cell>
          <cell r="I2955"/>
        </row>
        <row r="2956">
          <cell r="A2956" t="str">
            <v>ED-50897</v>
          </cell>
          <cell r="B2956"/>
          <cell r="C2956" t="str">
            <v>GF1 - (340 X 165 CM ) GRADE FIXA PARA PROTEÇÃO DE JANELAS, EM BARRA DE FERRO QUADRADO DE 1/2" E QUADRO DE FERRO CHATO DE 1/2"X 1/8", COLOCADA</v>
          </cell>
          <cell r="D2956"/>
          <cell r="E2956"/>
          <cell r="F2956"/>
          <cell r="G2956" t="str">
            <v>U</v>
          </cell>
          <cell r="H2956">
            <v>1814.38</v>
          </cell>
          <cell r="I2956"/>
        </row>
        <row r="2957">
          <cell r="A2957" t="str">
            <v>ED-50899</v>
          </cell>
          <cell r="B2957"/>
          <cell r="C2957" t="str">
            <v>GF2 - (340 X 105 CM ) GRADE FIXA PARA PROTEÇÃO DE JANELAS, EM BARRA DE FERRO QUADRADO DE 1/2" E QUADRO DE FERRO CHATO DE 1/2"X 1/8", COLOCADA</v>
          </cell>
          <cell r="D2957"/>
          <cell r="E2957"/>
          <cell r="F2957"/>
          <cell r="G2957" t="str">
            <v>U</v>
          </cell>
          <cell r="H2957">
            <v>1154.5999999999999</v>
          </cell>
          <cell r="I2957"/>
        </row>
        <row r="2958">
          <cell r="A2958" t="str">
            <v>ED-50898</v>
          </cell>
          <cell r="B2958"/>
          <cell r="C2958" t="str">
            <v>GF2 - (340 X 165 CM ) GRADE FIXA PARA PROTEÇÃO DE JANELAS, EM BARRA DE FERRO QUADRADO DE 1/2" E QUADRO DE FERRO CHATO DE 1/2"X 1/8", COLOCADA</v>
          </cell>
          <cell r="D2958"/>
          <cell r="E2958"/>
          <cell r="F2958"/>
          <cell r="G2958" t="str">
            <v>U</v>
          </cell>
          <cell r="H2958">
            <v>1814.38</v>
          </cell>
          <cell r="I2958"/>
        </row>
        <row r="2959">
          <cell r="A2959" t="str">
            <v>ED-50900</v>
          </cell>
          <cell r="B2959"/>
          <cell r="C2959" t="str">
            <v>GF3 - (340 X 60 CM ) GRADE FIXA PARA PROTEÇÃO DE JANELAS, EM BARRA DE FERRO QUADRADO DE 1/2" E QUADRO DE FERRO CHATO DE 1/2"X 1/8", COLOCADA</v>
          </cell>
          <cell r="D2959"/>
          <cell r="E2959"/>
          <cell r="F2959"/>
          <cell r="G2959" t="str">
            <v>U</v>
          </cell>
          <cell r="H2959">
            <v>659.77</v>
          </cell>
          <cell r="I2959"/>
        </row>
        <row r="2960">
          <cell r="A2960" t="str">
            <v>ED-50901</v>
          </cell>
          <cell r="B2960"/>
          <cell r="C2960" t="str">
            <v>GF3 - (340 X 80 CM ) GRADE FIXA PARA PROTEÇÃO DE JANELAS, EM BARRA DE FERRO QUADRADO DE 1/2" E QUADRO DE FERRO CHATO DE 1/2"X 1/8", COLOCADA</v>
          </cell>
          <cell r="D2960"/>
          <cell r="E2960"/>
          <cell r="F2960"/>
          <cell r="G2960" t="str">
            <v>U</v>
          </cell>
          <cell r="H2960">
            <v>879.7</v>
          </cell>
          <cell r="I2960"/>
        </row>
        <row r="2961">
          <cell r="A2961" t="str">
            <v>ED-50902</v>
          </cell>
          <cell r="B2961"/>
          <cell r="C2961" t="str">
            <v>GF4 - (162,5 X 80 CM ) GRADE FIXA PARA PROTEÇÃO DE JANELAS, EM BARRA DE FERRO QUADRADO DE 1/2" E QUADRO DE FERRO CHATO DE 1/2"X 1/8", COLOCADA</v>
          </cell>
          <cell r="D2961"/>
          <cell r="E2961"/>
          <cell r="F2961"/>
          <cell r="G2961" t="str">
            <v>U</v>
          </cell>
          <cell r="H2961">
            <v>420.44</v>
          </cell>
          <cell r="I2961"/>
        </row>
        <row r="2962">
          <cell r="A2962" t="str">
            <v>ED-50904</v>
          </cell>
          <cell r="B2962"/>
          <cell r="C2962" t="str">
            <v>GF5 - (340 X 185 CM ) GRADE FIXA PARA PROTEÇÃO DE JANELAS, EM BARRA DE FERRO QUADRADO DE 1/2" E QUADRO DE FERRO CHATO DE 1/2"X 1/8", COLOCADA</v>
          </cell>
          <cell r="D2962"/>
          <cell r="E2962"/>
          <cell r="F2962"/>
          <cell r="G2962" t="str">
            <v>U</v>
          </cell>
          <cell r="H2962">
            <v>2034.31</v>
          </cell>
          <cell r="I2962"/>
        </row>
        <row r="2963">
          <cell r="A2963" t="str">
            <v>ED-50903</v>
          </cell>
          <cell r="B2963"/>
          <cell r="C2963" t="str">
            <v>GF5 - (340 X 40 CM ) GRADE FIXA PARA PROTEÇÃO DE JANELAS, EM BARRA DE FERRO QUADRADO DE 1/2" E QUADRO DE FERRO CHATO DE 1/2"X 1/8", COLOCADA</v>
          </cell>
          <cell r="D2963"/>
          <cell r="E2963"/>
          <cell r="F2963"/>
          <cell r="G2963" t="str">
            <v>U</v>
          </cell>
          <cell r="H2963">
            <v>439.85</v>
          </cell>
          <cell r="I2963"/>
        </row>
        <row r="2964">
          <cell r="A2964" t="str">
            <v>ED-50913</v>
          </cell>
          <cell r="B2964"/>
          <cell r="C2964" t="str">
            <v>GR - GRADE FIXA EM FERRO (180 X 158 CM) , COLOCADA</v>
          </cell>
          <cell r="D2964"/>
          <cell r="E2964"/>
          <cell r="F2964"/>
          <cell r="G2964" t="str">
            <v>U</v>
          </cell>
          <cell r="H2964">
            <v>919.8</v>
          </cell>
          <cell r="I2964"/>
        </row>
        <row r="2965">
          <cell r="A2965" t="str">
            <v>ED-50912</v>
          </cell>
          <cell r="B2965"/>
          <cell r="C2965" t="str">
            <v>JANELA PERFIL CANTONEIRA BASCULANTE 0,60 X 0,60 M, CONFORME DETALHE PADRÃO ESCOLAR 4/98 VERSÃO 2005</v>
          </cell>
          <cell r="D2965"/>
          <cell r="E2965"/>
          <cell r="F2965"/>
          <cell r="G2965" t="str">
            <v>U</v>
          </cell>
          <cell r="H2965">
            <v>166.27</v>
          </cell>
          <cell r="I2965"/>
        </row>
        <row r="2966">
          <cell r="A2966" t="str">
            <v>ED-50911</v>
          </cell>
          <cell r="B2966"/>
          <cell r="C2966" t="str">
            <v>JANELA PERFIL CANTONEIRA BASCULANTE 1,20 X 0,60 M, CONFORME DETALHE PADRÃO ESCOLAR 4/98 VERSÃO 2005</v>
          </cell>
          <cell r="D2966"/>
          <cell r="E2966"/>
          <cell r="F2966"/>
          <cell r="G2966" t="str">
            <v>U</v>
          </cell>
          <cell r="H2966">
            <v>332.54</v>
          </cell>
          <cell r="I2966"/>
        </row>
        <row r="2967">
          <cell r="A2967" t="str">
            <v>ED-50882</v>
          </cell>
          <cell r="B2967"/>
          <cell r="C2967" t="str">
            <v>JB1 - (340 X 40 CM) BASCULANTE DE FERRO ASSENTADA COM PARAFUSOS E BUCHA, CONFORME DETALHE E ESPECIFICAÇÕES</v>
          </cell>
          <cell r="D2967"/>
          <cell r="E2967"/>
          <cell r="F2967"/>
          <cell r="G2967" t="str">
            <v>U</v>
          </cell>
          <cell r="H2967">
            <v>603.89</v>
          </cell>
          <cell r="I2967"/>
        </row>
        <row r="2968">
          <cell r="A2968" t="str">
            <v>ED-50881</v>
          </cell>
          <cell r="B2968"/>
          <cell r="C2968" t="str">
            <v>JB1 - (345 X 40 CM) BASCULANTE DE FERRO ASSENTADA COM PARAFUSOS E BUCHA, CONFORME DETALHE E ESPECIFICAÇÕES</v>
          </cell>
          <cell r="D2968"/>
          <cell r="E2968"/>
          <cell r="F2968"/>
          <cell r="G2968" t="str">
            <v>U</v>
          </cell>
          <cell r="H2968">
            <v>612.77</v>
          </cell>
          <cell r="I2968"/>
        </row>
        <row r="2969">
          <cell r="A2969" t="str">
            <v>ED-50884</v>
          </cell>
          <cell r="B2969"/>
          <cell r="C2969" t="str">
            <v>JB2 - (340 X 60 CM) BASCULANTE DE FERRO ASSENTADA COM PARAFUSOS E BUCHA,CONFORME DETALHE E ESPECIFICAÇÕES</v>
          </cell>
          <cell r="D2969"/>
          <cell r="E2969"/>
          <cell r="F2969"/>
          <cell r="G2969" t="str">
            <v>U</v>
          </cell>
          <cell r="H2969">
            <v>905.84</v>
          </cell>
          <cell r="I2969"/>
        </row>
        <row r="2970">
          <cell r="A2970" t="str">
            <v>ED-50883</v>
          </cell>
          <cell r="B2970"/>
          <cell r="C2970" t="str">
            <v>JB2 - (345 X 60 CM) BASCULANTE DE FERRO ASSENTADA COM PARAFUSOS E BUCHA,CONFORME DETALHE E ESPECIFICAÇÕES</v>
          </cell>
          <cell r="D2970"/>
          <cell r="E2970"/>
          <cell r="F2970"/>
          <cell r="G2970" t="str">
            <v>U</v>
          </cell>
          <cell r="H2970">
            <v>919.16</v>
          </cell>
          <cell r="I2970"/>
        </row>
        <row r="2971">
          <cell r="A2971" t="str">
            <v>ED-50886</v>
          </cell>
          <cell r="B2971"/>
          <cell r="C2971" t="str">
            <v>JB3 - (340 X 80 CM) BASCULANTE DE FERRO ASSENTADA COM PARAFUSOS E BUCHA,CONFORME DETALHE E ESPECIFICAÇÕES</v>
          </cell>
          <cell r="D2971"/>
          <cell r="E2971"/>
          <cell r="F2971"/>
          <cell r="G2971" t="str">
            <v>U</v>
          </cell>
          <cell r="H2971">
            <v>1207.78</v>
          </cell>
          <cell r="I2971"/>
        </row>
        <row r="2972">
          <cell r="A2972" t="str">
            <v>ED-50885</v>
          </cell>
          <cell r="B2972"/>
          <cell r="C2972" t="str">
            <v>JB3 - (345 X 80 CM) BASCULANTE DE FERRO ASSENTADA COM PARAFUSOS E BUCHA,CONFORME DETALHE E ESPECIFICAÇÕES</v>
          </cell>
          <cell r="D2972"/>
          <cell r="E2972"/>
          <cell r="F2972"/>
          <cell r="G2972" t="str">
            <v>U</v>
          </cell>
          <cell r="H2972">
            <v>1225.55</v>
          </cell>
          <cell r="I2972"/>
        </row>
        <row r="2973">
          <cell r="A2973" t="str">
            <v>ED-50887</v>
          </cell>
          <cell r="B2973"/>
          <cell r="C2973" t="str">
            <v>JB4 - (165 X 80 CM) BASCULANTE DE FERRO ASSENTADA COM PARAFUSOS E BUCHA,CONFORME DETALHE E ESPECIFICAÇÕES</v>
          </cell>
          <cell r="D2973"/>
          <cell r="E2973"/>
          <cell r="F2973"/>
          <cell r="G2973" t="str">
            <v>U</v>
          </cell>
          <cell r="H2973">
            <v>599.45000000000005</v>
          </cell>
          <cell r="I2973"/>
        </row>
        <row r="2974">
          <cell r="A2974" t="str">
            <v>ED-50888</v>
          </cell>
          <cell r="B2974"/>
          <cell r="C2974" t="str">
            <v>JB5 - (172,5 X 40 CM) BASCULANTE DE FERRO ASSENTADA COM PARAFUSOS E BUCHA,CONFORME DETALHE E ESPECIFICAÇÕES</v>
          </cell>
          <cell r="D2974"/>
          <cell r="E2974"/>
          <cell r="F2974"/>
          <cell r="G2974" t="str">
            <v>U</v>
          </cell>
          <cell r="H2974">
            <v>306.38</v>
          </cell>
          <cell r="I2974"/>
        </row>
        <row r="2975">
          <cell r="A2975" t="str">
            <v>ED-50889</v>
          </cell>
          <cell r="B2975"/>
          <cell r="C2975" t="str">
            <v>JB5 - (195 X 40 CM) BASCULANTE DE FERRO ASSENTADA COM PARAFUSOS E BUCHA,CONFORME DETALHE E ESPECIFICAÇÕES</v>
          </cell>
          <cell r="D2975"/>
          <cell r="E2975"/>
          <cell r="F2975"/>
          <cell r="G2975" t="str">
            <v>U</v>
          </cell>
          <cell r="H2975">
            <v>346.35</v>
          </cell>
          <cell r="I2975"/>
        </row>
        <row r="2976">
          <cell r="A2976" t="str">
            <v>ED-50891</v>
          </cell>
          <cell r="B2976"/>
          <cell r="C2976" t="str">
            <v>JB6 - (210 X 40 CM) BASCULANTE DE FERRO ASSENTADA COM PARAFUSOS E BUCHA,CONFORME DETALHE E ESPECIFICAÇÕES</v>
          </cell>
          <cell r="D2976"/>
          <cell r="E2976"/>
          <cell r="F2976"/>
          <cell r="G2976" t="str">
            <v>U</v>
          </cell>
          <cell r="H2976">
            <v>390.75</v>
          </cell>
          <cell r="I2976"/>
        </row>
        <row r="2977">
          <cell r="A2977" t="str">
            <v>ED-50890</v>
          </cell>
          <cell r="B2977"/>
          <cell r="C2977" t="str">
            <v>JB6 - (82,25 X 40 CM) BASCULANTE DE FERRO ASSENTADA COM PARAFUSOS E BUCHA,CONFORME DETALHE E ESPECIFICAÇÕES</v>
          </cell>
          <cell r="D2977"/>
          <cell r="E2977"/>
          <cell r="F2977"/>
          <cell r="G2977" t="str">
            <v>U</v>
          </cell>
          <cell r="H2977">
            <v>146.08000000000001</v>
          </cell>
          <cell r="I2977"/>
        </row>
        <row r="2978">
          <cell r="A2978" t="str">
            <v>ED-50893</v>
          </cell>
          <cell r="B2978"/>
          <cell r="C2978" t="str">
            <v>JB7 - (162,5 X 40 CM) BASCULANTE DE FERRO ASSENTADA COM PARAFUSOS E BUCHA,CONFORME DETALHE E ESPECIFICAÇÕES</v>
          </cell>
          <cell r="D2978"/>
          <cell r="E2978"/>
          <cell r="F2978"/>
          <cell r="G2978" t="str">
            <v>U</v>
          </cell>
          <cell r="H2978">
            <v>288.62</v>
          </cell>
          <cell r="I2978"/>
        </row>
        <row r="2979">
          <cell r="A2979" t="str">
            <v>ED-50892</v>
          </cell>
          <cell r="B2979"/>
          <cell r="C2979" t="str">
            <v>JB7 - (165 X 40 CM) BASCULANTE DE FERRO ASSENTADA COM PARAFUSOS E BUCHA,CONFORME DETALHE E ESPECIFICAÇÕES</v>
          </cell>
          <cell r="D2979"/>
          <cell r="E2979"/>
          <cell r="F2979"/>
          <cell r="G2979" t="str">
            <v>U</v>
          </cell>
          <cell r="H2979">
            <v>293.06</v>
          </cell>
          <cell r="I2979"/>
        </row>
        <row r="2980">
          <cell r="A2980" t="str">
            <v>ED-50895</v>
          </cell>
          <cell r="B2980"/>
          <cell r="C2980" t="str">
            <v>JB8 - (130 X 40 CM) BASCULANTE DE FERRO ASSENTADA COM PARAFUSOS E BUCHA,CONFORME DETALHE E ESPECIFICAÇÕES</v>
          </cell>
          <cell r="D2980"/>
          <cell r="E2980"/>
          <cell r="F2980"/>
          <cell r="G2980" t="str">
            <v>U</v>
          </cell>
          <cell r="H2980">
            <v>230.9</v>
          </cell>
          <cell r="I2980"/>
        </row>
        <row r="2981">
          <cell r="A2981" t="str">
            <v>ED-50894</v>
          </cell>
          <cell r="B2981"/>
          <cell r="C2981" t="str">
            <v>JB8 - (135 X 40 CM) BASCULANTE DE FERRO ASSENTADA COM PARAFUSOS E BUCHA,CONFORME DETALHE E ESPECIFICAÇÕES</v>
          </cell>
          <cell r="D2981"/>
          <cell r="E2981"/>
          <cell r="F2981"/>
          <cell r="G2981" t="str">
            <v>U</v>
          </cell>
          <cell r="H2981">
            <v>239.78</v>
          </cell>
          <cell r="I2981"/>
        </row>
        <row r="2982">
          <cell r="A2982" t="str">
            <v>ED-50878</v>
          </cell>
          <cell r="B2982"/>
          <cell r="C2982" t="str">
            <v>JC1 - (340 x 145 CM) BASCULANTE DE FERRO ASSENTADA COM PARAFUSOS E BUCHA, CONFORME DETALHE E ESPECIFICAÇÕES</v>
          </cell>
          <cell r="D2982"/>
          <cell r="E2982"/>
          <cell r="F2982"/>
          <cell r="G2982" t="str">
            <v>U</v>
          </cell>
          <cell r="H2982">
            <v>2189.11</v>
          </cell>
          <cell r="I2982"/>
        </row>
        <row r="2983">
          <cell r="A2983" t="str">
            <v>ED-50877</v>
          </cell>
          <cell r="B2983"/>
          <cell r="C2983" t="str">
            <v>JC1 - (345 x 145 CM) BASCULANTE DE FERRO ASSENTADA COM PARAFUSOS E BUCHA, CONFORME DETALHE E ESPECIFICAÇÕES</v>
          </cell>
          <cell r="D2983"/>
          <cell r="E2983"/>
          <cell r="F2983"/>
          <cell r="G2983" t="str">
            <v>U</v>
          </cell>
          <cell r="H2983">
            <v>2221.31</v>
          </cell>
          <cell r="I2983"/>
        </row>
        <row r="2984">
          <cell r="A2984" t="str">
            <v>ED-50880</v>
          </cell>
          <cell r="B2984"/>
          <cell r="C2984" t="str">
            <v>JC2 - (340 X 165 CM) BASCULANTE DE FERRO ASSENTADA COM PARAFUSOS E BUCHA,CONFORME DETALHE E ESPECIFICAÇÕES</v>
          </cell>
          <cell r="D2984"/>
          <cell r="E2984"/>
          <cell r="F2984"/>
          <cell r="G2984" t="str">
            <v>U</v>
          </cell>
          <cell r="H2984">
            <v>2491.06</v>
          </cell>
          <cell r="I2984"/>
        </row>
        <row r="2985">
          <cell r="A2985" t="str">
            <v>ED-50879</v>
          </cell>
          <cell r="B2985"/>
          <cell r="C2985" t="str">
            <v>JC2 - (345 X 165 CM) BASCULANTE DE FERRO ASSENTADA COM PARAFUSOS E BUCHA,CONFORME DETALHE E ESPECIFICAÇÕES</v>
          </cell>
          <cell r="D2985"/>
          <cell r="E2985"/>
          <cell r="F2985"/>
          <cell r="G2985" t="str">
            <v>U</v>
          </cell>
          <cell r="H2985">
            <v>2527.69</v>
          </cell>
          <cell r="I2985"/>
        </row>
        <row r="2986">
          <cell r="A2986" t="str">
            <v>ED-50905</v>
          </cell>
          <cell r="B2986"/>
          <cell r="C2986" t="str">
            <v>JT - (150 X 75 CM) PAINEL FIXO EM TELA METÁLICA FIO 12 #5mm</v>
          </cell>
          <cell r="D2986"/>
          <cell r="E2986"/>
          <cell r="F2986"/>
          <cell r="G2986" t="str">
            <v>U</v>
          </cell>
          <cell r="H2986">
            <v>288.69</v>
          </cell>
          <cell r="I2986"/>
        </row>
        <row r="2987">
          <cell r="A2987" t="str">
            <v>ED-50906</v>
          </cell>
          <cell r="B2987"/>
          <cell r="C2987" t="str">
            <v>JT - (150 X 80 CM) PAINEL FIXO EM TELA METÁLICA FIO 12 #5mm</v>
          </cell>
          <cell r="D2987"/>
          <cell r="E2987"/>
          <cell r="F2987"/>
          <cell r="G2987" t="str">
            <v>U</v>
          </cell>
          <cell r="H2987">
            <v>307.94</v>
          </cell>
          <cell r="I2987"/>
        </row>
        <row r="2988">
          <cell r="A2988" t="str">
            <v>ED-50917</v>
          </cell>
          <cell r="B2988"/>
          <cell r="C2988" t="str">
            <v>J6 - (140 cm x 140 cm) GRADE FIXA DE FERRO ASSENTADA COM PARAFUSOS E BUCHA, CONFORME DETALHE E ESPECIFICAÇÕES</v>
          </cell>
          <cell r="D2988"/>
          <cell r="E2988"/>
          <cell r="F2988"/>
          <cell r="G2988" t="str">
            <v>U</v>
          </cell>
          <cell r="H2988">
            <v>633.9</v>
          </cell>
          <cell r="I2988"/>
        </row>
        <row r="2989">
          <cell r="A2989" t="str">
            <v>ED-50918</v>
          </cell>
          <cell r="B2989"/>
          <cell r="C2989" t="str">
            <v>J9 - (140 cm x 175 cm) DE ABRIR, DUAS PORTAS, EM CHAPA METÁLICA DE FERRO ASSENTADA COM PARAFUSOS E BUCHA, CONFORME DETALHE E ESPECIFICAÇÕES</v>
          </cell>
          <cell r="D2989"/>
          <cell r="E2989"/>
          <cell r="F2989"/>
          <cell r="G2989" t="str">
            <v>U</v>
          </cell>
          <cell r="H2989">
            <v>921.81</v>
          </cell>
          <cell r="I2989"/>
        </row>
        <row r="2990">
          <cell r="A2990" t="str">
            <v>ED-50907</v>
          </cell>
          <cell r="B2990"/>
          <cell r="C2990" t="str">
            <v>PG - (70 X 70 CM) PORTA COMPLETA, ESTRUTURA EM CHAPA, ASSENTADA , CONFORME DETALHES E ESPECIFICAÇÕES</v>
          </cell>
          <cell r="D2990"/>
          <cell r="E2990"/>
          <cell r="F2990"/>
          <cell r="G2990" t="str">
            <v>U</v>
          </cell>
          <cell r="H2990">
            <v>230.11</v>
          </cell>
          <cell r="I2990"/>
        </row>
        <row r="2991">
          <cell r="A2991" t="str">
            <v>ED-50908</v>
          </cell>
          <cell r="B2991"/>
          <cell r="C2991"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D2991"/>
          <cell r="E2991"/>
          <cell r="F2991"/>
          <cell r="G2991" t="str">
            <v>un</v>
          </cell>
          <cell r="H2991">
            <v>589.16</v>
          </cell>
          <cell r="I2991"/>
        </row>
        <row r="2992">
          <cell r="A2992" t="str">
            <v>ED-50915</v>
          </cell>
          <cell r="B2992"/>
          <cell r="C2992" t="str">
            <v>PORTA METÁLICA 70 X 210 CM , INCLUINDO FECHADURA TIPO EXTERNA E FERRAGENS, CONFORME DETALHE PADRÃO ESCOLAR 4/98 VERSÃO 2005</v>
          </cell>
          <cell r="D2992"/>
          <cell r="E2992"/>
          <cell r="F2992"/>
          <cell r="G2992" t="str">
            <v>U</v>
          </cell>
          <cell r="H2992">
            <v>553.08000000000004</v>
          </cell>
          <cell r="I2992"/>
        </row>
        <row r="2993">
          <cell r="A2993" t="str">
            <v>ED-50916</v>
          </cell>
          <cell r="B2993"/>
          <cell r="C2993" t="str">
            <v>PORTA METÁLICA 80 X 210 CM , INCLUINDO FECHADURA TIPO EXTERNA E FERRAGENS, CONFORME DETALHE PADRÃO ESCOLAR 4/98 VERSÃO 2005</v>
          </cell>
          <cell r="D2993"/>
          <cell r="E2993"/>
          <cell r="F2993"/>
          <cell r="G2993" t="str">
            <v>U</v>
          </cell>
          <cell r="H2993">
            <v>632.1</v>
          </cell>
          <cell r="I2993"/>
        </row>
        <row r="2994">
          <cell r="A2994" t="str">
            <v>ED-50909</v>
          </cell>
          <cell r="B2994"/>
          <cell r="C2994" t="str">
            <v>PORTA 1,00 X 2,10 CM, CONFORME DETALHE DE PROJETO</v>
          </cell>
          <cell r="D2994"/>
          <cell r="E2994"/>
          <cell r="F2994"/>
          <cell r="G2994" t="str">
            <v>U</v>
          </cell>
          <cell r="H2994">
            <v>790.12</v>
          </cell>
          <cell r="I2994"/>
        </row>
        <row r="2995">
          <cell r="A2995" t="str">
            <v>ED-50914</v>
          </cell>
          <cell r="B2995"/>
          <cell r="C2995" t="str">
            <v>PV - (165 x 90 CM) PORTA COMPLETA, 2 FOLHAS, ESTRUTURA EM CHAPA, MARCO EM CHAPA DOBRADA, ASSENTADA , CONFORME DETALHES E ESPECIFICAÇÕES</v>
          </cell>
          <cell r="D2995"/>
          <cell r="E2995"/>
          <cell r="F2995"/>
          <cell r="G2995" t="str">
            <v>U</v>
          </cell>
          <cell r="H2995">
            <v>310.16000000000003</v>
          </cell>
          <cell r="I2995"/>
        </row>
        <row r="2996">
          <cell r="A2996" t="str">
            <v>ED-50841</v>
          </cell>
          <cell r="B2996"/>
          <cell r="C2996" t="str">
            <v>P8 (83 cm x 60 cm) PORTINHOLA EM COMPENSADO PINTADO COM TRINCO, CONFORME DETALHE 33-D AGOSTO 2001 PROJETO PADRÃO DER-MG</v>
          </cell>
          <cell r="D2996"/>
          <cell r="E2996"/>
          <cell r="F2996"/>
          <cell r="G2996" t="str">
            <v>m2</v>
          </cell>
          <cell r="H2996">
            <v>145.36000000000001</v>
          </cell>
          <cell r="I2996"/>
        </row>
        <row r="2997">
          <cell r="A2997">
            <v>9090</v>
          </cell>
          <cell r="B2997"/>
          <cell r="C2997" t="str">
            <v>ELEMENTO PRÉ-MOLDADO</v>
          </cell>
          <cell r="D2997"/>
          <cell r="E2997"/>
          <cell r="F2997"/>
          <cell r="G2997"/>
          <cell r="H2997"/>
          <cell r="I2997"/>
        </row>
        <row r="2998">
          <cell r="A2998" t="str">
            <v>ED-50835</v>
          </cell>
          <cell r="B2998"/>
          <cell r="C2998" t="str">
            <v>ARMÁRIO PARA VASSOURAS - D.M.L.</v>
          </cell>
          <cell r="D2998"/>
          <cell r="E2998"/>
          <cell r="F2998"/>
          <cell r="G2998" t="str">
            <v>U</v>
          </cell>
          <cell r="H2998">
            <v>167.7</v>
          </cell>
          <cell r="I2998"/>
        </row>
        <row r="2999">
          <cell r="A2999" t="str">
            <v>ED-50834</v>
          </cell>
          <cell r="B2999"/>
          <cell r="C2999" t="str">
            <v>ARMÁRIO SOB BANCADA LABORATÓRIO (0,52x0,71x7,05)+(0,52x0,71x3,05) EM ESTRUTURA DE MADEIRA E PORTAS EM COMPENSADO 20 MM, REVESTIDO EM LAMINADO MELAMÍNICO NAS DUAS FACES, CONFORME DETALHES PROJETO PADRÃO DER-MG</v>
          </cell>
          <cell r="D2999"/>
          <cell r="E2999"/>
          <cell r="F2999"/>
          <cell r="G2999" t="str">
            <v>cj</v>
          </cell>
          <cell r="H2999">
            <v>842.25</v>
          </cell>
          <cell r="I2999"/>
        </row>
        <row r="3000">
          <cell r="A3000">
            <v>9091</v>
          </cell>
          <cell r="B3000"/>
          <cell r="C3000" t="str">
            <v>ESTRUTURA DE CONCRETO</v>
          </cell>
          <cell r="D3000"/>
          <cell r="E3000"/>
          <cell r="F3000"/>
          <cell r="G3000"/>
          <cell r="H3000"/>
          <cell r="I3000"/>
        </row>
        <row r="3001">
          <cell r="A3001" t="str">
            <v>ED-50859</v>
          </cell>
          <cell r="B3001"/>
          <cell r="C3001" t="str">
            <v>BLOCO ARMADO EM CONCRETO 20 MPa, INCLUSIVE LASTRO 5 CM EM CONCRETO MAGRO 9 MPa, FORMAS LATERAIS E DESFORMA.</v>
          </cell>
          <cell r="D3001"/>
          <cell r="E3001"/>
          <cell r="F3001"/>
          <cell r="G3001" t="str">
            <v>m3</v>
          </cell>
          <cell r="H3001">
            <v>3416.1</v>
          </cell>
          <cell r="I3001"/>
        </row>
        <row r="3002">
          <cell r="A3002" t="str">
            <v>ED-50860</v>
          </cell>
          <cell r="B3002"/>
          <cell r="C3002" t="str">
            <v>CINTA ARMADA EM CONCRETO 20 MPa, INCLUSIVE LASTRO 5 CM EM CONCRETO MAGRO 9 MPa, FORMAS LATERAIS E DESFORMA.</v>
          </cell>
          <cell r="D3002"/>
          <cell r="E3002"/>
          <cell r="F3002"/>
          <cell r="G3002" t="str">
            <v>m3</v>
          </cell>
          <cell r="H3002">
            <v>3416.1</v>
          </cell>
          <cell r="I3002"/>
        </row>
        <row r="3003">
          <cell r="A3003" t="str">
            <v>ED-50851</v>
          </cell>
          <cell r="B3003"/>
          <cell r="C3003" t="str">
            <v>CINTA DE CONCRETO ARMADO APARENTE (17x10CM), 20MPA, EM GUARDA-CORPO E PEITORIL, NAS CIRCULAÇÕES, INCLUSIVE FORMA E ARMAÇÃO</v>
          </cell>
          <cell r="D3003"/>
          <cell r="E3003"/>
          <cell r="F3003"/>
          <cell r="G3003" t="str">
            <v>m3</v>
          </cell>
          <cell r="H3003">
            <v>1717.8</v>
          </cell>
          <cell r="I3003"/>
        </row>
        <row r="3004">
          <cell r="A3004" t="str">
            <v>ED-50844</v>
          </cell>
          <cell r="B3004"/>
          <cell r="C3004" t="str">
            <v>CINTA DE CONCRETO ARMADO (10 x 10 CM) 20 MPa, EM GUARDA- CORPO, INCLUSIVE FORMA E AÇO, NAS CIRCULAÇÕES</v>
          </cell>
          <cell r="D3004"/>
          <cell r="E3004"/>
          <cell r="F3004"/>
          <cell r="G3004" t="str">
            <v>m3</v>
          </cell>
          <cell r="H3004">
            <v>1873.53</v>
          </cell>
          <cell r="I3004"/>
        </row>
        <row r="3005">
          <cell r="A3005" t="str">
            <v>ED-50846</v>
          </cell>
          <cell r="B3005"/>
          <cell r="C3005" t="str">
            <v>ESCADA DE CONCRETO 20 MPa, APARENTE, ESPELHO = 16,3 CM, ARMAÇÃO, FORMA PLASTIFICADA, ESCORAMENTO E DESFORMA</v>
          </cell>
          <cell r="D3005"/>
          <cell r="E3005"/>
          <cell r="F3005"/>
          <cell r="G3005" t="str">
            <v>m3</v>
          </cell>
          <cell r="H3005">
            <v>2398.1799999999998</v>
          </cell>
          <cell r="I3005"/>
        </row>
        <row r="3006">
          <cell r="A3006" t="str">
            <v>ED-50852</v>
          </cell>
          <cell r="B3006"/>
          <cell r="C3006" t="str">
            <v>ESCADA SOBRE O SOLO DEGRAUS APROXIMADAMENTE 50 X 16,5 CM</v>
          </cell>
          <cell r="D3006"/>
          <cell r="E3006"/>
          <cell r="F3006"/>
          <cell r="G3006" t="str">
            <v>m2</v>
          </cell>
          <cell r="H3006">
            <v>138.87</v>
          </cell>
          <cell r="I3006"/>
        </row>
        <row r="3007">
          <cell r="A3007" t="str">
            <v>ED-50847</v>
          </cell>
          <cell r="B3007"/>
          <cell r="C3007" t="str">
            <v>LAJE MACIÇA 15 CM DE CONCRETO 13,5 MPa COM ADITIVO IMPERMEABILIZANTE, ARMAÇÃO, FORMA , DESFORMA ( FUNDO CAIXA DÁGUA E COBERTURA)</v>
          </cell>
          <cell r="D3007"/>
          <cell r="E3007"/>
          <cell r="F3007"/>
          <cell r="G3007" t="str">
            <v>m2</v>
          </cell>
          <cell r="H3007">
            <v>245.23</v>
          </cell>
          <cell r="I3007"/>
        </row>
        <row r="3008">
          <cell r="A3008" t="str">
            <v>ED-50848</v>
          </cell>
          <cell r="B3008"/>
          <cell r="C3008" t="str">
            <v>LAJE 10 CM MACIÇA DE CONCRETO 20 MPa, COM ARMAÇÃO, FORMA RESINADA, ESCORAMENTO E DESFORMA</v>
          </cell>
          <cell r="D3008"/>
          <cell r="E3008"/>
          <cell r="F3008"/>
          <cell r="G3008" t="str">
            <v>m2</v>
          </cell>
          <cell r="H3008">
            <v>203.44</v>
          </cell>
          <cell r="I3008"/>
        </row>
        <row r="3009">
          <cell r="A3009" t="str">
            <v>ED-50849</v>
          </cell>
          <cell r="B3009"/>
          <cell r="C3009" t="str">
            <v>LAJE 8 CM MACIÇA DE CONCRETO 20MPa, COM ARMAÇÃO, FORMA RESINADA. ESCORAMENTO E DESFORMA</v>
          </cell>
          <cell r="D3009"/>
          <cell r="E3009"/>
          <cell r="F3009"/>
          <cell r="G3009" t="str">
            <v>m2</v>
          </cell>
          <cell r="H3009">
            <v>176.22</v>
          </cell>
          <cell r="I3009"/>
        </row>
        <row r="3010">
          <cell r="A3010" t="str">
            <v>ED-50845</v>
          </cell>
          <cell r="B3010"/>
          <cell r="C3010" t="str">
            <v>PAREDE 15 CM CONCRETO 20 MPa COM ADITIVO IMPERMEABILIZANTE, ARMAÇÃO, FORMA, DESFORMA (PAREDE DA CAIXA DÁGUA)</v>
          </cell>
          <cell r="D3010"/>
          <cell r="E3010"/>
          <cell r="F3010"/>
          <cell r="G3010" t="str">
            <v>m2</v>
          </cell>
          <cell r="H3010">
            <v>320.38</v>
          </cell>
          <cell r="I3010"/>
        </row>
        <row r="3011">
          <cell r="A3011" t="str">
            <v>ED-50842</v>
          </cell>
          <cell r="B3011"/>
          <cell r="C3011" t="str">
            <v>PILAR EM CONCRETO APARENTE 20 MPa, INCLUSIVE ARMAÇÃO, FORMA PLASTIFICADA E DESFORMA</v>
          </cell>
          <cell r="D3011"/>
          <cell r="E3011"/>
          <cell r="F3011"/>
          <cell r="G3011" t="str">
            <v>m3</v>
          </cell>
          <cell r="H3011">
            <v>2872.66</v>
          </cell>
          <cell r="I3011"/>
        </row>
        <row r="3012">
          <cell r="A3012" t="str">
            <v>ED-50843</v>
          </cell>
          <cell r="B3012"/>
          <cell r="C3012" t="str">
            <v>PILARETE DE CONCRETO 17 X 20 CM CONCRETO 20 Mpa, APARENTE NA FACE EXTERNA , INCLUSIVE FORMA E AÇO, EM GUARDA - CORPO NAS CIRCULAÇÕES</v>
          </cell>
          <cell r="D3012"/>
          <cell r="E3012"/>
          <cell r="F3012"/>
          <cell r="G3012" t="str">
            <v>m3</v>
          </cell>
          <cell r="H3012">
            <v>2794.72</v>
          </cell>
          <cell r="I3012"/>
        </row>
        <row r="3013">
          <cell r="A3013" t="str">
            <v>ED-50850</v>
          </cell>
          <cell r="B3013"/>
          <cell r="C3013" t="str">
            <v>VIGA DE 0,21 A 0,35 M DE LARGURA EM CONCRETO 20MPa, APARENTE, ARMAÇÃO, FORMA PLASTIFICADA, ESCORAMENTO E DESFORMA</v>
          </cell>
          <cell r="D3013"/>
          <cell r="E3013"/>
          <cell r="F3013"/>
          <cell r="G3013" t="str">
            <v>m3</v>
          </cell>
          <cell r="H3013">
            <v>1906.76</v>
          </cell>
          <cell r="I3013"/>
        </row>
        <row r="3014">
          <cell r="A3014">
            <v>9092</v>
          </cell>
          <cell r="B3014"/>
          <cell r="C3014" t="str">
            <v>ESTRUTURA METÁLICA</v>
          </cell>
          <cell r="D3014"/>
          <cell r="E3014"/>
          <cell r="F3014"/>
          <cell r="G3014"/>
          <cell r="H3014"/>
          <cell r="I3014"/>
        </row>
        <row r="3015">
          <cell r="A3015" t="str">
            <v>ED-50919</v>
          </cell>
          <cell r="B3015"/>
          <cell r="C3015" t="str">
            <v>TF- (350 X 72 CM) TELA FIXA SOLDADA ENTRE PILARETES METÁLICOS DE SUSTENTAÇÃO DAS TERÇAS EM PERFIL CANTONEIRA E TELA CORRUGADA</v>
          </cell>
          <cell r="D3015"/>
          <cell r="E3015"/>
          <cell r="F3015"/>
          <cell r="G3015" t="str">
            <v>U</v>
          </cell>
          <cell r="H3015">
            <v>228.76</v>
          </cell>
          <cell r="I3015"/>
        </row>
        <row r="3016">
          <cell r="A3016">
            <v>9093</v>
          </cell>
          <cell r="B3016"/>
          <cell r="C3016" t="str">
            <v>FOSSA SÉPTICA</v>
          </cell>
          <cell r="D3016"/>
          <cell r="E3016"/>
          <cell r="F3016"/>
          <cell r="G3016"/>
          <cell r="H3016"/>
          <cell r="I3016"/>
        </row>
        <row r="3017">
          <cell r="A3017" t="str">
            <v>ED-50854</v>
          </cell>
          <cell r="B3017"/>
          <cell r="C3017" t="str">
            <v>FOSSA SÉPTICA TIPO A EM CONCRETO E ALVENARIA, CONFORME DETALHE 31 (PADRÃO PRÉDIOS ESCOLARES), INCLUSIVE POÇO ABSORVENTE E CAIXA, INCLUSIVE BOTA FORA DE MATERIAL ESCAVADO</v>
          </cell>
          <cell r="D3017"/>
          <cell r="E3017"/>
          <cell r="F3017"/>
          <cell r="G3017" t="str">
            <v>U</v>
          </cell>
          <cell r="H3017">
            <v>14195.51</v>
          </cell>
          <cell r="I3017"/>
        </row>
        <row r="3018">
          <cell r="A3018" t="str">
            <v>ED-50855</v>
          </cell>
          <cell r="B3018"/>
          <cell r="C3018" t="str">
            <v>FOSSA SÉPTICA TIPO B EM CONCRETO E ALVENARIA, CONFORME DETALHE 31 (PADRÃO PRÉDIOS ESCOLARES), INCLUSIVE POÇO ABSORVENTE E CAIXA, INCLUSIVE BOTA FORA DE MATERIAL ESCAVADO</v>
          </cell>
          <cell r="D3018"/>
          <cell r="E3018"/>
          <cell r="F3018"/>
          <cell r="G3018" t="str">
            <v>U</v>
          </cell>
          <cell r="H3018">
            <v>17518.61</v>
          </cell>
          <cell r="I3018"/>
        </row>
        <row r="3019">
          <cell r="A3019" t="str">
            <v>ED-50856</v>
          </cell>
          <cell r="B3019"/>
          <cell r="C3019" t="str">
            <v>FOSSA SÉPTICA TIPO C EM CONCRETO E ALVENARIA, CONFORME DETALHE 31 (PADRÃO PRÉDIOS ESCOLARES), INCLUSIVE POÇO ABSORVENTE E CAIXA, INCLUSIVE BOTA FORA DE MATERIAL ESCAVADO</v>
          </cell>
          <cell r="D3019"/>
          <cell r="E3019"/>
          <cell r="F3019"/>
          <cell r="G3019" t="str">
            <v>U</v>
          </cell>
          <cell r="H3019">
            <v>19278.7</v>
          </cell>
          <cell r="I3019"/>
        </row>
        <row r="3020">
          <cell r="A3020" t="str">
            <v>ED-50857</v>
          </cell>
          <cell r="B3020"/>
          <cell r="C3020" t="str">
            <v>FOSSA SÉPTICA TIPO D EM CONCRETO E ALVENARIA, CONFORME DETALHE 31 (PADRÃO PRÉDIOS ESCOLARES), INCLUSIVE POÇO ABSORVENTE E CAIXA, INCLUSIVE BOTA FORA DE MATERIAL ESCAVADO</v>
          </cell>
          <cell r="D3020"/>
          <cell r="E3020"/>
          <cell r="F3020"/>
          <cell r="G3020" t="str">
            <v>U</v>
          </cell>
          <cell r="H3020">
            <v>21102.720000000001</v>
          </cell>
          <cell r="I3020"/>
        </row>
        <row r="3021">
          <cell r="A3021" t="str">
            <v>ED-50858</v>
          </cell>
          <cell r="B3021"/>
          <cell r="C3021" t="str">
            <v>FOSSA SÉPTICA TIPO E EM CONCRETO E ALVENARIA, CONFORME DETALHE 31 (PADRÃO PRÉDIOS ESCOLARES), INCLUSIVE POÇO ABSORVENTE E CAIXA, INCLUSIVE BOTA FORA DE MATERIAL ESCAVADO</v>
          </cell>
          <cell r="D3021"/>
          <cell r="E3021"/>
          <cell r="F3021"/>
          <cell r="G3021" t="str">
            <v>U</v>
          </cell>
          <cell r="H3021">
            <v>22723.61</v>
          </cell>
          <cell r="I3021"/>
        </row>
        <row r="3022">
          <cell r="A3022" t="str">
            <v>ED-50864</v>
          </cell>
          <cell r="B3022"/>
          <cell r="C3022" t="str">
            <v>POÇO ABSORVENTE DE D = 150 CM x 3 M, REVESTIDO EM ALVENARIA DE TIJOLO REQUEIMADO, FUNDO DE AREIA E BRITA E TAMPA EM LAJE ESP. = 8 CM, INCLUSIVE BOTA FORA DE MATERIAL ESCAVADO</v>
          </cell>
          <cell r="D3022"/>
          <cell r="E3022"/>
          <cell r="F3022"/>
          <cell r="G3022" t="str">
            <v>U</v>
          </cell>
          <cell r="H3022">
            <v>3811.41</v>
          </cell>
          <cell r="I3022"/>
        </row>
        <row r="3023">
          <cell r="A3023">
            <v>9095</v>
          </cell>
          <cell r="B3023"/>
          <cell r="C3023" t="str">
            <v>LAVATÓRIO E BANCADA</v>
          </cell>
          <cell r="D3023"/>
          <cell r="E3023"/>
          <cell r="F3023"/>
          <cell r="G3023"/>
          <cell r="H3023"/>
          <cell r="I3023"/>
        </row>
        <row r="3024">
          <cell r="A3024" t="str">
            <v>ED-50838</v>
          </cell>
          <cell r="B3024"/>
          <cell r="C3024" t="str">
            <v>BANCADA DE LABORATÓRIO COMPLETA, INCLUSIVE ARMÁRIO EM COMPENSADO 20 MM, COM PORTA REVESTIDA EM LAMINADO MELAMÍNICO BRANCO NAS DUAS FACES, H = 75 CM, PRATELEIRA REVESTIDA, BANCADA L = 60 CM E RODABANCADA DE GRANITO CINZA ANDORINHA,</v>
          </cell>
          <cell r="D3024"/>
          <cell r="E3024"/>
          <cell r="F3024"/>
          <cell r="G3024" t="str">
            <v>cj</v>
          </cell>
          <cell r="H3024">
            <v>5071.82</v>
          </cell>
          <cell r="I3024"/>
        </row>
        <row r="3025">
          <cell r="A3025">
            <v>9096</v>
          </cell>
          <cell r="B3025"/>
          <cell r="C3025" t="str">
            <v>BEBEDOURO</v>
          </cell>
          <cell r="D3025"/>
          <cell r="E3025"/>
          <cell r="F3025"/>
          <cell r="G3025"/>
          <cell r="H3025"/>
          <cell r="I3025"/>
        </row>
        <row r="3026">
          <cell r="A3026" t="str">
            <v>ED-15472</v>
          </cell>
          <cell r="B3026"/>
          <cell r="C3026" t="str">
            <v>BEBEDOURO/LAVATÓRIO COLETIVO EM AÇO INOX AISI 304, APOIADO EM ALVENARIA COM REVESTIMENTO CERÂMICO, NAS DUAS FACES, INCLUSIVE VÁLVULA DE ESCOAMENTO DE METAL NA COR CROMADA, SIFÃO DE METAL TIPO COPO NA COR CROMADA, FORNECIMENTO E INSTALAÇÃO (PADRÃO ESCOLAR)</v>
          </cell>
          <cell r="D3026"/>
          <cell r="E3026"/>
          <cell r="F3026"/>
          <cell r="G3026" t="str">
            <v>un</v>
          </cell>
          <cell r="H3026">
            <v>2750.24</v>
          </cell>
          <cell r="I3026"/>
        </row>
        <row r="3027">
          <cell r="A3027">
            <v>9097</v>
          </cell>
          <cell r="B3027"/>
          <cell r="C3027" t="str">
            <v>MOBILIÁRIO</v>
          </cell>
          <cell r="D3027"/>
          <cell r="E3027"/>
          <cell r="F3027"/>
          <cell r="G3027"/>
          <cell r="H3027"/>
          <cell r="I3027"/>
        </row>
        <row r="3028">
          <cell r="A3028" t="str">
            <v>ED-50832</v>
          </cell>
          <cell r="B3028"/>
          <cell r="C3028" t="str">
            <v>AC-ARMÁRIO (71 x 52 x 350 cm) EM MADEIRA MACIÇA, COM PORTAS E PUXADORES, SOB BANCADA DO LABORATORIO COM PRATELEIRA, REVESTIDO EM LAMINADO MELAMÍNICO</v>
          </cell>
          <cell r="D3028"/>
          <cell r="E3028"/>
          <cell r="F3028"/>
          <cell r="G3028" t="str">
            <v>cj</v>
          </cell>
          <cell r="H3028">
            <v>580.66</v>
          </cell>
          <cell r="I3028"/>
        </row>
        <row r="3029">
          <cell r="A3029" t="str">
            <v>ED-50837</v>
          </cell>
          <cell r="B3029"/>
          <cell r="C3029" t="str">
            <v>ARQUIBANCADA PADRÃO DE CONCRETO SEM SOLO, METRO DE CADA DEGRAU DE 90 X 40 CM, DESEMPENADO A FRESCO E DEGRAUS INTERMEDIÁRIO DE 10 EM 10 M (PARA MEDIÇÕES: MULTIPLICAR A EXTENSÃO PELO NÚMERO DE DEGRAUS) - (PADRÃO SEE)</v>
          </cell>
          <cell r="D3029"/>
          <cell r="E3029"/>
          <cell r="F3029"/>
          <cell r="G3029" t="str">
            <v>m</v>
          </cell>
          <cell r="H3029">
            <v>55.27</v>
          </cell>
          <cell r="I3029"/>
        </row>
        <row r="3030">
          <cell r="A3030" t="str">
            <v>ED-50833</v>
          </cell>
          <cell r="B3030"/>
          <cell r="C3030" t="str">
            <v>A1- ARMÁRIO COM PORTAS DE MADEIRA SOB BANCA, UM MÓDULO DE 80 X 110 CM, PRATELEIRA E MESA DE ARDOSIA POLIDA, E = 3 CM</v>
          </cell>
          <cell r="D3030"/>
          <cell r="E3030"/>
          <cell r="F3030"/>
          <cell r="G3030" t="str">
            <v>cj</v>
          </cell>
          <cell r="H3030">
            <v>450.35</v>
          </cell>
          <cell r="I3030"/>
        </row>
        <row r="3031">
          <cell r="A3031" t="str">
            <v>ED-50836</v>
          </cell>
          <cell r="B3031"/>
          <cell r="C3031" t="str">
            <v>ESCANINHO</v>
          </cell>
          <cell r="D3031"/>
          <cell r="E3031"/>
          <cell r="F3031"/>
          <cell r="G3031" t="str">
            <v>U</v>
          </cell>
          <cell r="H3031">
            <v>209.03</v>
          </cell>
          <cell r="I3031"/>
        </row>
        <row r="3032">
          <cell r="A3032" t="str">
            <v>ED-50863</v>
          </cell>
          <cell r="B3032"/>
          <cell r="C3032" t="str">
            <v>MANTA DE BORRACHA DE 5 MM NATURAL/COMUM PARA BANCADA</v>
          </cell>
          <cell r="D3032"/>
          <cell r="E3032"/>
          <cell r="F3032"/>
          <cell r="G3032" t="str">
            <v>m2</v>
          </cell>
          <cell r="H3032">
            <v>20.059999999999999</v>
          </cell>
          <cell r="I3032"/>
        </row>
        <row r="3033">
          <cell r="A3033">
            <v>9098</v>
          </cell>
          <cell r="B3033"/>
          <cell r="C3033" t="str">
            <v>QUADRO ESCOLAR</v>
          </cell>
          <cell r="D3033"/>
          <cell r="E3033"/>
          <cell r="F3033"/>
          <cell r="G3033"/>
          <cell r="H3033"/>
          <cell r="I3033"/>
        </row>
        <row r="3034">
          <cell r="A3034" t="str">
            <v>ED-50871</v>
          </cell>
          <cell r="B3034"/>
          <cell r="C3034" t="str">
            <v>QUADRO DE AVISO COMPLETO, COM PORTA DE ACRÍLICO 50 X 80 X 8 CM</v>
          </cell>
          <cell r="D3034"/>
          <cell r="E3034"/>
          <cell r="F3034"/>
          <cell r="G3034" t="str">
            <v>U</v>
          </cell>
          <cell r="H3034">
            <v>774.39</v>
          </cell>
          <cell r="I3034"/>
        </row>
        <row r="3035">
          <cell r="A3035" t="str">
            <v>ED-50870</v>
          </cell>
          <cell r="B3035"/>
          <cell r="C3035" t="str">
            <v>QUADRO DE AVISO COMPLETO, COM PORTA DE VIDRO 50 X 80 X 8 CM</v>
          </cell>
          <cell r="D3035"/>
          <cell r="E3035"/>
          <cell r="F3035"/>
          <cell r="G3035" t="str">
            <v>U</v>
          </cell>
          <cell r="H3035">
            <v>666.7</v>
          </cell>
          <cell r="I3035"/>
        </row>
        <row r="3036">
          <cell r="A3036" t="str">
            <v>ED-50872</v>
          </cell>
          <cell r="B3036"/>
          <cell r="C3036" t="str">
            <v>QUADRO DE AVISOS 80 X 40 CM, COMPLETO, COLOCADO</v>
          </cell>
          <cell r="D3036"/>
          <cell r="E3036"/>
          <cell r="F3036"/>
          <cell r="G3036" t="str">
            <v>U</v>
          </cell>
          <cell r="H3036">
            <v>557.37</v>
          </cell>
          <cell r="I3036"/>
        </row>
        <row r="3037">
          <cell r="A3037" t="str">
            <v>ED-50874</v>
          </cell>
          <cell r="B3037"/>
          <cell r="C3037" t="str">
            <v>QUADRO DE CHAVE DE MADEIRA 70 GANCHOS - PORTA COM ACRÍLICO, 40 X 60 CM</v>
          </cell>
          <cell r="D3037"/>
          <cell r="E3037"/>
          <cell r="F3037"/>
          <cell r="G3037" t="str">
            <v>U</v>
          </cell>
          <cell r="H3037">
            <v>673.04</v>
          </cell>
          <cell r="I3037"/>
        </row>
        <row r="3038">
          <cell r="A3038" t="str">
            <v>ED-50873</v>
          </cell>
          <cell r="B3038"/>
          <cell r="C3038" t="str">
            <v>QUADRO DE CHAVE DE MADEIRA 70 GANCHOS - PORTA COM VIDRO, 40 X 60 CM</v>
          </cell>
          <cell r="D3038"/>
          <cell r="E3038"/>
          <cell r="F3038"/>
          <cell r="G3038" t="str">
            <v>U</v>
          </cell>
          <cell r="H3038">
            <v>565.33000000000004</v>
          </cell>
          <cell r="I3038"/>
        </row>
        <row r="3039">
          <cell r="A3039" t="str">
            <v>ED-50875</v>
          </cell>
          <cell r="B3039"/>
          <cell r="C3039" t="str">
            <v>QUADRO DE CHAVES 50 X 46 CM</v>
          </cell>
          <cell r="D3039"/>
          <cell r="E3039"/>
          <cell r="F3039"/>
          <cell r="G3039" t="str">
            <v>U</v>
          </cell>
          <cell r="H3039">
            <v>562.66</v>
          </cell>
          <cell r="I3039"/>
        </row>
        <row r="3040">
          <cell r="A3040" t="str">
            <v>ED-50910</v>
          </cell>
          <cell r="B3040"/>
          <cell r="C3040" t="str">
            <v>QUADRO METÁLICO 2,00 X 0,60 M EM TELA METÁLICA 1", FIO # 10</v>
          </cell>
          <cell r="D3040"/>
          <cell r="E3040"/>
          <cell r="F3040"/>
          <cell r="G3040" t="str">
            <v>U</v>
          </cell>
          <cell r="H3040">
            <v>307.94</v>
          </cell>
          <cell r="I3040"/>
        </row>
        <row r="3041">
          <cell r="A3041" t="str">
            <v>ED-50865</v>
          </cell>
          <cell r="B3041"/>
          <cell r="C3041" t="str">
            <v>QUADRO PARA GIZ DE LAMINADO MELAMÍNICO COLOCADO 308 X 125 CM COM PORTA GIZ E MOLDURA, COM DOIS QUADROS PARA CARTAZES DE 127 X 125 CM</v>
          </cell>
          <cell r="D3041"/>
          <cell r="E3041"/>
          <cell r="F3041"/>
          <cell r="G3041" t="str">
            <v>U</v>
          </cell>
          <cell r="H3041">
            <v>2270.61</v>
          </cell>
          <cell r="I3041"/>
        </row>
        <row r="3042">
          <cell r="A3042" t="str">
            <v>ED-50866</v>
          </cell>
          <cell r="B3042"/>
          <cell r="C3042" t="str">
            <v>QUADRO PARA GIZ E CARTAZES - MOLDURA EM ALUMÍNIO</v>
          </cell>
          <cell r="D3042"/>
          <cell r="E3042"/>
          <cell r="F3042"/>
          <cell r="G3042" t="str">
            <v>U</v>
          </cell>
          <cell r="H3042">
            <v>1632.43</v>
          </cell>
          <cell r="I3042"/>
        </row>
        <row r="3043">
          <cell r="A3043" t="str">
            <v>ED-50868</v>
          </cell>
          <cell r="B3043"/>
          <cell r="C3043" t="str">
            <v>QUADRO PARA GIZ E CARTAZES, 310 X 131 CM - MOLDURA EM MADEIRA</v>
          </cell>
          <cell r="D3043"/>
          <cell r="E3043"/>
          <cell r="F3043"/>
          <cell r="G3043" t="str">
            <v>U</v>
          </cell>
          <cell r="H3043">
            <v>1202.8800000000001</v>
          </cell>
          <cell r="I3043"/>
        </row>
        <row r="3044">
          <cell r="A3044" t="str">
            <v>ED-50867</v>
          </cell>
          <cell r="B3044"/>
          <cell r="C3044" t="str">
            <v>QUADRO PARA GIZ E CARTAZES, 557 X 126 CM - MOLDURA EM MADEIRA</v>
          </cell>
          <cell r="D3044"/>
          <cell r="E3044"/>
          <cell r="F3044"/>
          <cell r="G3044" t="str">
            <v>U</v>
          </cell>
          <cell r="H3044">
            <v>1832.79</v>
          </cell>
          <cell r="I3044"/>
        </row>
        <row r="3045">
          <cell r="A3045" t="str">
            <v>ED-50869</v>
          </cell>
          <cell r="B3045"/>
          <cell r="C3045" t="str">
            <v>QUADRO PARA PINCEL ATÔMICO, EM CHAPA RESINADA (310 x 131 cm), COMPLETO</v>
          </cell>
          <cell r="D3045"/>
          <cell r="E3045"/>
          <cell r="F3045"/>
          <cell r="G3045" t="str">
            <v>U</v>
          </cell>
          <cell r="H3045">
            <v>1202.83</v>
          </cell>
          <cell r="I3045"/>
        </row>
        <row r="3046">
          <cell r="A3046">
            <v>9099</v>
          </cell>
          <cell r="B3046"/>
          <cell r="C3046" t="str">
            <v>RÉGUA E BARRAMENTO DE MADEIRA</v>
          </cell>
          <cell r="D3046"/>
          <cell r="E3046"/>
          <cell r="F3046"/>
          <cell r="G3046"/>
          <cell r="H3046"/>
          <cell r="I3046"/>
        </row>
        <row r="3047">
          <cell r="A3047" t="str">
            <v>ED-50839</v>
          </cell>
          <cell r="B3047"/>
          <cell r="C3047" t="str">
            <v>BARRAMENTO DE MADEIRA IPÊ PARA SALA DE AULA, L = 7 CM</v>
          </cell>
          <cell r="D3047"/>
          <cell r="E3047"/>
          <cell r="F3047"/>
          <cell r="G3047" t="str">
            <v>m</v>
          </cell>
          <cell r="H3047">
            <v>16.37</v>
          </cell>
          <cell r="I3047"/>
        </row>
        <row r="3048">
          <cell r="A3048" t="str">
            <v>ED-50876</v>
          </cell>
          <cell r="B3048"/>
          <cell r="C3048" t="str">
            <v>RÉGUA DE 10 X 1,7 CM (PEROBA ROSA) CANTO BOLEADO</v>
          </cell>
          <cell r="D3048"/>
          <cell r="E3048"/>
          <cell r="F3048"/>
          <cell r="G3048" t="str">
            <v>m</v>
          </cell>
          <cell r="H3048">
            <v>22.47</v>
          </cell>
          <cell r="I3048"/>
        </row>
        <row r="3049">
          <cell r="A3049">
            <v>8699</v>
          </cell>
          <cell r="B3049"/>
          <cell r="C3049" t="str">
            <v>PROJETO PADRÃO PENITENCIÁRIA</v>
          </cell>
          <cell r="D3049"/>
          <cell r="E3049"/>
          <cell r="F3049"/>
          <cell r="G3049"/>
          <cell r="H3049"/>
          <cell r="I3049"/>
        </row>
        <row r="3050">
          <cell r="A3050">
            <v>9100</v>
          </cell>
          <cell r="B3050"/>
          <cell r="C3050" t="str">
            <v>ALAMBRADO E MURO</v>
          </cell>
          <cell r="D3050"/>
          <cell r="E3050"/>
          <cell r="F3050"/>
          <cell r="G3050"/>
          <cell r="H3050"/>
          <cell r="I3050"/>
        </row>
        <row r="3051">
          <cell r="A3051" t="str">
            <v>ED-50787</v>
          </cell>
          <cell r="B3051"/>
          <cell r="C3051" t="str">
            <v>ALAMBRADO PARA PENITENCIÁRIAS, COM TELA DE ARAME GALVANIZADO FIO 10 # 2" FIXADA EM QUADROS DE TUBOS AÇO GALVANIZADO D = 3", COM ESTICADOR D = 2", H = 4,0 M, CONFORME DETALHE 24 SEDS (INCLUSIVE FUNDAÇÃO) - PADRÃO PENITENCIÁRIA</v>
          </cell>
          <cell r="D3051"/>
          <cell r="E3051"/>
          <cell r="F3051"/>
          <cell r="G3051" t="str">
            <v>m</v>
          </cell>
          <cell r="H3051">
            <v>713.76</v>
          </cell>
          <cell r="I3051"/>
        </row>
        <row r="3052">
          <cell r="A3052" t="str">
            <v>ED-50818</v>
          </cell>
          <cell r="B3052"/>
          <cell r="C3052" t="str">
            <v>MURO DE SEGURANÇA EM BLOCO DE CONCRETO REVESTIDO E PINTADO COM TINTA ACRÍLICA E = 20 CM, H = 5,15 M, EXCLUSIVE FUNDAÇÃO (ESTACA E BLOCOS) - DET SEDS 23</v>
          </cell>
          <cell r="D3052"/>
          <cell r="E3052"/>
          <cell r="F3052"/>
          <cell r="G3052" t="str">
            <v>m</v>
          </cell>
          <cell r="H3052">
            <v>1793.02</v>
          </cell>
          <cell r="I3052"/>
        </row>
        <row r="3053">
          <cell r="A3053">
            <v>9101</v>
          </cell>
          <cell r="B3053"/>
          <cell r="C3053" t="str">
            <v>ESQUADRIA</v>
          </cell>
          <cell r="D3053"/>
          <cell r="E3053"/>
          <cell r="F3053"/>
          <cell r="G3053"/>
          <cell r="H3053"/>
          <cell r="I3053"/>
        </row>
        <row r="3054">
          <cell r="A3054" t="str">
            <v>ED-50788</v>
          </cell>
          <cell r="B3054"/>
          <cell r="C3054" t="str">
            <v>ANTEPARO METÁLICO PARA SETEIRAS DAS ALAS H = 50 CM - PADRÃO SEDS</v>
          </cell>
          <cell r="D3054"/>
          <cell r="E3054"/>
          <cell r="F3054"/>
          <cell r="G3054" t="str">
            <v>U</v>
          </cell>
          <cell r="H3054">
            <v>174.71</v>
          </cell>
          <cell r="I3054"/>
        </row>
        <row r="3055">
          <cell r="A3055" t="str">
            <v>ED-50809</v>
          </cell>
          <cell r="B3055"/>
          <cell r="C3055" t="str">
            <v>ESQUADRIA METÁLICA PARA PASSA DOCUMENTOS - PADRÃO SEDS</v>
          </cell>
          <cell r="D3055"/>
          <cell r="E3055"/>
          <cell r="F3055"/>
          <cell r="G3055" t="str">
            <v>U</v>
          </cell>
          <cell r="H3055">
            <v>553.54</v>
          </cell>
          <cell r="I3055"/>
        </row>
        <row r="3056">
          <cell r="A3056" t="str">
            <v>ED-50811</v>
          </cell>
          <cell r="B3056"/>
          <cell r="C3056" t="str">
            <v>GRADE FIXA E PORTA DE ABRIR COM GRADE E CHAPA E TRANCA DE SEGURANÇA</v>
          </cell>
          <cell r="D3056"/>
          <cell r="E3056"/>
          <cell r="F3056"/>
          <cell r="G3056" t="str">
            <v>m2</v>
          </cell>
          <cell r="H3056">
            <v>1038.47</v>
          </cell>
          <cell r="I3056"/>
        </row>
        <row r="3057">
          <cell r="A3057" t="str">
            <v>ED-50798</v>
          </cell>
          <cell r="B3057"/>
          <cell r="C3057" t="str">
            <v>JANELA BASCULANTE METÁLICA EM QUADRO CANTONEIRA 3/4"x 3/4" x 1/8" COM TELA MOSQUITEIRO - PADRÃO SEDS</v>
          </cell>
          <cell r="D3057"/>
          <cell r="E3057"/>
          <cell r="F3057"/>
          <cell r="G3057" t="str">
            <v>m2</v>
          </cell>
          <cell r="H3057">
            <v>625.99</v>
          </cell>
          <cell r="I3057"/>
        </row>
        <row r="3058">
          <cell r="A3058" t="str">
            <v>ED-50799</v>
          </cell>
          <cell r="B3058"/>
          <cell r="C3058" t="str">
            <v>JANELA DE FERRO - PADRÃO SEDS</v>
          </cell>
          <cell r="D3058"/>
          <cell r="E3058"/>
          <cell r="F3058"/>
          <cell r="G3058" t="str">
            <v>m2</v>
          </cell>
          <cell r="H3058">
            <v>502.93</v>
          </cell>
          <cell r="I3058"/>
        </row>
        <row r="3059">
          <cell r="A3059" t="str">
            <v>ED-50797</v>
          </cell>
          <cell r="B3059"/>
          <cell r="C3059" t="str">
            <v>JANELA DE FERRO E METALON COM CHAPA E GRADE - PADRÃO SEDS</v>
          </cell>
          <cell r="D3059"/>
          <cell r="E3059"/>
          <cell r="F3059"/>
          <cell r="G3059" t="str">
            <v>m2</v>
          </cell>
          <cell r="H3059">
            <v>718.73</v>
          </cell>
          <cell r="I3059"/>
        </row>
        <row r="3060">
          <cell r="A3060" t="str">
            <v>ED-50805</v>
          </cell>
          <cell r="B3060"/>
          <cell r="C3060" t="str">
            <v>JANELA EM GRADE - PADRÃO SEDS</v>
          </cell>
          <cell r="D3060"/>
          <cell r="E3060"/>
          <cell r="F3060"/>
          <cell r="G3060" t="str">
            <v>m2</v>
          </cell>
          <cell r="H3060">
            <v>462.16</v>
          </cell>
          <cell r="I3060"/>
        </row>
        <row r="3061">
          <cell r="A3061" t="str">
            <v>ED-50806</v>
          </cell>
          <cell r="B3061"/>
          <cell r="C3061" t="str">
            <v>JANELA EM GRADE DE FERRO EM BARRAS TRANSVERSAIS DE FERRO CHATO SAE 1045 2" x 5/16" - PADRÃO SEDS</v>
          </cell>
          <cell r="D3061"/>
          <cell r="E3061"/>
          <cell r="F3061"/>
          <cell r="G3061" t="str">
            <v>m2</v>
          </cell>
          <cell r="H3061">
            <v>414.97</v>
          </cell>
          <cell r="I3061"/>
        </row>
        <row r="3062">
          <cell r="A3062" t="str">
            <v>ED-50795</v>
          </cell>
          <cell r="B3062"/>
          <cell r="C3062" t="str">
            <v>JANELA EM GRADE E TELA - PADRÃO SEDS</v>
          </cell>
          <cell r="D3062"/>
          <cell r="E3062"/>
          <cell r="F3062"/>
          <cell r="G3062" t="str">
            <v>m2</v>
          </cell>
          <cell r="H3062">
            <v>422.43</v>
          </cell>
          <cell r="I3062"/>
        </row>
        <row r="3063">
          <cell r="A3063" t="str">
            <v>ED-50801</v>
          </cell>
          <cell r="B3063"/>
          <cell r="C3063" t="str">
            <v>JANELA FIXA EM CHAPA - PADRÃO SEDS</v>
          </cell>
          <cell r="D3063"/>
          <cell r="E3063"/>
          <cell r="F3063"/>
          <cell r="G3063" t="str">
            <v>m2</v>
          </cell>
          <cell r="H3063">
            <v>428.47</v>
          </cell>
          <cell r="I3063"/>
        </row>
        <row r="3064">
          <cell r="A3064" t="str">
            <v>ED-50810</v>
          </cell>
          <cell r="B3064"/>
          <cell r="C3064" t="str">
            <v>JANELA TIPO VENEZIANA EM CHAPA 14 - PADRÃO SEDS</v>
          </cell>
          <cell r="D3064"/>
          <cell r="E3064"/>
          <cell r="F3064"/>
          <cell r="G3064" t="str">
            <v>m2</v>
          </cell>
          <cell r="H3064">
            <v>639.83000000000004</v>
          </cell>
          <cell r="I3064"/>
        </row>
        <row r="3065">
          <cell r="A3065" t="str">
            <v>ED-50800</v>
          </cell>
          <cell r="B3065"/>
          <cell r="C3065" t="str">
            <v>JANELA VENEZIANA FIXA EM CHAPA 14 - PADRÃO SEDS</v>
          </cell>
          <cell r="D3065"/>
          <cell r="E3065"/>
          <cell r="F3065"/>
          <cell r="G3065" t="str">
            <v>m2</v>
          </cell>
          <cell r="H3065">
            <v>634.78</v>
          </cell>
          <cell r="I3065"/>
        </row>
        <row r="3066">
          <cell r="A3066" t="str">
            <v>ED-50802</v>
          </cell>
          <cell r="B3066"/>
          <cell r="C3066" t="str">
            <v>PORTA DE ABRIR EM BARRAS TRANSVERSAIS DE FERRO CHATO SAE 1045 2" x 5/16" REVESTIDA EM CHAPA 14 SAE 1020 - PADRÃO SEDS</v>
          </cell>
          <cell r="D3066"/>
          <cell r="E3066"/>
          <cell r="F3066"/>
          <cell r="G3066" t="str">
            <v>m2</v>
          </cell>
          <cell r="H3066">
            <v>1192.76</v>
          </cell>
          <cell r="I3066"/>
        </row>
        <row r="3067">
          <cell r="A3067" t="str">
            <v>ED-50803</v>
          </cell>
          <cell r="B3067"/>
          <cell r="C3067" t="str">
            <v>PORTA DE ABRIR EM FERRO E TELA FIO 6 - PADRÃO SEDS</v>
          </cell>
          <cell r="D3067"/>
          <cell r="E3067"/>
          <cell r="F3067"/>
          <cell r="G3067" t="str">
            <v>m2</v>
          </cell>
          <cell r="H3067">
            <v>316.52999999999997</v>
          </cell>
          <cell r="I3067"/>
        </row>
        <row r="3068">
          <cell r="A3068" t="str">
            <v>ED-50807</v>
          </cell>
          <cell r="B3068"/>
          <cell r="C3068" t="str">
            <v>PORTA DE ABRIR EM GRADE - PADRÃO SEDS</v>
          </cell>
          <cell r="D3068"/>
          <cell r="E3068"/>
          <cell r="F3068"/>
          <cell r="G3068" t="str">
            <v>m2</v>
          </cell>
          <cell r="H3068">
            <v>765.98</v>
          </cell>
          <cell r="I3068"/>
        </row>
        <row r="3069">
          <cell r="A3069" t="str">
            <v>ED-50808</v>
          </cell>
          <cell r="B3069"/>
          <cell r="C3069" t="str">
            <v>PORTA DE ABRIR EM GRADE E TELA - PADRÃO SEDS</v>
          </cell>
          <cell r="D3069"/>
          <cell r="E3069"/>
          <cell r="F3069"/>
          <cell r="G3069" t="str">
            <v>m2</v>
          </cell>
          <cell r="H3069">
            <v>982.72</v>
          </cell>
          <cell r="I3069"/>
        </row>
        <row r="3070">
          <cell r="A3070" t="str">
            <v>ED-50794</v>
          </cell>
          <cell r="B3070"/>
          <cell r="C3070" t="str">
            <v>PORTA DE ABRIR, 01 FOLHA, EM CHAPA 14 SAE 1020 - PADRÃO SEDS</v>
          </cell>
          <cell r="D3070"/>
          <cell r="E3070"/>
          <cell r="F3070"/>
          <cell r="G3070" t="str">
            <v>m2</v>
          </cell>
          <cell r="H3070">
            <v>722.53</v>
          </cell>
          <cell r="I3070"/>
        </row>
        <row r="3071">
          <cell r="A3071" t="str">
            <v>ED-50796</v>
          </cell>
          <cell r="B3071"/>
          <cell r="C3071" t="str">
            <v>PORTA DE ABRIR, 02 FOLHAS, EM CHAPA 14 SAE 1020 - PADRÃO SEDS</v>
          </cell>
          <cell r="D3071"/>
          <cell r="E3071"/>
          <cell r="F3071"/>
          <cell r="G3071" t="str">
            <v>m2</v>
          </cell>
          <cell r="H3071">
            <v>722.53</v>
          </cell>
          <cell r="I3071"/>
        </row>
        <row r="3072">
          <cell r="A3072" t="str">
            <v>ED-50804</v>
          </cell>
          <cell r="B3072"/>
          <cell r="C3072" t="str">
            <v>PORTA EM TELA ONDULADA ARTÍSTICA MALHA 30 X 30 CM, FIO 10 - PADRÃO SEDS</v>
          </cell>
          <cell r="D3072"/>
          <cell r="E3072"/>
          <cell r="F3072"/>
          <cell r="G3072" t="str">
            <v>m2</v>
          </cell>
          <cell r="H3072">
            <v>453.83</v>
          </cell>
          <cell r="I3072"/>
        </row>
        <row r="3073">
          <cell r="A3073" t="str">
            <v>ED-50821</v>
          </cell>
          <cell r="B3073"/>
          <cell r="C3073" t="str">
            <v>S1- SETEIRA EM CHAPA 95 X 12 CM - PADRÃO SEDS</v>
          </cell>
          <cell r="D3073"/>
          <cell r="E3073"/>
          <cell r="F3073"/>
          <cell r="G3073" t="str">
            <v>U</v>
          </cell>
          <cell r="H3073">
            <v>239.9</v>
          </cell>
          <cell r="I3073"/>
        </row>
        <row r="3074">
          <cell r="A3074" t="str">
            <v>ED-50822</v>
          </cell>
          <cell r="B3074"/>
          <cell r="C3074" t="str">
            <v>S2 - SETEIRA EM CHAPA 115 X 12 CM - PADRÀO SEDS</v>
          </cell>
          <cell r="D3074"/>
          <cell r="E3074"/>
          <cell r="F3074"/>
          <cell r="G3074" t="str">
            <v>U</v>
          </cell>
          <cell r="H3074">
            <v>348.51</v>
          </cell>
          <cell r="I3074"/>
        </row>
        <row r="3075">
          <cell r="A3075" t="str">
            <v>ED-50823</v>
          </cell>
          <cell r="B3075"/>
          <cell r="C3075" t="str">
            <v>S3 - JANELA DE GRADE DE SETEIRA FIXA 80 X 12 CM - PADRÃO SEDS</v>
          </cell>
          <cell r="D3075"/>
          <cell r="E3075"/>
          <cell r="F3075"/>
          <cell r="G3075" t="str">
            <v>U</v>
          </cell>
          <cell r="H3075">
            <v>229.43</v>
          </cell>
          <cell r="I3075"/>
        </row>
        <row r="3076">
          <cell r="A3076">
            <v>9102</v>
          </cell>
          <cell r="B3076"/>
          <cell r="C3076" t="str">
            <v>CORRIMÃO E GUARDA CORPO</v>
          </cell>
          <cell r="D3076"/>
          <cell r="E3076"/>
          <cell r="F3076"/>
          <cell r="G3076"/>
          <cell r="H3076"/>
          <cell r="I3076"/>
        </row>
        <row r="3077">
          <cell r="A3077" t="str">
            <v>ED-50792</v>
          </cell>
          <cell r="B3077"/>
          <cell r="C3077" t="str">
            <v>GUARDA-CORPO - PADRÃO SEDS</v>
          </cell>
          <cell r="D3077"/>
          <cell r="E3077"/>
          <cell r="F3077"/>
          <cell r="G3077" t="str">
            <v>m</v>
          </cell>
          <cell r="H3077">
            <v>389.7</v>
          </cell>
          <cell r="I3077"/>
        </row>
        <row r="3078">
          <cell r="A3078">
            <v>9103</v>
          </cell>
          <cell r="B3078"/>
          <cell r="C3078" t="str">
            <v>ELEMENTO PRÉ-MOLDADO</v>
          </cell>
          <cell r="D3078"/>
          <cell r="E3078"/>
          <cell r="F3078"/>
          <cell r="G3078"/>
          <cell r="H3078"/>
          <cell r="I3078"/>
        </row>
        <row r="3079">
          <cell r="A3079" t="str">
            <v>ED-50789</v>
          </cell>
          <cell r="B3079"/>
          <cell r="C3079" t="str">
            <v>BELICHE SIMPLES, EXCETO ESCADA - PADRÃO SEDS</v>
          </cell>
          <cell r="D3079"/>
          <cell r="E3079"/>
          <cell r="F3079"/>
          <cell r="G3079" t="str">
            <v>U</v>
          </cell>
          <cell r="H3079">
            <v>2430.62</v>
          </cell>
          <cell r="I3079"/>
        </row>
        <row r="3080">
          <cell r="A3080" t="str">
            <v>ED-50790</v>
          </cell>
          <cell r="B3080"/>
          <cell r="C3080" t="str">
            <v>CAMA INDIVIDUAL - D5-A - PADRÃO SEDS</v>
          </cell>
          <cell r="D3080"/>
          <cell r="E3080"/>
          <cell r="F3080"/>
          <cell r="G3080" t="str">
            <v>U</v>
          </cell>
          <cell r="H3080">
            <v>836.54</v>
          </cell>
          <cell r="I3080"/>
        </row>
        <row r="3081">
          <cell r="A3081" t="str">
            <v>ED-50793</v>
          </cell>
          <cell r="B3081"/>
          <cell r="C3081" t="str">
            <v>ESCADA PARA BELICHE - PADRÃO SEDS</v>
          </cell>
          <cell r="D3081"/>
          <cell r="E3081"/>
          <cell r="F3081"/>
          <cell r="G3081" t="str">
            <v>U</v>
          </cell>
          <cell r="H3081">
            <v>235.9</v>
          </cell>
          <cell r="I3081"/>
        </row>
        <row r="3082">
          <cell r="A3082" t="str">
            <v>ED-50817</v>
          </cell>
          <cell r="B3082"/>
          <cell r="C3082" t="str">
            <v>MESA DE CABECEIRA EM CONCRETO, EXCETO BANCO DE CONCRETO E PINTURA - D6-A - PADRÃO SEDS</v>
          </cell>
          <cell r="D3082"/>
          <cell r="E3082"/>
          <cell r="F3082"/>
          <cell r="G3082" t="str">
            <v>m</v>
          </cell>
          <cell r="H3082">
            <v>126.51</v>
          </cell>
          <cell r="I3082"/>
        </row>
        <row r="3083">
          <cell r="A3083" t="str">
            <v>ED-50816</v>
          </cell>
          <cell r="B3083"/>
          <cell r="C3083" t="str">
            <v>MESA DE CABECEIRA EM CONCRETO, EXCETO PINTURA - D6 - PADRÃO SEDS</v>
          </cell>
          <cell r="D3083"/>
          <cell r="E3083"/>
          <cell r="F3083"/>
          <cell r="G3083" t="str">
            <v>m</v>
          </cell>
          <cell r="H3083">
            <v>316.48</v>
          </cell>
          <cell r="I3083"/>
        </row>
        <row r="3084">
          <cell r="A3084" t="str">
            <v>ED-50819</v>
          </cell>
          <cell r="B3084"/>
          <cell r="C3084" t="str">
            <v>PRATELEIRA DE CONCRETO, ACABAMENTO NATADO VERDE L = 40 CM - PADRÃO SEDS</v>
          </cell>
          <cell r="D3084"/>
          <cell r="E3084"/>
          <cell r="F3084"/>
          <cell r="G3084" t="str">
            <v>m</v>
          </cell>
          <cell r="H3084">
            <v>189.7</v>
          </cell>
          <cell r="I3084"/>
        </row>
        <row r="3085">
          <cell r="A3085" t="str">
            <v>ED-50820</v>
          </cell>
          <cell r="B3085"/>
          <cell r="C3085" t="str">
            <v>PRATELEIRA DE CONCRETO COM DRAMIX, L = 40 CM COM APOIO EM METALON</v>
          </cell>
          <cell r="D3085"/>
          <cell r="E3085"/>
          <cell r="F3085"/>
          <cell r="G3085" t="str">
            <v>m</v>
          </cell>
          <cell r="H3085">
            <v>187.29</v>
          </cell>
          <cell r="I3085"/>
        </row>
        <row r="3086">
          <cell r="A3086">
            <v>9104</v>
          </cell>
          <cell r="B3086"/>
          <cell r="C3086" t="str">
            <v>ESTRUTURA DE CONCRETO</v>
          </cell>
          <cell r="D3086"/>
          <cell r="E3086"/>
          <cell r="F3086"/>
          <cell r="G3086"/>
          <cell r="H3086"/>
          <cell r="I3086"/>
        </row>
        <row r="3087">
          <cell r="A3087" t="str">
            <v>ED-50815</v>
          </cell>
          <cell r="B3087"/>
          <cell r="C3087" t="str">
            <v>MARCO DE CONCRETO ARMADO JUNTO ÀS PORTAS DE CELA E/OU ALOJAMENTO - INCLUSO FORMA, DESFORMA, AÇO E CONCRETO FCK = 20 MPA</v>
          </cell>
          <cell r="D3087"/>
          <cell r="E3087"/>
          <cell r="F3087"/>
          <cell r="G3087" t="str">
            <v>m3</v>
          </cell>
          <cell r="H3087">
            <v>2046.15</v>
          </cell>
          <cell r="I3087"/>
        </row>
        <row r="3088">
          <cell r="A3088">
            <v>9105</v>
          </cell>
          <cell r="B3088"/>
          <cell r="C3088" t="str">
            <v>LAVATÓRIO E BANCADA</v>
          </cell>
          <cell r="D3088"/>
          <cell r="E3088"/>
          <cell r="F3088"/>
          <cell r="G3088"/>
          <cell r="H3088"/>
          <cell r="I3088"/>
        </row>
        <row r="3089">
          <cell r="A3089" t="str">
            <v>ED-50824</v>
          </cell>
          <cell r="B3089"/>
          <cell r="C3089" t="str">
            <v>BANCADA COM TANQUE EM CONCRETO 140 X 55 CM, (D12), EXCETO ALVENARIA, BARRADO EM AZULEJO E PINTURA - PADRÃO SEDS</v>
          </cell>
          <cell r="D3089"/>
          <cell r="E3089"/>
          <cell r="F3089"/>
          <cell r="G3089" t="str">
            <v>U</v>
          </cell>
          <cell r="H3089">
            <v>1377.45</v>
          </cell>
          <cell r="I3089"/>
        </row>
        <row r="3090">
          <cell r="A3090" t="str">
            <v>ED-50814</v>
          </cell>
          <cell r="B3090"/>
          <cell r="C3090" t="str">
            <v>LAVATÓRIO DE ALVENARIA E CONCRETO 60 X 40 CM (D1) - PADRÃO SEDS</v>
          </cell>
          <cell r="D3090"/>
          <cell r="E3090"/>
          <cell r="F3090"/>
          <cell r="G3090" t="str">
            <v>U</v>
          </cell>
          <cell r="H3090">
            <v>399.06</v>
          </cell>
          <cell r="I3090"/>
        </row>
        <row r="3091">
          <cell r="A3091">
            <v>9106</v>
          </cell>
          <cell r="B3091"/>
          <cell r="C3091" t="str">
            <v>LOUÇA SANITÁRIA</v>
          </cell>
          <cell r="D3091"/>
          <cell r="E3091"/>
          <cell r="F3091"/>
          <cell r="G3091"/>
          <cell r="H3091"/>
          <cell r="I3091"/>
        </row>
        <row r="3092">
          <cell r="A3092" t="str">
            <v>ED-50825</v>
          </cell>
          <cell r="B3092"/>
          <cell r="C3092" t="str">
            <v>BACIA SANITÁRIA ENVELOPADO (VASO) DE LOUÇA CONVENCIONAL, COR BRANCA, INCLUSIVE ACESSÓRIOS DE FIXAÇÃO/VEDAÇÃO, TUBO DE LIGAÇÃO DE LATÃO COM CANOPLA, FORNECIMENTO E INSTALAÇÃO, EXCLUSIVE VÁLVULA DE DESCARGA - D2/SITUAÇÃO 01 - PADRÃO SEDS</v>
          </cell>
          <cell r="D3092"/>
          <cell r="E3092"/>
          <cell r="F3092"/>
          <cell r="G3092" t="str">
            <v>U</v>
          </cell>
          <cell r="H3092">
            <v>445.25</v>
          </cell>
          <cell r="I3092"/>
        </row>
        <row r="3093">
          <cell r="A3093">
            <v>9107</v>
          </cell>
          <cell r="B3093"/>
          <cell r="C3093" t="str">
            <v>GRELHA E RALO</v>
          </cell>
          <cell r="D3093"/>
          <cell r="E3093"/>
          <cell r="F3093"/>
          <cell r="G3093"/>
          <cell r="H3093"/>
          <cell r="I3093"/>
        </row>
        <row r="3094">
          <cell r="A3094" t="str">
            <v>ED-50813</v>
          </cell>
          <cell r="B3094"/>
          <cell r="C3094" t="str">
            <v>GRELHA EM AÇO INOX L = 20 CM - PADRÃO SEDS</v>
          </cell>
          <cell r="D3094"/>
          <cell r="E3094"/>
          <cell r="F3094"/>
          <cell r="G3094" t="str">
            <v>m</v>
          </cell>
          <cell r="H3094">
            <v>513.24</v>
          </cell>
          <cell r="I3094"/>
        </row>
        <row r="3095">
          <cell r="A3095" t="str">
            <v>ED-50812</v>
          </cell>
          <cell r="B3095"/>
          <cell r="C3095" t="str">
            <v>GRELHA METÁLICA 20 X 20 CM - PADRÃO SEDS</v>
          </cell>
          <cell r="D3095"/>
          <cell r="E3095"/>
          <cell r="F3095"/>
          <cell r="G3095" t="str">
            <v>U</v>
          </cell>
          <cell r="H3095">
            <v>68.95</v>
          </cell>
          <cell r="I3095"/>
        </row>
        <row r="3096">
          <cell r="A3096">
            <v>6810</v>
          </cell>
          <cell r="B3096"/>
          <cell r="C3096" t="str">
            <v>SERVIÇOS DE PROJETO E CONSULTORIA</v>
          </cell>
          <cell r="D3096"/>
          <cell r="E3096"/>
          <cell r="F3096"/>
          <cell r="G3096"/>
          <cell r="H3096"/>
          <cell r="I3096"/>
        </row>
        <row r="3097">
          <cell r="A3097">
            <v>14</v>
          </cell>
          <cell r="B3097"/>
          <cell r="C3097" t="str">
            <v>307 - AUX-001  - COMPOSIÇÕES AUXILIARES</v>
          </cell>
          <cell r="D3097"/>
          <cell r="E3097"/>
          <cell r="F3097"/>
          <cell r="G3097"/>
          <cell r="H3097"/>
          <cell r="I3097"/>
        </row>
        <row r="3098">
          <cell r="A3098" t="str">
            <v>ED-8506</v>
          </cell>
          <cell r="B3098"/>
          <cell r="C3098" t="str">
            <v>APLICAÇÃO DE CONCRETO EM ESTRUTURA, INCLUSIVE ESPALHAMENTO, ADENSAMENTO E ACABAMENTO</v>
          </cell>
          <cell r="D3098"/>
          <cell r="E3098"/>
          <cell r="F3098"/>
          <cell r="G3098" t="str">
            <v>m3</v>
          </cell>
          <cell r="H3098">
            <v>34.4</v>
          </cell>
          <cell r="I3098"/>
        </row>
        <row r="3099">
          <cell r="A3099" t="str">
            <v>ED-8505</v>
          </cell>
          <cell r="B3099"/>
          <cell r="C3099" t="str">
            <v>APLICAÇÃO DE CONCRETO EM FUNDAÇÃO, INCLUSIVE ESPALHAMENTO, ADENSAMENTO E ACABAMENTO</v>
          </cell>
          <cell r="D3099"/>
          <cell r="E3099"/>
          <cell r="F3099"/>
          <cell r="G3099" t="str">
            <v>m3</v>
          </cell>
          <cell r="H3099">
            <v>22.93</v>
          </cell>
          <cell r="I3099"/>
        </row>
        <row r="3100">
          <cell r="A3100" t="str">
            <v>ED-48326</v>
          </cell>
          <cell r="B3100"/>
          <cell r="C3100" t="str">
            <v>APLICAÇÃO DE PEDRA DE MÃO EM SAPATAS, ARRIMOS E TUBULÕES</v>
          </cell>
          <cell r="D3100"/>
          <cell r="E3100"/>
          <cell r="F3100"/>
          <cell r="G3100" t="str">
            <v>m3</v>
          </cell>
          <cell r="H3100">
            <v>24.31</v>
          </cell>
          <cell r="I3100"/>
        </row>
        <row r="3101">
          <cell r="A3101" t="str">
            <v>ED-48335</v>
          </cell>
          <cell r="B3101"/>
          <cell r="C3101" t="str">
            <v>ARGAMASSA COM VERMICULITA, PREPARO MANUAL</v>
          </cell>
          <cell r="D3101"/>
          <cell r="E3101"/>
          <cell r="F3101"/>
          <cell r="G3101" t="str">
            <v>m3</v>
          </cell>
          <cell r="H3101">
            <v>878.95</v>
          </cell>
          <cell r="I3101"/>
        </row>
        <row r="3102">
          <cell r="A3102" t="str">
            <v>ED-48301</v>
          </cell>
          <cell r="B3102"/>
          <cell r="C3102" t="str">
            <v>ARGAMASSA DE CAL HIDRATADA, TRAÇO 1:3 (CAL E AREIA), PREPARO MANUAL</v>
          </cell>
          <cell r="D3102"/>
          <cell r="E3102"/>
          <cell r="F3102"/>
          <cell r="G3102" t="str">
            <v>m3</v>
          </cell>
          <cell r="H3102">
            <v>473.83</v>
          </cell>
          <cell r="I3102"/>
        </row>
        <row r="3103">
          <cell r="A3103" t="str">
            <v>ED-48307</v>
          </cell>
          <cell r="B3103"/>
          <cell r="C3103" t="str">
            <v>ARGAMASSA, TRAÇO 1:2:8 (CIMENTO, CAL E AREIA), PREPARO MECÂNICO</v>
          </cell>
          <cell r="D3103"/>
          <cell r="E3103"/>
          <cell r="F3103"/>
          <cell r="G3103" t="str">
            <v>m3</v>
          </cell>
          <cell r="H3103">
            <v>488.74</v>
          </cell>
          <cell r="I3103"/>
        </row>
        <row r="3104">
          <cell r="A3104" t="str">
            <v>ED-48308</v>
          </cell>
          <cell r="B3104"/>
          <cell r="C3104" t="str">
            <v>ARGAMASSA, TRAÇO 1:2:9 (CIMENTO, CAL E AREIA), PREPARO MECÂNICO</v>
          </cell>
          <cell r="D3104"/>
          <cell r="E3104"/>
          <cell r="F3104"/>
          <cell r="G3104" t="str">
            <v>m3</v>
          </cell>
          <cell r="H3104">
            <v>456.48</v>
          </cell>
          <cell r="I3104"/>
        </row>
        <row r="3105">
          <cell r="A3105" t="str">
            <v>ED-48302</v>
          </cell>
          <cell r="B3105"/>
          <cell r="C3105" t="str">
            <v>ARGAMASSA, TRAÇO 1:3 (CIMENTO E AREIA), PREPARO MECÂNICO</v>
          </cell>
          <cell r="D3105"/>
          <cell r="E3105"/>
          <cell r="F3105"/>
          <cell r="G3105" t="str">
            <v>m3</v>
          </cell>
          <cell r="H3105">
            <v>519.66</v>
          </cell>
          <cell r="I3105"/>
        </row>
        <row r="3106">
          <cell r="A3106" t="str">
            <v>ED-48303</v>
          </cell>
          <cell r="B3106"/>
          <cell r="C3106" t="str">
            <v>ARGAMASSA, TRAÇO 1:4 (CIMENTO E AREIA), PREPARO MECÂNICO</v>
          </cell>
          <cell r="D3106"/>
          <cell r="E3106"/>
          <cell r="F3106"/>
          <cell r="G3106" t="str">
            <v>m3</v>
          </cell>
          <cell r="H3106">
            <v>438.59</v>
          </cell>
          <cell r="I3106"/>
        </row>
        <row r="3107">
          <cell r="A3107" t="str">
            <v>ED-48304</v>
          </cell>
          <cell r="B3107"/>
          <cell r="C3107" t="str">
            <v>ARGAMASSA, TRAÇO 1:5 (CIMENTO E AREIA), PREPARO MECÂNICO</v>
          </cell>
          <cell r="D3107"/>
          <cell r="E3107"/>
          <cell r="F3107"/>
          <cell r="G3107" t="str">
            <v>m3</v>
          </cell>
          <cell r="H3107">
            <v>389.68</v>
          </cell>
          <cell r="I3107"/>
        </row>
        <row r="3108">
          <cell r="A3108" t="str">
            <v>ED-48305</v>
          </cell>
          <cell r="B3108"/>
          <cell r="C3108" t="str">
            <v>ARGAMASSA, TRAÇO 1:6 (CIMENTO E AREIA), PREPARO MECÂNICO</v>
          </cell>
          <cell r="D3108"/>
          <cell r="E3108"/>
          <cell r="F3108"/>
          <cell r="G3108" t="str">
            <v>m3</v>
          </cell>
          <cell r="H3108">
            <v>356.85</v>
          </cell>
          <cell r="I3108"/>
        </row>
        <row r="3109">
          <cell r="A3109" t="str">
            <v>ED-48306</v>
          </cell>
          <cell r="B3109"/>
          <cell r="C3109" t="str">
            <v>ARGAMASSA, TRAÇO 1:7 (CIMENTO E AREIA), PREPARO MECÂNICO</v>
          </cell>
          <cell r="D3109"/>
          <cell r="E3109"/>
          <cell r="F3109"/>
          <cell r="G3109" t="str">
            <v>m3</v>
          </cell>
          <cell r="H3109">
            <v>333.4</v>
          </cell>
          <cell r="I3109"/>
        </row>
        <row r="3110">
          <cell r="A3110" t="str">
            <v>ED-48309</v>
          </cell>
          <cell r="B3110"/>
          <cell r="C3110" t="str">
            <v>BANCADA EM CONCRETO L = 40 CM COM DRAMIX</v>
          </cell>
          <cell r="D3110"/>
          <cell r="E3110"/>
          <cell r="F3110"/>
          <cell r="G3110" t="str">
            <v>m2</v>
          </cell>
          <cell r="H3110">
            <v>325.06</v>
          </cell>
          <cell r="I3110"/>
        </row>
        <row r="3111">
          <cell r="A3111" t="str">
            <v>ED-8494</v>
          </cell>
          <cell r="B3111"/>
          <cell r="C3111" t="str">
            <v>CONCRETO ESTRUTURAL, PREPARADO EM OBRA COM BETONEIRA, CONTROLE "A", COM FCK 20 MPA, BRITA Nº (1), CONSISTÊNCIA PARA VIBRAÇÃO (FABRICAÇÃO)</v>
          </cell>
          <cell r="D3111"/>
          <cell r="E3111"/>
          <cell r="F3111"/>
          <cell r="G3111" t="str">
            <v>m3</v>
          </cell>
          <cell r="H3111">
            <v>415.3</v>
          </cell>
          <cell r="I3111"/>
        </row>
        <row r="3112">
          <cell r="A3112" t="str">
            <v>ED-8486</v>
          </cell>
          <cell r="B3112"/>
          <cell r="C3112" t="str">
            <v>CONCRETO ESTRUTURAL, PREPARADO EM OBRA COM BETONEIRA, CONTROLE "A", COM FCK 20 MPA, BRITA Nº (1 E 2), CONSISTÊNCIA PARA VIBRAÇÃO (FABRICAÇÃO)</v>
          </cell>
          <cell r="D3112"/>
          <cell r="E3112"/>
          <cell r="F3112"/>
          <cell r="G3112" t="str">
            <v>m3</v>
          </cell>
          <cell r="H3112">
            <v>458.04</v>
          </cell>
          <cell r="I3112"/>
        </row>
        <row r="3113">
          <cell r="A3113" t="str">
            <v>ED-8495</v>
          </cell>
          <cell r="B3113"/>
          <cell r="C3113" t="str">
            <v>CONCRETO ESTRUTURAL, PREPARADO EM OBRA COM BETONEIRA, CONTROLE "A", COM FCK 25 MPA, BRITA Nº (1), CONSISTÊNCIA PARA VIBRAÇÃO (FABRICAÇÃO)</v>
          </cell>
          <cell r="D3113"/>
          <cell r="E3113"/>
          <cell r="F3113"/>
          <cell r="G3113" t="str">
            <v>m3</v>
          </cell>
          <cell r="H3113">
            <v>443.78</v>
          </cell>
          <cell r="I3113"/>
        </row>
        <row r="3114">
          <cell r="A3114" t="str">
            <v>ED-8487</v>
          </cell>
          <cell r="B3114"/>
          <cell r="C3114" t="str">
            <v>CONCRETO ESTRUTURAL, PREPARADO EM OBRA COM BETONEIRA, CONTROLE "A", COM FCK 25 MPA, BRITA Nº (1 E 2), CONSISTÊNCIA PARA VIBRAÇÃO (FABRICAÇÃO)</v>
          </cell>
          <cell r="D3114"/>
          <cell r="E3114"/>
          <cell r="F3114"/>
          <cell r="G3114" t="str">
            <v>m3</v>
          </cell>
          <cell r="H3114">
            <v>483.68</v>
          </cell>
          <cell r="I3114"/>
        </row>
        <row r="3115">
          <cell r="A3115" t="str">
            <v>ED-8496</v>
          </cell>
          <cell r="B3115"/>
          <cell r="C3115" t="str">
            <v>CONCRETO ESTRUTURAL, PREPARADO EM OBRA COM BETONEIRA, CONTROLE "A", COM FCK 30 MPA, BRITA Nº (1), CONSISTÊNCIA PARA VIBRAÇÃO (FABRICAÇÃO)</v>
          </cell>
          <cell r="D3115"/>
          <cell r="E3115"/>
          <cell r="F3115"/>
          <cell r="G3115" t="str">
            <v>m3</v>
          </cell>
          <cell r="H3115">
            <v>476.12</v>
          </cell>
          <cell r="I3115"/>
        </row>
        <row r="3116">
          <cell r="A3116" t="str">
            <v>ED-48319</v>
          </cell>
          <cell r="B3116"/>
          <cell r="C3116" t="str">
            <v>CONCRETO ESTRUTURAL, PREPARADO EM OBRA COM BETONEIRA, CONTROLE "A", COM FCK 30 MPA, BRITA Nº (1 E 2), CONSISTÊNCIA PARA VIBRAÇÃO (FABRICAÇÃO)</v>
          </cell>
          <cell r="D3116"/>
          <cell r="E3116"/>
          <cell r="F3116"/>
          <cell r="G3116" t="str">
            <v>m3</v>
          </cell>
          <cell r="H3116">
            <v>520.95000000000005</v>
          </cell>
          <cell r="I3116"/>
        </row>
        <row r="3117">
          <cell r="A3117" t="str">
            <v>ED-8497</v>
          </cell>
          <cell r="B3117"/>
          <cell r="C3117" t="str">
            <v>CONCRETO ESTRUTURAL, PREPARADO EM OBRA COM BETONEIRA, CONTROLE "A", COM FCK 35 MPA, BRITA Nº (1), CONSISTÊNCIA PARA VIBRAÇÃO (FABRICAÇÃO)</v>
          </cell>
          <cell r="D3117"/>
          <cell r="E3117"/>
          <cell r="F3117"/>
          <cell r="G3117" t="str">
            <v>m3</v>
          </cell>
          <cell r="H3117">
            <v>514.09</v>
          </cell>
          <cell r="I3117"/>
        </row>
        <row r="3118">
          <cell r="A3118" t="str">
            <v>ED-48320</v>
          </cell>
          <cell r="B3118"/>
          <cell r="C3118" t="str">
            <v>CONCRETO ESTRUTURAL, PREPARADO EM OBRA COM BETONEIRA, CONTROLE "A", COM FCK 35 MPA, BRITA Nº (1 E 2), CONSISTÊNCIA PARA VIBRAÇÃO (FABRICAÇÃO)</v>
          </cell>
          <cell r="D3118"/>
          <cell r="E3118"/>
          <cell r="F3118"/>
          <cell r="G3118" t="str">
            <v>m3</v>
          </cell>
          <cell r="H3118">
            <v>542.54999999999995</v>
          </cell>
          <cell r="I3118"/>
        </row>
        <row r="3119">
          <cell r="A3119" t="str">
            <v>ED-8498</v>
          </cell>
          <cell r="B3119"/>
          <cell r="C3119" t="str">
            <v>CONCRETO ESTRUTURAL, PREPARADO EM OBRA COM BETONEIRA, CONTROLE "A", COM FCK 40 MPA, BRITA Nº (1), CONSISTÊNCIA PARA VIBRAÇÃO (FABRICAÇÃO)</v>
          </cell>
          <cell r="D3119"/>
          <cell r="E3119"/>
          <cell r="F3119"/>
          <cell r="G3119" t="str">
            <v>m3</v>
          </cell>
          <cell r="H3119">
            <v>590.58000000000004</v>
          </cell>
          <cell r="I3119"/>
        </row>
        <row r="3120">
          <cell r="A3120" t="str">
            <v>ED-48321</v>
          </cell>
          <cell r="B3120"/>
          <cell r="C3120" t="str">
            <v>CONCRETO ESTRUTURAL, PREPARADO EM OBRA COM BETONEIRA, CONTROLE "A", COM FCK 40 MPA, BRITA Nº (1 E 2), CONSISTÊNCIA PARA VIBRAÇÃO (FABRICAÇÃO)</v>
          </cell>
          <cell r="D3120"/>
          <cell r="E3120"/>
          <cell r="F3120"/>
          <cell r="G3120" t="str">
            <v>m3</v>
          </cell>
          <cell r="H3120">
            <v>577.6</v>
          </cell>
          <cell r="I3120"/>
        </row>
        <row r="3121">
          <cell r="A3121" t="str">
            <v>ED-48317</v>
          </cell>
          <cell r="B3121"/>
          <cell r="C3121" t="str">
            <v>CONCRETO ESTRUTURAL, PREPARADO EM OBRA COM BETONEIRA, CONTROLE "B", COM FCK 20 MPA, BRITA Nº (1 E 2), CONSISTÊNCIA PARA VIBRAÇÃO (FABRICAÇÃO)</v>
          </cell>
          <cell r="D3121"/>
          <cell r="E3121"/>
          <cell r="F3121"/>
          <cell r="G3121" t="str">
            <v>m3</v>
          </cell>
          <cell r="H3121">
            <v>466.8</v>
          </cell>
          <cell r="I3121"/>
        </row>
        <row r="3122">
          <cell r="A3122" t="str">
            <v>ED-48318</v>
          </cell>
          <cell r="B3122"/>
          <cell r="C3122" t="str">
            <v>CONCRETO ESTRUTURAL, PREPARADO EM OBRA COM BETONEIRA, CONTROLE "B", COM FCK 25 MPA, BRITA Nº (1 E 2), CONSISTÊNCIA PARA VIBRAÇÃO (FABRICAÇÃO)</v>
          </cell>
          <cell r="D3122"/>
          <cell r="E3122"/>
          <cell r="F3122"/>
          <cell r="G3122" t="str">
            <v>m3</v>
          </cell>
          <cell r="H3122">
            <v>484.37</v>
          </cell>
          <cell r="I3122"/>
        </row>
        <row r="3123">
          <cell r="A3123" t="str">
            <v>ED-48311</v>
          </cell>
          <cell r="B3123"/>
          <cell r="C3123" t="str">
            <v>CONCRETO MAGRO, TRAÇO 1:3:6, PREPARADO EM OBRA COM BETONEIRA, SEM FUNÇÃO ESTRUTURAL</v>
          </cell>
          <cell r="D3123"/>
          <cell r="E3123"/>
          <cell r="F3123"/>
          <cell r="G3123" t="str">
            <v>m3</v>
          </cell>
          <cell r="H3123">
            <v>360.42</v>
          </cell>
          <cell r="I3123"/>
        </row>
        <row r="3124">
          <cell r="A3124" t="str">
            <v>ED-48310</v>
          </cell>
          <cell r="B3124"/>
          <cell r="C3124" t="str">
            <v>CONCRETO MAGRO, TRAÇO 1:4:8, PREPARADO EM OBRA COM BETONEIRA, SEM FUNÇÃO ESTRUTURAL</v>
          </cell>
          <cell r="D3124"/>
          <cell r="E3124"/>
          <cell r="F3124"/>
          <cell r="G3124" t="str">
            <v>m3</v>
          </cell>
          <cell r="H3124">
            <v>338.65</v>
          </cell>
          <cell r="I3124"/>
        </row>
        <row r="3125">
          <cell r="A3125" t="str">
            <v>ED-8493</v>
          </cell>
          <cell r="B3125"/>
          <cell r="C3125" t="str">
            <v>CONCRETO NÃO ESTRUTURAL, PREPARADO EM OBRA COM BETONEIRA, CONTROLE "A", COM FCK 15 MPA, BRITA Nº (1), CONSISTÊNCIA PARA VIBRAÇÃO (FABRICAÇÃO)</v>
          </cell>
          <cell r="D3125"/>
          <cell r="E3125"/>
          <cell r="F3125"/>
          <cell r="G3125" t="str">
            <v>m3</v>
          </cell>
          <cell r="H3125">
            <v>440.09</v>
          </cell>
          <cell r="I3125"/>
        </row>
        <row r="3126">
          <cell r="A3126" t="str">
            <v>ED-8485</v>
          </cell>
          <cell r="B3126"/>
          <cell r="C3126" t="str">
            <v>CONCRETO NÃO ESTRUTURAL, PREPARADO EM OBRA COM BETONEIRA, CONTROLE "A", COM FCK 15 MPA, BRITA Nº (1 E 2), CONSISTÊNCIA PARA VIBRAÇÃO (FABRICAÇÃO)</v>
          </cell>
          <cell r="D3126"/>
          <cell r="E3126"/>
          <cell r="F3126"/>
          <cell r="G3126" t="str">
            <v>m3</v>
          </cell>
          <cell r="H3126">
            <v>434.98</v>
          </cell>
          <cell r="I3126"/>
        </row>
        <row r="3127">
          <cell r="A3127" t="str">
            <v>ED-48313</v>
          </cell>
          <cell r="B3127"/>
          <cell r="C3127" t="str">
            <v>CONCRETO NÃO ESTRUTURAL, PREPARADO EM OBRA COM BETONEIRA, CONTROLE "B", COM FCK 10 MPA, BRITA Nº (1 E 2), CONSISTÊNCIA PARA VIBRAÇÃO (FABRICAÇÃO)</v>
          </cell>
          <cell r="D3127"/>
          <cell r="E3127"/>
          <cell r="F3127"/>
          <cell r="G3127" t="str">
            <v>m3</v>
          </cell>
          <cell r="H3127">
            <v>417.6</v>
          </cell>
          <cell r="I3127"/>
        </row>
        <row r="3128">
          <cell r="A3128" t="str">
            <v>ED-48314</v>
          </cell>
          <cell r="B3128"/>
          <cell r="C3128" t="str">
            <v>CONCRETO NÃO ESTRUTURAL, PREPARADO EM OBRA COM BETONEIRA, CONTROLE "B", COM FCK 13,5 MPA, BRITA Nº (1 E 2), CONSISTÊNCIA PARA VIBRAÇÃO (FABRICAÇÃO)</v>
          </cell>
          <cell r="D3128"/>
          <cell r="E3128"/>
          <cell r="F3128"/>
          <cell r="G3128" t="str">
            <v>m3</v>
          </cell>
          <cell r="H3128">
            <v>435.69</v>
          </cell>
          <cell r="I3128"/>
        </row>
        <row r="3129">
          <cell r="A3129" t="str">
            <v>ED-48315</v>
          </cell>
          <cell r="B3129"/>
          <cell r="C3129" t="str">
            <v>CONCRETO NÃO ESTRUTURAL, PREPARADO EM OBRA COM BETONEIRA, CONTROLE "B", COM FCK 15 MPA, BRITA Nº (1 E 2), CONSISTÊNCIA PARA VIBRAÇÃO (FABRICAÇÃO)</v>
          </cell>
          <cell r="D3129"/>
          <cell r="E3129"/>
          <cell r="F3129"/>
          <cell r="G3129" t="str">
            <v>m3</v>
          </cell>
          <cell r="H3129">
            <v>442.67</v>
          </cell>
          <cell r="I3129"/>
        </row>
        <row r="3130">
          <cell r="A3130" t="str">
            <v>ED-48316</v>
          </cell>
          <cell r="B3130"/>
          <cell r="C3130" t="str">
            <v>CONCRETO NÃO ESTRUTURAL, PREPARADO EM OBRA COM BETONEIRA, CONTROLE "B", COM FCK 18 MPA, BRITA Nº (1 E 2), CONSISTÊNCIA PARA VIBRAÇÃO (FABRICAÇÃO)</v>
          </cell>
          <cell r="D3130"/>
          <cell r="E3130"/>
          <cell r="F3130"/>
          <cell r="G3130" t="str">
            <v>m3</v>
          </cell>
          <cell r="H3130">
            <v>457.01</v>
          </cell>
          <cell r="I3130"/>
        </row>
        <row r="3131">
          <cell r="A3131" t="str">
            <v>ED-48312</v>
          </cell>
          <cell r="B3131"/>
          <cell r="C3131" t="str">
            <v>CONCRETO NÃO ESTRUTURAL, PREPARADO EM OBRA COM BETONEIRA, CONTROLE "B", COM FCK 9 MPA, BRITA Nº (1 E 2), CONSISTÊNCIA PARA VIBRAÇÃO (FABRICAÇÃO)</v>
          </cell>
          <cell r="D3131"/>
          <cell r="E3131"/>
          <cell r="F3131"/>
          <cell r="G3131" t="str">
            <v>m3</v>
          </cell>
          <cell r="H3131">
            <v>412.36</v>
          </cell>
          <cell r="I3131"/>
        </row>
        <row r="3132">
          <cell r="A3132" t="str">
            <v>ED-8562</v>
          </cell>
          <cell r="B3132"/>
          <cell r="C3132" t="str">
            <v>FORMA PARA VIGA-CINTA/BLOCO COM CHAPA DE COMPENSADO PLASTIFICADO, ESP. 12MM (DESMONTAGEM)</v>
          </cell>
          <cell r="D3132"/>
          <cell r="E3132"/>
          <cell r="F3132"/>
          <cell r="G3132" t="str">
            <v>m2</v>
          </cell>
          <cell r="H3132">
            <v>6.08</v>
          </cell>
          <cell r="I3132"/>
        </row>
        <row r="3133">
          <cell r="A3133" t="str">
            <v>ED-8560</v>
          </cell>
          <cell r="B3133"/>
          <cell r="C3133" t="str">
            <v>FORMA PARA VIGA-CINTA/BLOCO COM CHAPA DE COMPENSADO PLASTIFICADO, ESP. 12MM (FABRICAÇÃO)</v>
          </cell>
          <cell r="D3133"/>
          <cell r="E3133"/>
          <cell r="F3133"/>
          <cell r="G3133" t="str">
            <v>m2</v>
          </cell>
          <cell r="H3133">
            <v>137.47999999999999</v>
          </cell>
          <cell r="I3133"/>
        </row>
        <row r="3134">
          <cell r="A3134" t="str">
            <v>ED-8561</v>
          </cell>
          <cell r="B3134"/>
          <cell r="C3134" t="str">
            <v>FORMA PARA VIGA-CINTA/BLOCO COM CHAPA DE COMPENSADO PLASTIFICADO, ESP. 12MM (MONTAGEM)</v>
          </cell>
          <cell r="D3134"/>
          <cell r="E3134"/>
          <cell r="F3134"/>
          <cell r="G3134" t="str">
            <v>m2</v>
          </cell>
          <cell r="H3134">
            <v>16.72</v>
          </cell>
          <cell r="I3134"/>
        </row>
        <row r="3135">
          <cell r="A3135" t="str">
            <v>ED-8569</v>
          </cell>
          <cell r="B3135"/>
          <cell r="C3135" t="str">
            <v>FORMA PARA VIGA-CINTA/BLOCO COM CHAPA DE COMPENSADO RESINADO, ESP. 12MM (DESMONTAGEM)</v>
          </cell>
          <cell r="D3135"/>
          <cell r="E3135"/>
          <cell r="F3135"/>
          <cell r="G3135" t="str">
            <v>m2</v>
          </cell>
          <cell r="H3135">
            <v>6.08</v>
          </cell>
          <cell r="I3135"/>
        </row>
        <row r="3136">
          <cell r="A3136" t="str">
            <v>ED-8567</v>
          </cell>
          <cell r="B3136"/>
          <cell r="C3136" t="str">
            <v>FORMA PARA VIGA-CINTA/BLOCO COM CHAPA DE COMPENSADO RESINADO, ESP. 12MM (FABRICAÇÃO)</v>
          </cell>
          <cell r="D3136"/>
          <cell r="E3136"/>
          <cell r="F3136"/>
          <cell r="G3136" t="str">
            <v>m2</v>
          </cell>
          <cell r="H3136">
            <v>110.5</v>
          </cell>
          <cell r="I3136"/>
        </row>
        <row r="3137">
          <cell r="A3137" t="str">
            <v>ED-8568</v>
          </cell>
          <cell r="B3137"/>
          <cell r="C3137" t="str">
            <v>FORMA PARA VIGA-CINTA/BLOCO COM CHAPA DE COMPENSADO RESINADO, ESP. 12MM (MONTAGEM)</v>
          </cell>
          <cell r="D3137"/>
          <cell r="E3137"/>
          <cell r="F3137"/>
          <cell r="G3137" t="str">
            <v>m2</v>
          </cell>
          <cell r="H3137">
            <v>16.72</v>
          </cell>
          <cell r="I3137"/>
        </row>
        <row r="3138">
          <cell r="A3138" t="str">
            <v>ED-8565</v>
          </cell>
          <cell r="B3138"/>
          <cell r="C3138" t="str">
            <v>FORMA PARA VIGA-CINTA/BLOCO DE MADEIRA COM TÁBUA E SARRAFO (DESMONTAGEM)</v>
          </cell>
          <cell r="D3138"/>
          <cell r="E3138"/>
          <cell r="F3138"/>
          <cell r="G3138" t="str">
            <v>m2</v>
          </cell>
          <cell r="H3138">
            <v>6.71</v>
          </cell>
          <cell r="I3138"/>
        </row>
        <row r="3139">
          <cell r="A3139" t="str">
            <v>ED-8563</v>
          </cell>
          <cell r="B3139"/>
          <cell r="C3139" t="str">
            <v>FORMA PARA VIGA-CINTA/BLOCO DE MADEIRA COM TÁBUA E SARRAFO (FABRICAÇÃO)</v>
          </cell>
          <cell r="D3139"/>
          <cell r="E3139"/>
          <cell r="F3139"/>
          <cell r="G3139" t="str">
            <v>m2</v>
          </cell>
          <cell r="H3139">
            <v>88.29</v>
          </cell>
          <cell r="I3139"/>
        </row>
        <row r="3140">
          <cell r="A3140" t="str">
            <v>ED-8564</v>
          </cell>
          <cell r="B3140"/>
          <cell r="C3140" t="str">
            <v>FORMA PARA VIGA-CINTA/BLOCO DE MADEIRA COM TÁBUA E SARRAFO (MONTAGEM)</v>
          </cell>
          <cell r="D3140"/>
          <cell r="E3140"/>
          <cell r="F3140"/>
          <cell r="G3140" t="str">
            <v>m2</v>
          </cell>
          <cell r="H3140">
            <v>21.57</v>
          </cell>
          <cell r="I3140"/>
        </row>
        <row r="3141">
          <cell r="A3141" t="str">
            <v>ED-48323</v>
          </cell>
          <cell r="B3141"/>
          <cell r="C3141" t="str">
            <v>LAJE PRÉ-MOLDADA D = 8 CM, CONCRETO 1:2:4 COM ARMAÇÃO E FORMA RESINADA</v>
          </cell>
          <cell r="D3141"/>
          <cell r="E3141"/>
          <cell r="F3141"/>
          <cell r="G3141" t="str">
            <v>m2</v>
          </cell>
          <cell r="H3141">
            <v>164.41</v>
          </cell>
          <cell r="I3141"/>
        </row>
        <row r="3142">
          <cell r="A3142" t="str">
            <v>ED-48322</v>
          </cell>
          <cell r="B3142"/>
          <cell r="C3142" t="str">
            <v>LAJE SOBRE O SOLO, D = 8 CM, CONCRETO 1:3:6, CIMENTO, AREIA E BRITA</v>
          </cell>
          <cell r="D3142"/>
          <cell r="E3142"/>
          <cell r="F3142"/>
          <cell r="G3142" t="str">
            <v>m2</v>
          </cell>
          <cell r="H3142">
            <v>47.02</v>
          </cell>
          <cell r="I3142"/>
        </row>
        <row r="3143">
          <cell r="A3143" t="str">
            <v>ED-8504</v>
          </cell>
          <cell r="B3143"/>
          <cell r="C3143" t="str">
            <v>LANÇAMENTO DE CONCRETO EM ESTRUTURA, INCLUSIVE TRANSPORTE ATÉ O LOCAL DE APLICAÇÃO, EXCLUSIVE APLICAÇÃO</v>
          </cell>
          <cell r="D3143"/>
          <cell r="E3143"/>
          <cell r="F3143"/>
          <cell r="G3143" t="str">
            <v>m3</v>
          </cell>
          <cell r="H3143">
            <v>73.040000000000006</v>
          </cell>
          <cell r="I3143"/>
        </row>
        <row r="3144">
          <cell r="A3144" t="str">
            <v>ED-8503</v>
          </cell>
          <cell r="B3144"/>
          <cell r="C3144" t="str">
            <v>LANÇAMENTO DE CONCRETO EM FUNDAÇÃO, INCLUSIVE TRANSPORTE ATÉ O LOCAL DE APLICAÇÃO, EXCLUSIVE APLICAÇÃO</v>
          </cell>
          <cell r="D3144"/>
          <cell r="E3144"/>
          <cell r="F3144"/>
          <cell r="G3144" t="str">
            <v>m3</v>
          </cell>
          <cell r="H3144">
            <v>57.39</v>
          </cell>
          <cell r="I3144"/>
        </row>
        <row r="3145">
          <cell r="A3145" t="str">
            <v>ED-48328</v>
          </cell>
          <cell r="B3145"/>
          <cell r="C3145" t="str">
            <v>LIXAMENTO DE SUPERFÍCIE DE CONCRETO manual para preparação e conservação</v>
          </cell>
          <cell r="D3145"/>
          <cell r="E3145"/>
          <cell r="F3145"/>
          <cell r="G3145" t="str">
            <v>m2</v>
          </cell>
          <cell r="H3145">
            <v>9.51</v>
          </cell>
          <cell r="I3145"/>
        </row>
        <row r="3146">
          <cell r="A3146" t="str">
            <v>ED-48332</v>
          </cell>
          <cell r="B3146"/>
          <cell r="C3146" t="str">
            <v>PINGADEIRA COM DIMENSÃO (20X5)CM, MOLDADO "IN-LOCO", EM CONCRETO NÃO ESTRUTURAL, PREPARADO EM OBRA COM BETONEIRA, COM FCK 15MPA, INCLUSIVE LANÇAMENTO, ADENSAMENTO, ACABAMENTO E ARMAÇÃO</v>
          </cell>
          <cell r="D3146"/>
          <cell r="E3146"/>
          <cell r="F3146"/>
          <cell r="G3146" t="str">
            <v>m</v>
          </cell>
          <cell r="H3146">
            <v>18.29</v>
          </cell>
          <cell r="I3146"/>
        </row>
        <row r="3147">
          <cell r="A3147" t="str">
            <v>ED-48329</v>
          </cell>
          <cell r="B3147"/>
          <cell r="C3147" t="str">
            <v>PINTURA ESMALTE EM POSTES OU TUBULAÇÕES 2 DEMÃO</v>
          </cell>
          <cell r="D3147"/>
          <cell r="E3147"/>
          <cell r="F3147"/>
          <cell r="G3147" t="str">
            <v>m</v>
          </cell>
          <cell r="H3147">
            <v>6.95</v>
          </cell>
          <cell r="I3147"/>
        </row>
        <row r="3148">
          <cell r="A3148" t="str">
            <v>ED-48331</v>
          </cell>
          <cell r="B3148"/>
          <cell r="C3148" t="str">
            <v>PLACA DE CONCRETO ARMADO D = 5 CM, PRÉ MOLDADA</v>
          </cell>
          <cell r="D3148"/>
          <cell r="E3148"/>
          <cell r="F3148"/>
          <cell r="G3148" t="str">
            <v>m2</v>
          </cell>
          <cell r="H3148">
            <v>187.09</v>
          </cell>
          <cell r="I3148"/>
        </row>
        <row r="3149">
          <cell r="A3149" t="str">
            <v>ED-48330</v>
          </cell>
          <cell r="B3149"/>
          <cell r="C3149" t="str">
            <v>PLACA DE CONCRETO ARMADO D = 8 CM, PRÉ MOLDADA</v>
          </cell>
          <cell r="D3149"/>
          <cell r="E3149"/>
          <cell r="F3149"/>
          <cell r="G3149" t="str">
            <v>m2</v>
          </cell>
          <cell r="H3149">
            <v>218.56</v>
          </cell>
          <cell r="I3149"/>
        </row>
        <row r="3150">
          <cell r="A3150" t="str">
            <v>ED-48333</v>
          </cell>
          <cell r="B3150"/>
          <cell r="C3150" t="str">
            <v>TAMPA DE CONCRETO PARA CAIXA DE INSPEÇÃO EM ALVENARIA E = 8 CM</v>
          </cell>
          <cell r="D3150"/>
          <cell r="E3150"/>
          <cell r="F3150"/>
          <cell r="G3150" t="str">
            <v>m2</v>
          </cell>
          <cell r="H3150">
            <v>164.41</v>
          </cell>
          <cell r="I3150"/>
        </row>
        <row r="3151">
          <cell r="A3151" t="str">
            <v>ED-48334</v>
          </cell>
          <cell r="B3151"/>
          <cell r="C3151" t="str">
            <v>TAMPA EM CONCRETO COM FCK 15MPA, MOLDADA IN LOCO, PARA CANALETA COM LARGURA 30CM, ESP. 8CM, INCLUSIVE ARMAÇÃO CA-50 DIÂMETRO (6,3MM)</v>
          </cell>
          <cell r="D3151"/>
          <cell r="E3151"/>
          <cell r="F3151"/>
          <cell r="G3151" t="str">
            <v>m</v>
          </cell>
          <cell r="H3151">
            <v>40.96</v>
          </cell>
          <cell r="I3151"/>
        </row>
        <row r="3152">
          <cell r="A3152" t="str">
            <v>ED-48325</v>
          </cell>
          <cell r="B3152"/>
          <cell r="C3152" t="str">
            <v>TRANSPORTE, LANÇAMENTO E ADENSAMENTO E ACABAMENTO DE CONCRETO EM ESTRUTURA</v>
          </cell>
          <cell r="D3152"/>
          <cell r="E3152"/>
          <cell r="F3152"/>
          <cell r="G3152" t="str">
            <v>m3</v>
          </cell>
          <cell r="H3152">
            <v>113.65</v>
          </cell>
          <cell r="I3152"/>
        </row>
        <row r="3153">
          <cell r="A3153" t="str">
            <v>ED-48324</v>
          </cell>
          <cell r="B3153"/>
          <cell r="C3153" t="str">
            <v>TRANSPORTE, LANÇAMENTO E ADENSAMENTO E ACABAMENTO DE CONCRETO EM FUNDAÇÃO/RADIER</v>
          </cell>
          <cell r="D3153"/>
          <cell r="E3153"/>
          <cell r="F3153"/>
          <cell r="G3153" t="str">
            <v>m3</v>
          </cell>
          <cell r="H3153">
            <v>89.34</v>
          </cell>
          <cell r="I3153"/>
        </row>
        <row r="3154">
          <cell r="A3154" t="str">
            <v>ED-48336</v>
          </cell>
          <cell r="B3154"/>
          <cell r="C3154" t="str">
            <v>VIGA 0,10 A 0,20 M DE LARGURA, CONCRETO 1:2:4 COM ARMAÇÃO E FORMA RESINADA</v>
          </cell>
          <cell r="D3154"/>
          <cell r="E3154"/>
          <cell r="F3154"/>
          <cell r="G3154" t="str">
            <v>m3</v>
          </cell>
          <cell r="H3154">
            <v>2170.89</v>
          </cell>
          <cell r="I3154"/>
        </row>
        <row r="3155">
          <cell r="A3155">
            <v>10</v>
          </cell>
          <cell r="B3155"/>
          <cell r="C3155" t="str">
            <v>INATIVO  - ALVENARIAS E DIVISÕES</v>
          </cell>
          <cell r="D3155"/>
          <cell r="E3155"/>
          <cell r="F3155"/>
          <cell r="G3155"/>
          <cell r="H3155"/>
          <cell r="I3155"/>
        </row>
        <row r="3156">
          <cell r="A3156">
            <v>15</v>
          </cell>
          <cell r="B3156"/>
          <cell r="C3156" t="str">
            <v>INATIVO - BANCADA</v>
          </cell>
          <cell r="D3156"/>
          <cell r="E3156"/>
          <cell r="F3156"/>
          <cell r="G3156"/>
          <cell r="H3156"/>
          <cell r="I3156"/>
        </row>
        <row r="3157">
          <cell r="A3157">
            <v>23</v>
          </cell>
          <cell r="B3157"/>
          <cell r="C3157" t="str">
            <v>INATIVO - DIVISÓRIA EM PEDRA</v>
          </cell>
          <cell r="D3157"/>
          <cell r="E3157"/>
          <cell r="F3157"/>
          <cell r="G3157"/>
          <cell r="H3157"/>
          <cell r="I3157"/>
        </row>
        <row r="3158">
          <cell r="A3158">
            <v>31</v>
          </cell>
          <cell r="B3158"/>
          <cell r="C3158" t="str">
            <v>INATIVO - ESQUADRIA DE MADEIRA</v>
          </cell>
          <cell r="D3158"/>
          <cell r="E3158"/>
          <cell r="F3158"/>
          <cell r="G3158"/>
          <cell r="H3158"/>
          <cell r="I3158"/>
        </row>
        <row r="3159">
          <cell r="A3159">
            <v>33</v>
          </cell>
          <cell r="B3159"/>
          <cell r="C3159" t="str">
            <v>INATIVO - ESTRUTURA DE CONCRETO</v>
          </cell>
          <cell r="D3159"/>
          <cell r="E3159"/>
          <cell r="F3159"/>
          <cell r="G3159"/>
          <cell r="H3159"/>
          <cell r="I3159"/>
        </row>
        <row r="3160">
          <cell r="A3160">
            <v>34</v>
          </cell>
          <cell r="B3160"/>
          <cell r="C3160" t="str">
            <v>INATIVO - ESTRUTURA METÁLICA</v>
          </cell>
          <cell r="D3160"/>
          <cell r="E3160"/>
          <cell r="F3160"/>
          <cell r="G3160"/>
          <cell r="H3160"/>
          <cell r="I3160"/>
        </row>
        <row r="3161">
          <cell r="A3161">
            <v>35</v>
          </cell>
          <cell r="B3161"/>
          <cell r="C3161" t="str">
            <v>INATIVO - FORROS</v>
          </cell>
          <cell r="D3161"/>
          <cell r="E3161"/>
          <cell r="F3161"/>
          <cell r="G3161"/>
          <cell r="H3161"/>
          <cell r="I3161"/>
        </row>
        <row r="3162">
          <cell r="A3162">
            <v>37</v>
          </cell>
          <cell r="B3162"/>
          <cell r="C3162" t="str">
            <v>INATIVO - FUNDAÇÕES PROFUNDAS - EXCETO ARMAÇÃO</v>
          </cell>
          <cell r="D3162"/>
          <cell r="E3162"/>
          <cell r="F3162"/>
          <cell r="G3162"/>
          <cell r="H3162"/>
          <cell r="I3162"/>
        </row>
        <row r="3163">
          <cell r="A3163">
            <v>38</v>
          </cell>
          <cell r="B3163"/>
          <cell r="C3163" t="str">
            <v>INATIVO - FUNDAÇÃO SUPERFICIAL</v>
          </cell>
          <cell r="D3163"/>
          <cell r="E3163"/>
          <cell r="F3163"/>
          <cell r="G3163"/>
          <cell r="H3163"/>
          <cell r="I3163"/>
        </row>
        <row r="3164">
          <cell r="A3164">
            <v>39</v>
          </cell>
          <cell r="B3164"/>
          <cell r="C3164" t="str">
            <v>INATIVO - INSTALAÇÃO DE GÁS</v>
          </cell>
          <cell r="D3164"/>
          <cell r="E3164"/>
          <cell r="F3164"/>
          <cell r="G3164"/>
          <cell r="H3164"/>
          <cell r="I3164"/>
        </row>
        <row r="3165">
          <cell r="A3165">
            <v>50</v>
          </cell>
          <cell r="B3165"/>
          <cell r="C3165" t="str">
            <v>MÃO DE OBRA COM ENCARGOS COMPLEMENTARES</v>
          </cell>
          <cell r="D3165"/>
          <cell r="E3165"/>
          <cell r="F3165"/>
          <cell r="G3165"/>
          <cell r="H3165"/>
          <cell r="I3165"/>
        </row>
        <row r="3166">
          <cell r="A3166">
            <v>9111</v>
          </cell>
          <cell r="B3166"/>
          <cell r="C3166" t="str">
            <v>OFICIAL E AJUDANTE</v>
          </cell>
          <cell r="D3166"/>
          <cell r="E3166"/>
          <cell r="F3166"/>
          <cell r="G3166"/>
          <cell r="H3166"/>
          <cell r="I3166"/>
        </row>
        <row r="3167">
          <cell r="A3167" t="str">
            <v>ED-50360</v>
          </cell>
          <cell r="B3167"/>
          <cell r="C3167" t="str">
            <v>AJUDANTE DE ARMADOR COM ENCARGOS COMPLEMENTARES</v>
          </cell>
          <cell r="D3167"/>
          <cell r="E3167"/>
          <cell r="F3167"/>
          <cell r="G3167" t="str">
            <v>hora</v>
          </cell>
          <cell r="H3167">
            <v>16.55</v>
          </cell>
          <cell r="I3167"/>
        </row>
        <row r="3168">
          <cell r="A3168" t="str">
            <v>ED-50363</v>
          </cell>
          <cell r="B3168"/>
          <cell r="C3168" t="str">
            <v>AJUDANTE DE BOMBEIRO/ENCANADOR COM ENCARGOS COMPLEMENTARES</v>
          </cell>
          <cell r="D3168"/>
          <cell r="E3168"/>
          <cell r="F3168"/>
          <cell r="G3168" t="str">
            <v>hora</v>
          </cell>
          <cell r="H3168">
            <v>17.45</v>
          </cell>
          <cell r="I3168"/>
        </row>
        <row r="3169">
          <cell r="A3169" t="str">
            <v>ED-50361</v>
          </cell>
          <cell r="B3169"/>
          <cell r="C3169" t="str">
            <v>AJUDANTE DE CARPINTEIRO COM ENCARGOS COMPLEMENTARES</v>
          </cell>
          <cell r="D3169"/>
          <cell r="E3169"/>
          <cell r="F3169"/>
          <cell r="G3169" t="str">
            <v>hora</v>
          </cell>
          <cell r="H3169">
            <v>17.87</v>
          </cell>
          <cell r="I3169"/>
        </row>
        <row r="3170">
          <cell r="A3170" t="str">
            <v>ED-50362</v>
          </cell>
          <cell r="B3170"/>
          <cell r="C3170" t="str">
            <v>AJUDANTE DE ELETRICISTA COM ENCARGOS COMPLEMENTARES</v>
          </cell>
          <cell r="D3170"/>
          <cell r="E3170"/>
          <cell r="F3170"/>
          <cell r="G3170" t="str">
            <v>hora</v>
          </cell>
          <cell r="H3170">
            <v>18.25</v>
          </cell>
          <cell r="I3170"/>
        </row>
        <row r="3171">
          <cell r="A3171" t="str">
            <v>ED-50365</v>
          </cell>
          <cell r="B3171"/>
          <cell r="C3171" t="str">
            <v>AJUDANTE DE PINTOR COM ENCARGOS COMPLEMENTARES</v>
          </cell>
          <cell r="D3171"/>
          <cell r="E3171"/>
          <cell r="F3171"/>
          <cell r="G3171" t="str">
            <v>hora</v>
          </cell>
          <cell r="H3171">
            <v>19.14</v>
          </cell>
          <cell r="I3171"/>
        </row>
        <row r="3172">
          <cell r="A3172" t="str">
            <v>ED-50364</v>
          </cell>
          <cell r="B3172"/>
          <cell r="C3172" t="str">
            <v>AJUDANTE DE TELHADISTA COM ENCARGOS COMPLEMENTARES</v>
          </cell>
          <cell r="D3172"/>
          <cell r="E3172"/>
          <cell r="F3172"/>
          <cell r="G3172" t="str">
            <v>hora</v>
          </cell>
          <cell r="H3172">
            <v>17.87</v>
          </cell>
          <cell r="I3172"/>
        </row>
        <row r="3173">
          <cell r="A3173" t="str">
            <v>ED-50366</v>
          </cell>
          <cell r="B3173"/>
          <cell r="C3173" t="str">
            <v>AJUDANTE ESPECIALIZADO COM ENCARGOS COMPLEMENTARES</v>
          </cell>
          <cell r="D3173"/>
          <cell r="E3173"/>
          <cell r="F3173"/>
          <cell r="G3173" t="str">
            <v>hora</v>
          </cell>
          <cell r="H3173">
            <v>17.84</v>
          </cell>
          <cell r="I3173"/>
        </row>
        <row r="3174">
          <cell r="A3174" t="str">
            <v>ED-52306</v>
          </cell>
          <cell r="B3174"/>
          <cell r="C3174" t="str">
            <v>AJUDANTE IMPERMEABILIZADOR COM ENCARGOS COMPLEMENTARES</v>
          </cell>
          <cell r="D3174"/>
          <cell r="E3174"/>
          <cell r="F3174"/>
          <cell r="G3174" t="str">
            <v>hora</v>
          </cell>
          <cell r="H3174">
            <v>16.21</v>
          </cell>
          <cell r="I3174"/>
        </row>
        <row r="3175">
          <cell r="A3175" t="str">
            <v>ED-21774</v>
          </cell>
          <cell r="B3175"/>
          <cell r="C3175" t="str">
            <v>ALMOXARIFE COM ENCARGOS COMPLEMENTARES</v>
          </cell>
          <cell r="D3175"/>
          <cell r="E3175"/>
          <cell r="F3175"/>
          <cell r="G3175" t="str">
            <v>mês</v>
          </cell>
          <cell r="H3175">
            <v>3360.43</v>
          </cell>
          <cell r="I3175"/>
        </row>
        <row r="3176">
          <cell r="A3176" t="str">
            <v>ED-21779</v>
          </cell>
          <cell r="B3176"/>
          <cell r="C3176" t="str">
            <v>APONTADOR OU APROPRIADOR DE MAO DE OBRA COM ENCARGOS COMPLEMENTARES</v>
          </cell>
          <cell r="D3176"/>
          <cell r="E3176"/>
          <cell r="F3176"/>
          <cell r="G3176" t="str">
            <v>mês</v>
          </cell>
          <cell r="H3176">
            <v>2987.41</v>
          </cell>
          <cell r="I3176"/>
        </row>
        <row r="3177">
          <cell r="A3177" t="str">
            <v>ED-50375</v>
          </cell>
          <cell r="B3177"/>
          <cell r="C3177" t="str">
            <v>ARMADOR COM ENCARGOS COMPLEMENTARES</v>
          </cell>
          <cell r="D3177"/>
          <cell r="E3177"/>
          <cell r="F3177"/>
          <cell r="G3177" t="str">
            <v>hora</v>
          </cell>
          <cell r="H3177">
            <v>22.24</v>
          </cell>
          <cell r="I3177"/>
        </row>
        <row r="3178">
          <cell r="A3178" t="str">
            <v>ED-21775</v>
          </cell>
          <cell r="B3178"/>
          <cell r="C3178" t="str">
            <v>AUXILIAR DE ALMOXARIFE COM ENCARGOS COMPLEMENTARES</v>
          </cell>
          <cell r="D3178"/>
          <cell r="E3178"/>
          <cell r="F3178"/>
          <cell r="G3178" t="str">
            <v>mês</v>
          </cell>
          <cell r="H3178">
            <v>2608.19</v>
          </cell>
          <cell r="I3178"/>
        </row>
        <row r="3179">
          <cell r="A3179" t="str">
            <v>ED-50369</v>
          </cell>
          <cell r="B3179"/>
          <cell r="C3179" t="str">
            <v>AZULEJISTA COM ENCARGOS COMPLEMENTARES</v>
          </cell>
          <cell r="D3179"/>
          <cell r="E3179"/>
          <cell r="F3179"/>
          <cell r="G3179" t="str">
            <v>hora</v>
          </cell>
          <cell r="H3179">
            <v>23.75</v>
          </cell>
          <cell r="I3179"/>
        </row>
        <row r="3180">
          <cell r="A3180" t="str">
            <v>ED-50374</v>
          </cell>
          <cell r="B3180"/>
          <cell r="C3180" t="str">
            <v>BOMBEIRO/ENCANADOR COM ENCARGOS COMPLEMENTARES</v>
          </cell>
          <cell r="D3180"/>
          <cell r="E3180"/>
          <cell r="F3180"/>
          <cell r="G3180" t="str">
            <v>hora</v>
          </cell>
          <cell r="H3180">
            <v>21.76</v>
          </cell>
          <cell r="I3180"/>
        </row>
        <row r="3181">
          <cell r="A3181" t="str">
            <v>ED-50370</v>
          </cell>
          <cell r="B3181"/>
          <cell r="C3181" t="str">
            <v>CALCETEIRO COM ENCARGOS COMPLEMENTARES</v>
          </cell>
          <cell r="D3181"/>
          <cell r="E3181"/>
          <cell r="F3181"/>
          <cell r="G3181" t="str">
            <v>hora</v>
          </cell>
          <cell r="H3181">
            <v>17.27</v>
          </cell>
          <cell r="I3181"/>
        </row>
        <row r="3182">
          <cell r="A3182" t="str">
            <v>ED-50371</v>
          </cell>
          <cell r="B3182"/>
          <cell r="C3182" t="str">
            <v>CARPINTEIRO DE ESQUADRIA COM ENCARGOS COMPLEMENTARES</v>
          </cell>
          <cell r="D3182"/>
          <cell r="E3182"/>
          <cell r="F3182"/>
          <cell r="G3182" t="str">
            <v>hora</v>
          </cell>
          <cell r="H3182">
            <v>24.92</v>
          </cell>
          <cell r="I3182"/>
        </row>
        <row r="3183">
          <cell r="A3183" t="str">
            <v>ED-50372</v>
          </cell>
          <cell r="B3183"/>
          <cell r="C3183" t="str">
            <v>CARPINTEIRO DE FORMA COM ENCARGOS COMPLEMENTARES</v>
          </cell>
          <cell r="D3183"/>
          <cell r="E3183"/>
          <cell r="F3183"/>
          <cell r="G3183" t="str">
            <v>hora</v>
          </cell>
          <cell r="H3183">
            <v>22.12</v>
          </cell>
          <cell r="I3183"/>
        </row>
        <row r="3184">
          <cell r="A3184" t="str">
            <v>ED-50373</v>
          </cell>
          <cell r="B3184"/>
          <cell r="C3184" t="str">
            <v>ELETRICISTA COM ENCARGOS COMPLEMENTARES</v>
          </cell>
          <cell r="D3184"/>
          <cell r="E3184"/>
          <cell r="F3184"/>
          <cell r="G3184" t="str">
            <v>hora</v>
          </cell>
          <cell r="H3184">
            <v>22.61</v>
          </cell>
          <cell r="I3184"/>
        </row>
        <row r="3185">
          <cell r="A3185" t="str">
            <v>ED-21776</v>
          </cell>
          <cell r="B3185"/>
          <cell r="C3185" t="str">
            <v>ENCARREGADO GERAL DE OBRAS COM ENCARGOS COMPLEMENTARES</v>
          </cell>
          <cell r="D3185"/>
          <cell r="E3185"/>
          <cell r="F3185"/>
          <cell r="G3185" t="str">
            <v>mês</v>
          </cell>
          <cell r="H3185">
            <v>6136.54</v>
          </cell>
          <cell r="I3185"/>
        </row>
        <row r="3186">
          <cell r="A3186" t="str">
            <v>ED-21769</v>
          </cell>
          <cell r="B3186"/>
          <cell r="C3186" t="str">
            <v>ENGENHEIRO CIVIL DE OBRA JÚNIOR COM ENCARGOS COMPLEMENTARES</v>
          </cell>
          <cell r="D3186"/>
          <cell r="E3186"/>
          <cell r="F3186"/>
          <cell r="G3186" t="str">
            <v>mês</v>
          </cell>
          <cell r="H3186">
            <v>15445.17</v>
          </cell>
          <cell r="I3186"/>
        </row>
        <row r="3187">
          <cell r="A3187" t="str">
            <v>ED-21770</v>
          </cell>
          <cell r="B3187"/>
          <cell r="C3187" t="str">
            <v>ENGENHEIRO CIVIL DE OBRA PLENO COM ENCARGOS COMPLEMENTARES</v>
          </cell>
          <cell r="D3187"/>
          <cell r="E3187"/>
          <cell r="F3187"/>
          <cell r="G3187" t="str">
            <v>mês</v>
          </cell>
          <cell r="H3187">
            <v>17539.759999999998</v>
          </cell>
          <cell r="I3187"/>
        </row>
        <row r="3188">
          <cell r="A3188" t="str">
            <v>ED-21771</v>
          </cell>
          <cell r="B3188"/>
          <cell r="C3188" t="str">
            <v>ENGENHEIRO CIVIL DE OBRA SÊNIOR COM ENCARGOS COMPLEMENTARES</v>
          </cell>
          <cell r="D3188"/>
          <cell r="E3188"/>
          <cell r="F3188"/>
          <cell r="G3188" t="str">
            <v>mês</v>
          </cell>
          <cell r="H3188">
            <v>23870.080000000002</v>
          </cell>
          <cell r="I3188"/>
        </row>
        <row r="3189">
          <cell r="A3189" t="str">
            <v>ED-21772</v>
          </cell>
          <cell r="B3189"/>
          <cell r="C3189" t="str">
            <v>ENGENHEIRO ELETRICISTA/MECÂNICO COM ENCARGOS COMPLEMENTARES</v>
          </cell>
          <cell r="D3189"/>
          <cell r="E3189"/>
          <cell r="F3189"/>
          <cell r="G3189" t="str">
            <v>mês</v>
          </cell>
          <cell r="H3189">
            <v>15644.37</v>
          </cell>
          <cell r="I3189"/>
        </row>
        <row r="3190">
          <cell r="A3190" t="str">
            <v>ED-21773</v>
          </cell>
          <cell r="B3190"/>
          <cell r="C3190" t="str">
            <v>ENGENHEIRO SANITARISTA COM ENCARGOS COMPLEMENTARES</v>
          </cell>
          <cell r="D3190"/>
          <cell r="E3190"/>
          <cell r="F3190"/>
          <cell r="G3190" t="str">
            <v>mês</v>
          </cell>
          <cell r="H3190">
            <v>12092.19</v>
          </cell>
          <cell r="I3190"/>
        </row>
        <row r="3191">
          <cell r="A3191" t="str">
            <v>ED-50387</v>
          </cell>
          <cell r="B3191"/>
          <cell r="C3191" t="str">
            <v>ESTUCADOR COM ENCARGOS COMPLEMENTARES</v>
          </cell>
          <cell r="D3191"/>
          <cell r="E3191"/>
          <cell r="F3191"/>
          <cell r="G3191" t="str">
            <v>hora</v>
          </cell>
          <cell r="H3191">
            <v>22.37</v>
          </cell>
          <cell r="I3191"/>
        </row>
        <row r="3192">
          <cell r="A3192" t="str">
            <v>ED-50376</v>
          </cell>
          <cell r="B3192"/>
          <cell r="C3192" t="str">
            <v>GESSEIRO COM ENCARGOS COMPLEMENTARES</v>
          </cell>
          <cell r="D3192"/>
          <cell r="E3192"/>
          <cell r="F3192"/>
          <cell r="G3192" t="str">
            <v>hora</v>
          </cell>
          <cell r="H3192">
            <v>22.74</v>
          </cell>
          <cell r="I3192"/>
        </row>
        <row r="3193">
          <cell r="A3193" t="str">
            <v>ED-50377</v>
          </cell>
          <cell r="B3193"/>
          <cell r="C3193" t="str">
            <v>GRANITEIRO/MARMORISTA COM ENCARGOS COMPLEMENTARES</v>
          </cell>
          <cell r="D3193"/>
          <cell r="E3193"/>
          <cell r="F3193"/>
          <cell r="G3193" t="str">
            <v>hora</v>
          </cell>
          <cell r="H3193">
            <v>23.31</v>
          </cell>
          <cell r="I3193"/>
        </row>
        <row r="3194">
          <cell r="A3194" t="str">
            <v>ED-52307</v>
          </cell>
          <cell r="B3194"/>
          <cell r="C3194" t="str">
            <v>IMPERMEABILIZADOR COM ENCARGOS COMPLEMENTARES</v>
          </cell>
          <cell r="D3194"/>
          <cell r="E3194"/>
          <cell r="F3194"/>
          <cell r="G3194" t="str">
            <v>hora</v>
          </cell>
          <cell r="H3194">
            <v>22.37</v>
          </cell>
          <cell r="I3194"/>
        </row>
        <row r="3195">
          <cell r="A3195" t="str">
            <v>ED-50378</v>
          </cell>
          <cell r="B3195"/>
          <cell r="C3195" t="str">
            <v>JARDINEIRO COM ENCARGOS COMPLEMENTARES</v>
          </cell>
          <cell r="D3195"/>
          <cell r="E3195"/>
          <cell r="F3195"/>
          <cell r="G3195" t="str">
            <v>hora</v>
          </cell>
          <cell r="H3195">
            <v>19.86</v>
          </cell>
          <cell r="I3195"/>
        </row>
        <row r="3196">
          <cell r="A3196" t="str">
            <v>ED-50379</v>
          </cell>
          <cell r="B3196"/>
          <cell r="C3196" t="str">
            <v>LADRILHISTA COM ENCARGOS COMPLEMENTARES</v>
          </cell>
          <cell r="D3196"/>
          <cell r="E3196"/>
          <cell r="F3196"/>
          <cell r="G3196" t="str">
            <v>hora</v>
          </cell>
          <cell r="H3196">
            <v>23.75</v>
          </cell>
          <cell r="I3196"/>
        </row>
        <row r="3197">
          <cell r="A3197" t="str">
            <v>ED-50388</v>
          </cell>
          <cell r="B3197"/>
          <cell r="C3197" t="str">
            <v>MARCENEIRO COM ENCARGOS COMPLEMENTARES</v>
          </cell>
          <cell r="D3197"/>
          <cell r="E3197"/>
          <cell r="F3197"/>
          <cell r="G3197" t="str">
            <v>hora</v>
          </cell>
          <cell r="H3197">
            <v>22.18</v>
          </cell>
          <cell r="I3197"/>
        </row>
        <row r="3198">
          <cell r="A3198" t="str">
            <v>ED-21778</v>
          </cell>
          <cell r="B3198"/>
          <cell r="C3198" t="str">
            <v>MESTRE DE OBRAS COM ENCARGOS COMPLEMENTARES</v>
          </cell>
          <cell r="D3198"/>
          <cell r="E3198"/>
          <cell r="F3198"/>
          <cell r="G3198" t="str">
            <v>mês</v>
          </cell>
          <cell r="H3198">
            <v>9766.73</v>
          </cell>
          <cell r="I3198"/>
        </row>
        <row r="3199">
          <cell r="A3199" t="str">
            <v>ED-50380</v>
          </cell>
          <cell r="B3199"/>
          <cell r="C3199" t="str">
            <v>MONTADOR COM ENCARGOS COMPLEMENTARES</v>
          </cell>
          <cell r="D3199"/>
          <cell r="E3199"/>
          <cell r="F3199"/>
          <cell r="G3199" t="str">
            <v>hora</v>
          </cell>
          <cell r="H3199">
            <v>18.64</v>
          </cell>
          <cell r="I3199"/>
        </row>
        <row r="3200">
          <cell r="A3200" t="str">
            <v>ED-8501</v>
          </cell>
          <cell r="B3200"/>
          <cell r="C3200" t="str">
            <v>OPERADOR DE BETONEIRA ESTACIONÁRIA COM ENCARGOS COMPLEMENTARES</v>
          </cell>
          <cell r="D3200"/>
          <cell r="E3200"/>
          <cell r="F3200"/>
          <cell r="G3200" t="str">
            <v>hora</v>
          </cell>
          <cell r="H3200">
            <v>16.940000000000001</v>
          </cell>
          <cell r="I3200"/>
        </row>
        <row r="3201">
          <cell r="A3201" t="str">
            <v>ED-50381</v>
          </cell>
          <cell r="B3201"/>
          <cell r="C3201" t="str">
            <v>PEDREIRO COM ENCARGOS COMPLEMENTARES</v>
          </cell>
          <cell r="D3201"/>
          <cell r="E3201"/>
          <cell r="F3201"/>
          <cell r="G3201" t="str">
            <v>hora</v>
          </cell>
          <cell r="H3201">
            <v>22.37</v>
          </cell>
          <cell r="I3201"/>
        </row>
        <row r="3202">
          <cell r="A3202" t="str">
            <v>ED-50382</v>
          </cell>
          <cell r="B3202"/>
          <cell r="C3202" t="str">
            <v>PINTOR COM ENCARGOS COMPLEMENTARES</v>
          </cell>
          <cell r="D3202"/>
          <cell r="E3202"/>
          <cell r="F3202"/>
          <cell r="G3202" t="str">
            <v>hora</v>
          </cell>
          <cell r="H3202">
            <v>23.43</v>
          </cell>
          <cell r="I3202"/>
        </row>
        <row r="3203">
          <cell r="A3203" t="str">
            <v>ED-50383</v>
          </cell>
          <cell r="B3203"/>
          <cell r="C3203" t="str">
            <v>POCEIRO COM ENCARGOS COMPLEMENTARES</v>
          </cell>
          <cell r="D3203"/>
          <cell r="E3203"/>
          <cell r="F3203"/>
          <cell r="G3203" t="str">
            <v>hora</v>
          </cell>
          <cell r="H3203">
            <v>17.78</v>
          </cell>
          <cell r="I3203"/>
        </row>
        <row r="3204">
          <cell r="A3204" t="str">
            <v>ED-50384</v>
          </cell>
          <cell r="B3204"/>
          <cell r="C3204" t="str">
            <v>RASPADOR COM ENCARGOS COMPLEMENTARES</v>
          </cell>
          <cell r="D3204"/>
          <cell r="E3204"/>
          <cell r="F3204"/>
          <cell r="G3204" t="str">
            <v>hora</v>
          </cell>
          <cell r="H3204">
            <v>22.12</v>
          </cell>
          <cell r="I3204"/>
        </row>
        <row r="3205">
          <cell r="A3205" t="str">
            <v>ED-7607</v>
          </cell>
          <cell r="B3205"/>
          <cell r="C3205" t="str">
            <v>RASTELEIRO COM ENCARGOS COMPLEMENTARES</v>
          </cell>
          <cell r="D3205"/>
          <cell r="E3205"/>
          <cell r="F3205"/>
          <cell r="G3205" t="str">
            <v>hora</v>
          </cell>
          <cell r="H3205">
            <v>15.67</v>
          </cell>
          <cell r="I3205"/>
        </row>
        <row r="3206">
          <cell r="A3206" t="str">
            <v>ED-50368</v>
          </cell>
          <cell r="B3206"/>
          <cell r="C3206" t="str">
            <v>REJUNTADOR COM ENCARGOS COMPLEMENTARES</v>
          </cell>
          <cell r="D3206"/>
          <cell r="E3206"/>
          <cell r="F3206"/>
          <cell r="G3206" t="str">
            <v>hora</v>
          </cell>
          <cell r="H3206">
            <v>16.21</v>
          </cell>
          <cell r="I3206"/>
        </row>
        <row r="3207">
          <cell r="A3207" t="str">
            <v>ED-7830</v>
          </cell>
          <cell r="B3207"/>
          <cell r="C3207" t="str">
            <v>SERRALHEIRO COM ENCARGOS COMPLEMENTARES</v>
          </cell>
          <cell r="D3207"/>
          <cell r="E3207"/>
          <cell r="F3207"/>
          <cell r="G3207" t="str">
            <v>hora</v>
          </cell>
          <cell r="H3207">
            <v>22.24</v>
          </cell>
          <cell r="I3207"/>
        </row>
        <row r="3208">
          <cell r="A3208" t="str">
            <v>ED-50367</v>
          </cell>
          <cell r="B3208"/>
          <cell r="C3208" t="str">
            <v>SERVENTE COM ENCARGOS COMPLEMENTARES</v>
          </cell>
          <cell r="D3208"/>
          <cell r="E3208"/>
          <cell r="F3208"/>
          <cell r="G3208" t="str">
            <v>hora</v>
          </cell>
          <cell r="H3208">
            <v>16.21</v>
          </cell>
          <cell r="I3208"/>
        </row>
        <row r="3209">
          <cell r="A3209" t="str">
            <v>ED-50385</v>
          </cell>
          <cell r="B3209"/>
          <cell r="C3209" t="str">
            <v>TAQUEIRO COM ENCARGOS COMPLEMENTARES</v>
          </cell>
          <cell r="D3209"/>
          <cell r="E3209"/>
          <cell r="F3209"/>
          <cell r="G3209" t="str">
            <v>hora</v>
          </cell>
          <cell r="H3209">
            <v>22.12</v>
          </cell>
          <cell r="I3209"/>
        </row>
        <row r="3210">
          <cell r="A3210" t="str">
            <v>ED-21777</v>
          </cell>
          <cell r="B3210"/>
          <cell r="C3210" t="str">
            <v>TÉCNICO EM SEGURANÇA DO TRABALHO COM ENCARGOS COMPLEMENTARES</v>
          </cell>
          <cell r="D3210"/>
          <cell r="E3210"/>
          <cell r="F3210"/>
          <cell r="G3210" t="str">
            <v>mês</v>
          </cell>
          <cell r="H3210">
            <v>5346.73</v>
          </cell>
          <cell r="I3210"/>
        </row>
        <row r="3211">
          <cell r="A3211" t="str">
            <v>ED-50386</v>
          </cell>
          <cell r="B3211"/>
          <cell r="C3211" t="str">
            <v>TELHADISTA COM ENCARGOS COMPLEMENTARES</v>
          </cell>
          <cell r="D3211"/>
          <cell r="E3211"/>
          <cell r="F3211"/>
          <cell r="G3211" t="str">
            <v>hora</v>
          </cell>
          <cell r="H3211">
            <v>21.89</v>
          </cell>
          <cell r="I3211"/>
        </row>
        <row r="3212">
          <cell r="A3212" t="str">
            <v>ED-9199</v>
          </cell>
          <cell r="B3212"/>
          <cell r="C3212" t="str">
            <v>VIDRACEIRO COM ENCARGOS COMPLEMENTARES</v>
          </cell>
          <cell r="D3212"/>
          <cell r="E3212"/>
          <cell r="F3212"/>
          <cell r="G3212" t="str">
            <v>hora</v>
          </cell>
          <cell r="H3212">
            <v>18.010000000000002</v>
          </cell>
          <cell r="I3212"/>
        </row>
        <row r="3213">
          <cell r="A3213" t="str">
            <v>ED-21780</v>
          </cell>
          <cell r="B3213"/>
          <cell r="C3213" t="str">
            <v>VIGIA NOTURNO COM ENCARGOS COMPLEMENTARES</v>
          </cell>
          <cell r="D3213"/>
          <cell r="E3213"/>
          <cell r="F3213"/>
          <cell r="G3213" t="str">
            <v>mês</v>
          </cell>
          <cell r="H3213">
            <v>3653.76</v>
          </cell>
          <cell r="I3213"/>
        </row>
        <row r="3214">
          <cell r="A3214"/>
          <cell r="B3214"/>
          <cell r="C3214"/>
          <cell r="D3214"/>
          <cell r="E3214"/>
          <cell r="F3214"/>
          <cell r="G3214"/>
          <cell r="H3214"/>
          <cell r="I3214"/>
        </row>
        <row r="3215">
          <cell r="A3215" t="str">
            <v xml:space="preserve">
TABELA REFERENCIAL DE PREÇOS UNITÁRIOS PARA OBRAS RODOVIÁRIAS
</v>
          </cell>
          <cell r="B3215"/>
          <cell r="C3215"/>
          <cell r="D3215"/>
          <cell r="E3215"/>
          <cell r="F3215"/>
          <cell r="G3215"/>
          <cell r="H3215"/>
          <cell r="I3215"/>
        </row>
        <row r="3216">
          <cell r="A3216"/>
          <cell r="B3216"/>
          <cell r="C3216"/>
          <cell r="D3216"/>
          <cell r="E3216"/>
          <cell r="F3216"/>
          <cell r="G3216"/>
          <cell r="H3216"/>
          <cell r="I3216"/>
        </row>
        <row r="3217">
          <cell r="A3217" t="str">
            <v>TABELA REFERENCIAL DE PREÇOS UNITÁRIOS PARA OBRAS RODOVIÁRIAS</v>
          </cell>
          <cell r="B3217"/>
          <cell r="C3217"/>
          <cell r="D3217"/>
          <cell r="E3217"/>
          <cell r="F3217"/>
          <cell r="G3217"/>
          <cell r="H3217"/>
          <cell r="I3217"/>
        </row>
        <row r="3218">
          <cell r="A3218" t="str">
            <v>Região Central - C/ Desoneração</v>
          </cell>
          <cell r="B3218"/>
          <cell r="C3218"/>
          <cell r="D3218"/>
          <cell r="E3218"/>
          <cell r="F3218"/>
          <cell r="G3218"/>
          <cell r="H3218"/>
          <cell r="I3218"/>
        </row>
        <row r="3219">
          <cell r="A3219" t="str">
            <v>JUNHO/2022</v>
          </cell>
          <cell r="B3219"/>
          <cell r="C3219"/>
          <cell r="D3219"/>
          <cell r="E3219"/>
          <cell r="F3219"/>
          <cell r="G3219"/>
          <cell r="H3219"/>
          <cell r="I3219"/>
        </row>
        <row r="3220">
          <cell r="A3220"/>
          <cell r="B3220"/>
          <cell r="C3220"/>
          <cell r="D3220"/>
          <cell r="E3220"/>
          <cell r="F3220"/>
          <cell r="G3220"/>
          <cell r="H3220"/>
          <cell r="I3220"/>
        </row>
        <row r="3221">
          <cell r="A3221"/>
          <cell r="B3221"/>
          <cell r="C3221"/>
          <cell r="D3221"/>
          <cell r="E3221"/>
          <cell r="F3221"/>
          <cell r="G3221"/>
          <cell r="H3221"/>
          <cell r="I3221"/>
        </row>
        <row r="3222">
          <cell r="A3222" t="str">
            <v>CÓDIGO</v>
          </cell>
          <cell r="B3222"/>
          <cell r="C3222" t="str">
            <v>DESCRIÇÃO DO SERVIÇO</v>
          </cell>
          <cell r="D3222"/>
          <cell r="E3222"/>
          <cell r="F3222"/>
          <cell r="G3222" t="str">
            <v>UNIDADE</v>
          </cell>
          <cell r="H3222" t="str">
            <v>CUSTO UNITÁRIO</v>
          </cell>
          <cell r="I3222"/>
        </row>
        <row r="3223">
          <cell r="A3223">
            <v>248</v>
          </cell>
          <cell r="B3223"/>
          <cell r="C3223" t="str">
            <v>Consultoria</v>
          </cell>
          <cell r="D3223"/>
          <cell r="E3223"/>
          <cell r="F3223"/>
          <cell r="G3223"/>
          <cell r="H3223"/>
          <cell r="I3223"/>
        </row>
        <row r="3224">
          <cell r="A3224">
            <v>249</v>
          </cell>
          <cell r="B3224"/>
          <cell r="C3224" t="str">
            <v>Terraplenagem</v>
          </cell>
          <cell r="D3224"/>
          <cell r="E3224"/>
          <cell r="F3224"/>
          <cell r="G3224"/>
          <cell r="H3224"/>
          <cell r="I3224"/>
        </row>
        <row r="3225">
          <cell r="A3225" t="str">
            <v>RO-40239</v>
          </cell>
          <cell r="B3225"/>
          <cell r="C3225" t="str">
            <v>Apiloamento de fundo de valas</v>
          </cell>
          <cell r="D3225"/>
          <cell r="E3225"/>
          <cell r="F3225"/>
          <cell r="G3225" t="str">
            <v>m2</v>
          </cell>
          <cell r="H3225">
            <v>3.7</v>
          </cell>
          <cell r="I3225"/>
        </row>
        <row r="3226">
          <cell r="A3226" t="str">
            <v>RO-40199</v>
          </cell>
          <cell r="B3226"/>
          <cell r="C3226" t="str">
            <v>Carga, transporte e descarga de material de 1ª categoria, com caminhão. Distância média de transporte  de 201 a 400 m</v>
          </cell>
          <cell r="D3226"/>
          <cell r="E3226"/>
          <cell r="F3226"/>
          <cell r="G3226" t="str">
            <v>m3</v>
          </cell>
          <cell r="H3226">
            <v>5.41</v>
          </cell>
          <cell r="I3226"/>
        </row>
        <row r="3227">
          <cell r="A3227" t="str">
            <v>RO-40201</v>
          </cell>
          <cell r="B3227"/>
          <cell r="C3227" t="str">
            <v>Carga, transporte e descarga de material de 1ª categoria, com caminhão. Distância média de transporte  de 601 a 800 m</v>
          </cell>
          <cell r="D3227"/>
          <cell r="E3227"/>
          <cell r="F3227"/>
          <cell r="G3227" t="str">
            <v>m3</v>
          </cell>
          <cell r="H3227">
            <v>6.25</v>
          </cell>
          <cell r="I3227"/>
        </row>
        <row r="3228">
          <cell r="A3228" t="str">
            <v>RO-40198</v>
          </cell>
          <cell r="B3228"/>
          <cell r="C3228" t="str">
            <v>Carga, transporte e descarga de material de 1ª categoria, com caminhão. Distância média de transporte &lt;= 200 m</v>
          </cell>
          <cell r="D3228"/>
          <cell r="E3228"/>
          <cell r="F3228"/>
          <cell r="G3228" t="str">
            <v>m3</v>
          </cell>
          <cell r="H3228">
            <v>4.7</v>
          </cell>
          <cell r="I3228"/>
        </row>
        <row r="3229">
          <cell r="A3229" t="str">
            <v>RO-43681</v>
          </cell>
          <cell r="B3229"/>
          <cell r="C3229" t="str">
            <v>Carga, transporte e descarga de material de 1ª categoria, com caminhão. Distância média de transporte de 2.001 a 2.500 m</v>
          </cell>
          <cell r="D3229"/>
          <cell r="E3229"/>
          <cell r="F3229"/>
          <cell r="G3229" t="str">
            <v>m3</v>
          </cell>
          <cell r="H3229">
            <v>8.7799999999999994</v>
          </cell>
          <cell r="I3229"/>
        </row>
        <row r="3230">
          <cell r="A3230" t="str">
            <v>RO-40202</v>
          </cell>
          <cell r="B3230"/>
          <cell r="C3230" t="str">
            <v>Carga, transporte e descarga de material de 1ª categoria, com caminhão. Distância média de transporte de 801 a 1.000 m</v>
          </cell>
          <cell r="D3230"/>
          <cell r="E3230"/>
          <cell r="F3230"/>
          <cell r="G3230" t="str">
            <v>m3</v>
          </cell>
          <cell r="H3230">
            <v>6.79</v>
          </cell>
          <cell r="I3230"/>
        </row>
        <row r="3231">
          <cell r="A3231" t="str">
            <v>RO-40200</v>
          </cell>
          <cell r="B3231"/>
          <cell r="C3231" t="str">
            <v>Carga ,transporte e descarga de material de 1ª categoria, com caminhão. Distância média de transporte 401 a 600 m</v>
          </cell>
          <cell r="D3231"/>
          <cell r="E3231"/>
          <cell r="F3231"/>
          <cell r="G3231" t="str">
            <v>m3</v>
          </cell>
          <cell r="H3231">
            <v>5.81</v>
          </cell>
          <cell r="I3231"/>
        </row>
        <row r="3232">
          <cell r="A3232" t="str">
            <v>RO-42767</v>
          </cell>
          <cell r="B3232"/>
          <cell r="C3232" t="str">
            <v>Carga, transporte e descarga de material de 1ª categoria, com caminhão.Distância média de transporte de 1.201 a 1.400 m</v>
          </cell>
          <cell r="D3232"/>
          <cell r="E3232"/>
          <cell r="F3232"/>
          <cell r="G3232" t="str">
            <v>m3</v>
          </cell>
          <cell r="H3232">
            <v>7.37</v>
          </cell>
          <cell r="I3232"/>
        </row>
        <row r="3233">
          <cell r="A3233" t="str">
            <v>RO-43901</v>
          </cell>
          <cell r="B3233"/>
          <cell r="C3233" t="str">
            <v>Carga, transporte e descarga de material de 1ª categoria, com Caminhão.Distância média de transporte de 1.401 a 1.600 m</v>
          </cell>
          <cell r="D3233"/>
          <cell r="E3233"/>
          <cell r="F3233"/>
          <cell r="G3233" t="str">
            <v>m3</v>
          </cell>
          <cell r="H3233">
            <v>7.62</v>
          </cell>
          <cell r="I3233"/>
        </row>
        <row r="3234">
          <cell r="A3234" t="str">
            <v>RO-43902</v>
          </cell>
          <cell r="B3234"/>
          <cell r="C3234" t="str">
            <v>Carga, transporte e descarga de material de 1ª categoria, com caminhão.Distância média de transporte de 1.601 a 1.800 m</v>
          </cell>
          <cell r="D3234"/>
          <cell r="E3234"/>
          <cell r="F3234"/>
          <cell r="G3234" t="str">
            <v>m3</v>
          </cell>
          <cell r="H3234">
            <v>8.1300000000000008</v>
          </cell>
          <cell r="I3234"/>
        </row>
        <row r="3235">
          <cell r="A3235" t="str">
            <v>RO-43398</v>
          </cell>
          <cell r="B3235"/>
          <cell r="C3235" t="str">
            <v>Carga, transporte e descarga de material de 1ª categoria, com caminhão.Distância média de transporte de 1.801 a 2.000 m</v>
          </cell>
          <cell r="D3235"/>
          <cell r="E3235"/>
          <cell r="F3235"/>
          <cell r="G3235" t="str">
            <v>m3</v>
          </cell>
          <cell r="H3235">
            <v>8.35</v>
          </cell>
          <cell r="I3235"/>
        </row>
        <row r="3236">
          <cell r="A3236" t="str">
            <v>RO-43886</v>
          </cell>
          <cell r="B3236"/>
          <cell r="C3236" t="str">
            <v>Carga, transporte e descarga de material de 1ª categoria, com caminhão.Distância média de transporte de 2.501 a 3.000  m</v>
          </cell>
          <cell r="D3236"/>
          <cell r="E3236"/>
          <cell r="F3236"/>
          <cell r="G3236" t="str">
            <v>m3</v>
          </cell>
          <cell r="H3236">
            <v>9.42</v>
          </cell>
          <cell r="I3236"/>
        </row>
        <row r="3237">
          <cell r="A3237" t="str">
            <v>RO-43394</v>
          </cell>
          <cell r="B3237"/>
          <cell r="C3237" t="str">
            <v>Carga, transporte e descarga de material de 1ª categoria, com caminhão.Distância média de transporte 1.001 a 1.200 m</v>
          </cell>
          <cell r="D3237"/>
          <cell r="E3237"/>
          <cell r="F3237"/>
          <cell r="G3237" t="str">
            <v>m3</v>
          </cell>
          <cell r="H3237">
            <v>7.09</v>
          </cell>
          <cell r="I3237"/>
        </row>
        <row r="3238">
          <cell r="A3238" t="str">
            <v>RO-40252</v>
          </cell>
          <cell r="B3238"/>
          <cell r="C3238" t="str">
            <v>Compactação de aterro a 100% do proctor intermediário</v>
          </cell>
          <cell r="D3238"/>
          <cell r="E3238"/>
          <cell r="F3238"/>
          <cell r="G3238" t="str">
            <v>m3</v>
          </cell>
          <cell r="H3238">
            <v>5.01</v>
          </cell>
          <cell r="I3238"/>
        </row>
        <row r="3239">
          <cell r="A3239" t="str">
            <v>RO-40253</v>
          </cell>
          <cell r="B3239"/>
          <cell r="C3239" t="str">
            <v>Compactação de aterro a 100% proctor internormal (150%proctor normal)</v>
          </cell>
          <cell r="D3239"/>
          <cell r="E3239"/>
          <cell r="F3239"/>
          <cell r="G3239" t="str">
            <v>m3</v>
          </cell>
          <cell r="H3239">
            <v>4.87</v>
          </cell>
          <cell r="I3239"/>
        </row>
        <row r="3240">
          <cell r="A3240" t="str">
            <v>RO-40251</v>
          </cell>
          <cell r="B3240"/>
          <cell r="C3240" t="str">
            <v>Compactação de aterro a 100% proctor normal</v>
          </cell>
          <cell r="D3240"/>
          <cell r="E3240"/>
          <cell r="F3240"/>
          <cell r="G3240" t="str">
            <v>m3</v>
          </cell>
          <cell r="H3240">
            <v>4.71</v>
          </cell>
          <cell r="I3240"/>
        </row>
        <row r="3241">
          <cell r="A3241" t="str">
            <v>RO-40254</v>
          </cell>
          <cell r="B3241"/>
          <cell r="C3241" t="str">
            <v>Compactação de aterro a 100% proctor normal com interferência de filtro vertical</v>
          </cell>
          <cell r="D3241"/>
          <cell r="E3241"/>
          <cell r="F3241"/>
          <cell r="G3241" t="str">
            <v>m3</v>
          </cell>
          <cell r="H3241">
            <v>6.81</v>
          </cell>
          <cell r="I3241"/>
        </row>
        <row r="3242">
          <cell r="A3242" t="str">
            <v>RO-40255</v>
          </cell>
          <cell r="B3242"/>
          <cell r="C3242" t="str">
            <v>Compactação de aterro a 100% proctor normal, com interferência de solo envelopado</v>
          </cell>
          <cell r="D3242"/>
          <cell r="E3242"/>
          <cell r="F3242"/>
          <cell r="G3242" t="str">
            <v>m3</v>
          </cell>
          <cell r="H3242">
            <v>5.59</v>
          </cell>
          <cell r="I3242"/>
        </row>
        <row r="3243">
          <cell r="A3243" t="str">
            <v>RO-40249</v>
          </cell>
          <cell r="B3243"/>
          <cell r="C3243" t="str">
            <v>Compactação de aterro a 95% proctor normal</v>
          </cell>
          <cell r="D3243"/>
          <cell r="E3243"/>
          <cell r="F3243"/>
          <cell r="G3243" t="str">
            <v>m3</v>
          </cell>
          <cell r="H3243">
            <v>4.07</v>
          </cell>
          <cell r="I3243"/>
        </row>
        <row r="3244">
          <cell r="A3244" t="str">
            <v>RO-40241</v>
          </cell>
          <cell r="B3244"/>
          <cell r="C3244" t="str">
            <v>Compactação de bota-fora a 80% proctor normal</v>
          </cell>
          <cell r="D3244"/>
          <cell r="E3244"/>
          <cell r="F3244"/>
          <cell r="G3244" t="str">
            <v>m3</v>
          </cell>
          <cell r="H3244">
            <v>3.31</v>
          </cell>
          <cell r="I3244"/>
        </row>
        <row r="3245">
          <cell r="A3245" t="str">
            <v>RO-40238</v>
          </cell>
          <cell r="B3245"/>
          <cell r="C3245" t="str">
            <v>Compactação manual de aterros</v>
          </cell>
          <cell r="D3245"/>
          <cell r="E3245"/>
          <cell r="F3245"/>
          <cell r="G3245" t="str">
            <v>m3</v>
          </cell>
          <cell r="H3245">
            <v>22.24</v>
          </cell>
          <cell r="I3245"/>
        </row>
        <row r="3246">
          <cell r="A3246" t="str">
            <v>RO-43420</v>
          </cell>
          <cell r="B3246"/>
          <cell r="C3246" t="str">
            <v>Corte de árvore nativa com moto-serra   Ø &gt;= 0,30m - acima de 1.000 unidades (incluindo, desgalhamento, corte em toras e empilhamento)</v>
          </cell>
          <cell r="D3246"/>
          <cell r="E3246"/>
          <cell r="F3246"/>
          <cell r="G3246" t="str">
            <v>U</v>
          </cell>
          <cell r="H3246">
            <v>31.13</v>
          </cell>
          <cell r="I3246"/>
        </row>
        <row r="3247">
          <cell r="A3247" t="str">
            <v>RO-43419</v>
          </cell>
          <cell r="B3247"/>
          <cell r="C3247" t="str">
            <v>Corte de árvore nativa com moto-serra  0,15m =&lt; Ø &lt; 0,30m - acima de 1.000 unidades (incluindo, desgalhamento, corte em toras e empilhamento)</v>
          </cell>
          <cell r="D3247"/>
          <cell r="E3247"/>
          <cell r="F3247"/>
          <cell r="G3247" t="str">
            <v>U</v>
          </cell>
          <cell r="H3247">
            <v>21.79</v>
          </cell>
          <cell r="I3247"/>
        </row>
        <row r="3248">
          <cell r="A3248" t="str">
            <v>RO-40108</v>
          </cell>
          <cell r="B3248"/>
          <cell r="C3248" t="str">
            <v>Corte de árvore nativa com moto-serra  0,15m =&lt; Ø &lt; 0,30m - até 1.000 unidades (incluindo, desgalhamento, corte em toras e empilhamento)</v>
          </cell>
          <cell r="D3248"/>
          <cell r="E3248"/>
          <cell r="F3248"/>
          <cell r="G3248" t="str">
            <v>U</v>
          </cell>
          <cell r="H3248">
            <v>29.1</v>
          </cell>
          <cell r="I3248"/>
        </row>
        <row r="3249">
          <cell r="A3249" t="str">
            <v>RO-42488</v>
          </cell>
          <cell r="B3249"/>
          <cell r="C3249" t="str">
            <v>Corte de árvore nativa com moto-serra Ø &gt;= 0,30m - até 1.000 unidades (incluindo, desgalhamento, corte em toras e empilhamento)</v>
          </cell>
          <cell r="D3249"/>
          <cell r="E3249"/>
          <cell r="F3249"/>
          <cell r="G3249" t="str">
            <v>U</v>
          </cell>
          <cell r="H3249">
            <v>41.55</v>
          </cell>
          <cell r="I3249"/>
        </row>
        <row r="3250">
          <cell r="A3250" t="str">
            <v>RO-40222</v>
          </cell>
          <cell r="B3250"/>
          <cell r="C3250" t="str">
            <v>Demolição de muro de arrimo em gabião</v>
          </cell>
          <cell r="D3250"/>
          <cell r="E3250"/>
          <cell r="F3250"/>
          <cell r="G3250" t="str">
            <v>m3</v>
          </cell>
          <cell r="H3250">
            <v>63.66</v>
          </cell>
          <cell r="I3250"/>
        </row>
        <row r="3251">
          <cell r="A3251" t="str">
            <v>RO-43333</v>
          </cell>
          <cell r="B3251"/>
          <cell r="C3251" t="str">
            <v>Desmatamento, destocamento e limpeza de árvores, arbustos e vegetação rasteira. (execução na espessura de até 30cm, incluindo remanejamento para fora da linha de offsets e acerto do material)</v>
          </cell>
          <cell r="D3251"/>
          <cell r="E3251"/>
          <cell r="F3251"/>
          <cell r="G3251" t="str">
            <v>m2</v>
          </cell>
          <cell r="H3251">
            <v>0.48</v>
          </cell>
          <cell r="I3251"/>
        </row>
        <row r="3252">
          <cell r="A3252" t="str">
            <v>RO-40229</v>
          </cell>
          <cell r="B3252"/>
          <cell r="C3252" t="str">
            <v>Enrocamento de pedra de mão jogada (Execução incluindo o fornecimento de todos os materiais)</v>
          </cell>
          <cell r="D3252"/>
          <cell r="E3252"/>
          <cell r="F3252"/>
          <cell r="G3252" t="str">
            <v>m3</v>
          </cell>
          <cell r="H3252">
            <v>108.79</v>
          </cell>
          <cell r="I3252"/>
        </row>
        <row r="3253">
          <cell r="A3253" t="str">
            <v>RO-40242</v>
          </cell>
          <cell r="B3253"/>
          <cell r="C3253" t="str">
            <v>Escalonamento de taludes de aterro</v>
          </cell>
          <cell r="D3253"/>
          <cell r="E3253"/>
          <cell r="F3253"/>
          <cell r="G3253" t="str">
            <v>m3</v>
          </cell>
          <cell r="H3253">
            <v>6.76</v>
          </cell>
          <cell r="I3253"/>
        </row>
        <row r="3254">
          <cell r="A3254" t="str">
            <v>RO-40137</v>
          </cell>
          <cell r="B3254"/>
          <cell r="C3254" t="str">
            <v>Escavação, carga, descarga, espalhamento e transporte de material de  2ª categoria com motoscraper. Distância média de transporte  de 0 a 200 m</v>
          </cell>
          <cell r="D3254"/>
          <cell r="E3254"/>
          <cell r="F3254"/>
          <cell r="G3254" t="str">
            <v>m3</v>
          </cell>
          <cell r="H3254">
            <v>10.16</v>
          </cell>
          <cell r="I3254"/>
        </row>
        <row r="3255">
          <cell r="A3255" t="str">
            <v>RO-40138</v>
          </cell>
          <cell r="B3255"/>
          <cell r="C3255" t="str">
            <v>Escavação, carga, descarga, espalhamento e transporte de material de  2ª categoria com motoscraper. Distância média de transporte  de 201 a 400 m</v>
          </cell>
          <cell r="D3255"/>
          <cell r="E3255"/>
          <cell r="F3255"/>
          <cell r="G3255" t="str">
            <v>m3</v>
          </cell>
          <cell r="H3255">
            <v>11.45</v>
          </cell>
          <cell r="I3255"/>
        </row>
        <row r="3256">
          <cell r="A3256" t="str">
            <v>RO-40140</v>
          </cell>
          <cell r="B3256"/>
          <cell r="C3256" t="str">
            <v>Escavação, carga, descarga, espalhamento e transporte de material de  2ª categoria com motoscraper. Distância média de transporte  de 401 a 600 m</v>
          </cell>
          <cell r="D3256"/>
          <cell r="E3256"/>
          <cell r="F3256"/>
          <cell r="G3256" t="str">
            <v>m3</v>
          </cell>
          <cell r="H3256">
            <v>12.33</v>
          </cell>
          <cell r="I3256"/>
        </row>
        <row r="3257">
          <cell r="A3257" t="str">
            <v>RO-40143</v>
          </cell>
          <cell r="B3257"/>
          <cell r="C3257" t="str">
            <v>Escavação, carga, descarga, espalhamento e transporte de material de  2ª categoria com motoscraper. Distância média de transporte  de 601 a 800 m</v>
          </cell>
          <cell r="D3257"/>
          <cell r="E3257"/>
          <cell r="F3257"/>
          <cell r="G3257" t="str">
            <v>m3</v>
          </cell>
          <cell r="H3257">
            <v>13.56</v>
          </cell>
          <cell r="I3257"/>
        </row>
        <row r="3258">
          <cell r="A3258" t="str">
            <v>RO-40144</v>
          </cell>
          <cell r="B3258"/>
          <cell r="C3258" t="str">
            <v>Escavação, carga, descarga, espalhamento e transporte de material de  2ª categoria com motoscraper. Distância média de transporte  de 801 a 1.000 m</v>
          </cell>
          <cell r="D3258"/>
          <cell r="E3258"/>
          <cell r="F3258"/>
          <cell r="G3258" t="str">
            <v>m3</v>
          </cell>
          <cell r="H3258">
            <v>14.25</v>
          </cell>
          <cell r="I3258"/>
        </row>
        <row r="3259">
          <cell r="A3259" t="str">
            <v>RO-40148</v>
          </cell>
          <cell r="B3259"/>
          <cell r="C3259" t="str">
            <v>Escavação, carga, descarga, espalhamento e transporte de material de 1ª categoria, com caminhão. Distância média de transporte  &lt;= 200 m</v>
          </cell>
          <cell r="D3259"/>
          <cell r="E3259"/>
          <cell r="F3259"/>
          <cell r="G3259" t="str">
            <v>m3</v>
          </cell>
          <cell r="H3259">
            <v>5.43</v>
          </cell>
          <cell r="I3259"/>
        </row>
        <row r="3260">
          <cell r="A3260" t="str">
            <v>RO-40153</v>
          </cell>
          <cell r="B3260"/>
          <cell r="C3260" t="str">
            <v>Escavação, carga, descarga, espalhamento e transporte de material de 1ª categoria, com caminhão. Distância média de transporte  de 1.001 a 1.200 m</v>
          </cell>
          <cell r="D3260"/>
          <cell r="E3260"/>
          <cell r="F3260"/>
          <cell r="G3260" t="str">
            <v>m3</v>
          </cell>
          <cell r="H3260">
            <v>8.24</v>
          </cell>
          <cell r="I3260"/>
        </row>
        <row r="3261">
          <cell r="A3261" t="str">
            <v>RO-40154</v>
          </cell>
          <cell r="B3261"/>
          <cell r="C3261" t="str">
            <v>Escavação, carga, descarga, espalhamento e transporte de material de 1ª categoria, com caminhão. Distância média de transporte  de 1.201 a 1.400 m</v>
          </cell>
          <cell r="D3261"/>
          <cell r="E3261"/>
          <cell r="F3261"/>
          <cell r="G3261" t="str">
            <v>m3</v>
          </cell>
          <cell r="H3261">
            <v>8.57</v>
          </cell>
          <cell r="I3261"/>
        </row>
        <row r="3262">
          <cell r="A3262" t="str">
            <v>RO-40155</v>
          </cell>
          <cell r="B3262"/>
          <cell r="C3262" t="str">
            <v>Escavação, carga, descarga, espalhamento e transporte de material de 1ª categoria, com caminhão. Distância média de transporte  de 1.401 a 1.600 m</v>
          </cell>
          <cell r="D3262"/>
          <cell r="E3262"/>
          <cell r="F3262"/>
          <cell r="G3262" t="str">
            <v>m3</v>
          </cell>
          <cell r="H3262">
            <v>9.19</v>
          </cell>
          <cell r="I3262"/>
        </row>
        <row r="3263">
          <cell r="A3263" t="str">
            <v>RO-40156</v>
          </cell>
          <cell r="B3263"/>
          <cell r="C3263" t="str">
            <v>Escavação, carga, descarga, espalhamento e transporte de material de 1ª categoria, com caminhão. Distância média de transporte  de 1.601 a 1.800 m</v>
          </cell>
          <cell r="D3263"/>
          <cell r="E3263"/>
          <cell r="F3263"/>
          <cell r="G3263" t="str">
            <v>m3</v>
          </cell>
          <cell r="H3263">
            <v>9.4600000000000009</v>
          </cell>
          <cell r="I3263"/>
        </row>
        <row r="3264">
          <cell r="A3264" t="str">
            <v>RO-40157</v>
          </cell>
          <cell r="B3264"/>
          <cell r="C3264" t="str">
            <v>Escavação, carga, descarga, espalhamento e transporte de material de 1ª categoria, com caminhão. Distância média de transporte  de 1.801 a 2.000 m</v>
          </cell>
          <cell r="D3264"/>
          <cell r="E3264"/>
          <cell r="F3264"/>
          <cell r="G3264" t="str">
            <v>m3</v>
          </cell>
          <cell r="H3264">
            <v>9.7200000000000006</v>
          </cell>
          <cell r="I3264"/>
        </row>
        <row r="3265">
          <cell r="A3265" t="str">
            <v>RO-40158</v>
          </cell>
          <cell r="B3265"/>
          <cell r="C3265" t="str">
            <v>Escavação, carga, descarga, espalhamento e transporte de material de 1ª categoria, com caminhão. Distância média de transporte  de 2.001 a 2.500 m</v>
          </cell>
          <cell r="D3265"/>
          <cell r="E3265"/>
          <cell r="F3265"/>
          <cell r="G3265" t="str">
            <v>m3</v>
          </cell>
          <cell r="H3265">
            <v>10.24</v>
          </cell>
          <cell r="I3265"/>
        </row>
        <row r="3266">
          <cell r="A3266" t="str">
            <v>RO-40149</v>
          </cell>
          <cell r="B3266"/>
          <cell r="C3266" t="str">
            <v>Escavação, carga, descarga, espalhamento e transporte de material de 1ª categoria, com caminhão. Distância média de transporte  de 201 a 400 m</v>
          </cell>
          <cell r="D3266"/>
          <cell r="E3266"/>
          <cell r="F3266"/>
          <cell r="G3266" t="str">
            <v>m3</v>
          </cell>
          <cell r="H3266">
            <v>6.26</v>
          </cell>
          <cell r="I3266"/>
        </row>
        <row r="3267">
          <cell r="A3267" t="str">
            <v>RO-40159</v>
          </cell>
          <cell r="B3267"/>
          <cell r="C3267" t="str">
            <v>Escavação, carga, descarga, espalhamento e transporte de material de 1ª categoria, com caminhão. Distância média de transporte  de 2.501 a 3.000 m</v>
          </cell>
          <cell r="D3267"/>
          <cell r="E3267"/>
          <cell r="F3267"/>
          <cell r="G3267" t="str">
            <v>m3</v>
          </cell>
          <cell r="H3267">
            <v>10.98</v>
          </cell>
          <cell r="I3267"/>
        </row>
        <row r="3268">
          <cell r="A3268" t="str">
            <v>RO-40160</v>
          </cell>
          <cell r="B3268"/>
          <cell r="C3268" t="str">
            <v>Escavação, carga, descarga, espalhamento e transporte de material de 1ª categoria, com caminhão. Distância média de transporte  de 3.001 a 4.000 m</v>
          </cell>
          <cell r="D3268"/>
          <cell r="E3268"/>
          <cell r="F3268"/>
          <cell r="G3268" t="str">
            <v>m3</v>
          </cell>
          <cell r="H3268">
            <v>12.2</v>
          </cell>
          <cell r="I3268"/>
        </row>
        <row r="3269">
          <cell r="A3269" t="str">
            <v>RO-40150</v>
          </cell>
          <cell r="B3269"/>
          <cell r="C3269" t="str">
            <v>Escavação, carga, descarga, espalhamento e transporte de material de 1ª categoria, com caminhão. Distância média de transporte  de 401 a 600 m</v>
          </cell>
          <cell r="D3269"/>
          <cell r="E3269"/>
          <cell r="F3269"/>
          <cell r="G3269" t="str">
            <v>m3</v>
          </cell>
          <cell r="H3269">
            <v>6.74</v>
          </cell>
          <cell r="I3269"/>
        </row>
        <row r="3270">
          <cell r="A3270" t="str">
            <v>RO-40151</v>
          </cell>
          <cell r="B3270"/>
          <cell r="C3270" t="str">
            <v>Escavação, carga, descarga, espalhamento e transporte de material de 1ª categoria, com caminhão. Distância média de transporte  de 601 a 800 m</v>
          </cell>
          <cell r="D3270"/>
          <cell r="E3270"/>
          <cell r="F3270"/>
          <cell r="G3270" t="str">
            <v>m3</v>
          </cell>
          <cell r="H3270">
            <v>7.58</v>
          </cell>
          <cell r="I3270"/>
        </row>
        <row r="3271">
          <cell r="A3271" t="str">
            <v>RO-40152</v>
          </cell>
          <cell r="B3271"/>
          <cell r="C3271" t="str">
            <v>Escavação, carga, descarga, espalhamento e transporte de material de 1ª categoria, com caminhão. Distância média de transporte  de 801 a 1.000 m</v>
          </cell>
          <cell r="D3271"/>
          <cell r="E3271"/>
          <cell r="F3271"/>
          <cell r="G3271" t="str">
            <v>m3</v>
          </cell>
          <cell r="H3271">
            <v>7.88</v>
          </cell>
          <cell r="I3271"/>
        </row>
        <row r="3272">
          <cell r="A3272" t="str">
            <v>RO-40129</v>
          </cell>
          <cell r="B3272"/>
          <cell r="C3272" t="str">
            <v>Escavação, carga, descarga, espalhamento e transporte de material de 1ª categoria, com motoscraper. Distância média de transporte  &lt;= 200 m</v>
          </cell>
          <cell r="D3272"/>
          <cell r="E3272"/>
          <cell r="F3272"/>
          <cell r="G3272" t="str">
            <v>m3</v>
          </cell>
          <cell r="H3272">
            <v>7.33</v>
          </cell>
          <cell r="I3272"/>
        </row>
        <row r="3273">
          <cell r="A3273" t="str">
            <v>RO-40130</v>
          </cell>
          <cell r="B3273"/>
          <cell r="C3273" t="str">
            <v>Escavação, carga, descarga, espalhamento e transporte de material de 1ª categoria, com motoscraper. Distância média de transporte  de 201 a 400 m</v>
          </cell>
          <cell r="D3273"/>
          <cell r="E3273"/>
          <cell r="F3273"/>
          <cell r="G3273" t="str">
            <v>m3</v>
          </cell>
          <cell r="H3273">
            <v>8.14</v>
          </cell>
          <cell r="I3273"/>
        </row>
        <row r="3274">
          <cell r="A3274" t="str">
            <v>RO-40131</v>
          </cell>
          <cell r="B3274"/>
          <cell r="C3274" t="str">
            <v>Escavação, carga, descarga, espalhamento e transporte de material de 1ª categoria, com motoscraper. Distância média de transporte  de 401 a 600 m</v>
          </cell>
          <cell r="D3274"/>
          <cell r="E3274"/>
          <cell r="F3274"/>
          <cell r="G3274" t="str">
            <v>m3</v>
          </cell>
          <cell r="H3274">
            <v>9.57</v>
          </cell>
          <cell r="I3274"/>
        </row>
        <row r="3275">
          <cell r="A3275" t="str">
            <v>RO-40134</v>
          </cell>
          <cell r="B3275"/>
          <cell r="C3275" t="str">
            <v>Escavação, carga, descarga, espalhamento e transporte de material de 1ª categoria, com motoscraper. Distância média de transporte  de 601 a 800 m</v>
          </cell>
          <cell r="D3275"/>
          <cell r="E3275"/>
          <cell r="F3275"/>
          <cell r="G3275" t="str">
            <v>m3</v>
          </cell>
          <cell r="H3275">
            <v>10.130000000000001</v>
          </cell>
          <cell r="I3275"/>
        </row>
        <row r="3276">
          <cell r="A3276" t="str">
            <v>RO-40135</v>
          </cell>
          <cell r="B3276"/>
          <cell r="C3276" t="str">
            <v>Escavação, carga, descarga, espalhamento e transporte de material de 1ª categoria, com motoscraper. Distância média de transporte  de 801 a 1.000 m</v>
          </cell>
          <cell r="D3276"/>
          <cell r="E3276"/>
          <cell r="F3276"/>
          <cell r="G3276" t="str">
            <v>m3</v>
          </cell>
          <cell r="H3276">
            <v>11.24</v>
          </cell>
          <cell r="I3276"/>
        </row>
        <row r="3277">
          <cell r="A3277" t="str">
            <v>RO-40162</v>
          </cell>
          <cell r="B3277"/>
          <cell r="C3277" t="str">
            <v>Escavação, carga, descarga, espalhamento e transporte de material de 2ª. categoria com caminhão. Distância média de transporte  &lt;= 200 m</v>
          </cell>
          <cell r="D3277"/>
          <cell r="E3277"/>
          <cell r="F3277"/>
          <cell r="G3277" t="str">
            <v>m3</v>
          </cell>
          <cell r="H3277">
            <v>6.84</v>
          </cell>
          <cell r="I3277"/>
        </row>
        <row r="3278">
          <cell r="A3278" t="str">
            <v>RO-40167</v>
          </cell>
          <cell r="B3278"/>
          <cell r="C3278" t="str">
            <v>Escavação, carga, descarga, espalhamento e transporte de material de 2ª. categoria com caminhão. Distância média de transporte  de 1.001 a 1.200 m</v>
          </cell>
          <cell r="D3278"/>
          <cell r="E3278"/>
          <cell r="F3278"/>
          <cell r="G3278" t="str">
            <v>m3</v>
          </cell>
          <cell r="H3278">
            <v>9.6</v>
          </cell>
          <cell r="I3278"/>
        </row>
        <row r="3279">
          <cell r="A3279" t="str">
            <v>RO-40168</v>
          </cell>
          <cell r="B3279"/>
          <cell r="C3279" t="str">
            <v>Escavação, carga, descarga, espalhamento e transporte de material de 2ª. categoria com caminhão. Distância média de transporte  de 1.201 a 1.400 m</v>
          </cell>
          <cell r="D3279"/>
          <cell r="E3279"/>
          <cell r="F3279"/>
          <cell r="G3279" t="str">
            <v>m3</v>
          </cell>
          <cell r="H3279">
            <v>10.38</v>
          </cell>
          <cell r="I3279"/>
        </row>
        <row r="3280">
          <cell r="A3280" t="str">
            <v>RO-40169</v>
          </cell>
          <cell r="B3280"/>
          <cell r="C3280" t="str">
            <v>Escavação, carga, descarga, espalhamento e transporte de material de 2ª. categoria com caminhão. Distância média de transporte  de 1.401 a 1.600 m</v>
          </cell>
          <cell r="D3280"/>
          <cell r="E3280"/>
          <cell r="F3280"/>
          <cell r="G3280" t="str">
            <v>m3</v>
          </cell>
          <cell r="H3280">
            <v>10.7</v>
          </cell>
          <cell r="I3280"/>
        </row>
        <row r="3281">
          <cell r="A3281" t="str">
            <v>RO-40170</v>
          </cell>
          <cell r="B3281"/>
          <cell r="C3281" t="str">
            <v>Escavação, carga, descarga, espalhamento e transporte de material de 2ª. categoria com caminhão. Distância média de transporte  de 1.601 a 1.800 m</v>
          </cell>
          <cell r="D3281"/>
          <cell r="E3281"/>
          <cell r="F3281"/>
          <cell r="G3281" t="str">
            <v>m3</v>
          </cell>
          <cell r="H3281">
            <v>11</v>
          </cell>
          <cell r="I3281"/>
        </row>
        <row r="3282">
          <cell r="A3282" t="str">
            <v>RO-40171</v>
          </cell>
          <cell r="B3282"/>
          <cell r="C3282" t="str">
            <v>Escavação, carga, descarga, espalhamento e transporte de material de 2ª. categoria com caminhão. Distância média de transporte  de 1.801 a 2.000 m</v>
          </cell>
          <cell r="D3282"/>
          <cell r="E3282"/>
          <cell r="F3282"/>
          <cell r="G3282" t="str">
            <v>m3</v>
          </cell>
          <cell r="H3282">
            <v>11.27</v>
          </cell>
          <cell r="I3282"/>
        </row>
        <row r="3283">
          <cell r="A3283" t="str">
            <v>RO-40172</v>
          </cell>
          <cell r="B3283"/>
          <cell r="C3283" t="str">
            <v>Escavação, carga, descarga, espalhamento e transporte de material de 2ª. categoria com caminhão. Distância média de transporte  de 2.001 a 2.500 m</v>
          </cell>
          <cell r="D3283"/>
          <cell r="E3283"/>
          <cell r="F3283"/>
          <cell r="G3283" t="str">
            <v>m3</v>
          </cell>
          <cell r="H3283">
            <v>12.25</v>
          </cell>
          <cell r="I3283"/>
        </row>
        <row r="3284">
          <cell r="A3284" t="str">
            <v>RO-40163</v>
          </cell>
          <cell r="B3284"/>
          <cell r="C3284" t="str">
            <v>Escavação, carga, descarga, espalhamento e transporte de material de 2ª. categoria com caminhão. Distância média de transporte  de 201 a 400 m</v>
          </cell>
          <cell r="D3284"/>
          <cell r="E3284"/>
          <cell r="F3284"/>
          <cell r="G3284" t="str">
            <v>m3</v>
          </cell>
          <cell r="H3284">
            <v>7.4</v>
          </cell>
          <cell r="I3284"/>
        </row>
        <row r="3285">
          <cell r="A3285" t="str">
            <v>RO-40173</v>
          </cell>
          <cell r="B3285"/>
          <cell r="C3285" t="str">
            <v>Escavação, carga, descarga, espalhamento e transporte de material de 2ª. categoria com caminhão. Distância média de transporte  de 2.501 a 3.000 m</v>
          </cell>
          <cell r="D3285"/>
          <cell r="E3285"/>
          <cell r="F3285"/>
          <cell r="G3285" t="str">
            <v>m3</v>
          </cell>
          <cell r="H3285">
            <v>12.71</v>
          </cell>
          <cell r="I3285"/>
        </row>
        <row r="3286">
          <cell r="A3286" t="str">
            <v>RO-40174</v>
          </cell>
          <cell r="B3286"/>
          <cell r="C3286" t="str">
            <v>Escavação, carga, descarga, espalhamento e transporte de material de 2ª. categoria com caminhão. Distância média de transporte  de 3.001 a 4.000 m</v>
          </cell>
          <cell r="D3286"/>
          <cell r="E3286"/>
          <cell r="F3286"/>
          <cell r="G3286" t="str">
            <v>m3</v>
          </cell>
          <cell r="H3286">
            <v>13.67</v>
          </cell>
          <cell r="I3286"/>
        </row>
        <row r="3287">
          <cell r="A3287" t="str">
            <v>RO-40164</v>
          </cell>
          <cell r="B3287"/>
          <cell r="C3287" t="str">
            <v>Escavação, carga, descarga, espalhamento e transporte de material de 2ª. categoria com caminhão. Distância média de transporte  de 401 a 600 m</v>
          </cell>
          <cell r="D3287"/>
          <cell r="E3287"/>
          <cell r="F3287"/>
          <cell r="G3287" t="str">
            <v>m3</v>
          </cell>
          <cell r="H3287">
            <v>8.34</v>
          </cell>
          <cell r="I3287"/>
        </row>
        <row r="3288">
          <cell r="A3288" t="str">
            <v>RO-40165</v>
          </cell>
          <cell r="B3288"/>
          <cell r="C3288" t="str">
            <v>Escavação, carga, descarga, espalhamento e transporte de material de 2ª. categoria com caminhão. Distância média de transporte  de 601 a 800 m</v>
          </cell>
          <cell r="D3288"/>
          <cell r="E3288"/>
          <cell r="F3288"/>
          <cell r="G3288" t="str">
            <v>m3</v>
          </cell>
          <cell r="H3288">
            <v>8.89</v>
          </cell>
          <cell r="I3288"/>
        </row>
        <row r="3289">
          <cell r="A3289" t="str">
            <v>RO-40166</v>
          </cell>
          <cell r="B3289"/>
          <cell r="C3289" t="str">
            <v>Escavação, carga, descarga, espalhamento e transporte de material de 2ª. categoria com caminhão. Distância média de transporte  de 801 a 1.000 m</v>
          </cell>
          <cell r="D3289"/>
          <cell r="E3289"/>
          <cell r="F3289"/>
          <cell r="G3289" t="str">
            <v>m3</v>
          </cell>
          <cell r="H3289">
            <v>9.2200000000000006</v>
          </cell>
          <cell r="I3289"/>
        </row>
        <row r="3290">
          <cell r="A3290" t="str">
            <v>RO-42329</v>
          </cell>
          <cell r="B3290"/>
          <cell r="C3290" t="str">
            <v>Escavação, carga, descarga, espalhamento e transporte de material de 3ª. categoria . Distância média de transporte  de 2.501 a 3.000 m</v>
          </cell>
          <cell r="D3290"/>
          <cell r="E3290"/>
          <cell r="F3290"/>
          <cell r="G3290" t="str">
            <v>m3</v>
          </cell>
          <cell r="H3290">
            <v>40.86</v>
          </cell>
          <cell r="I3290"/>
        </row>
        <row r="3291">
          <cell r="A3291" t="str">
            <v>RO-40182</v>
          </cell>
          <cell r="B3291"/>
          <cell r="C3291" t="str">
            <v>Escavação, carga, descarga, espalhamento e transporte de material de 3ª categoria. Distância média de transporte  &lt;= 200 m</v>
          </cell>
          <cell r="D3291"/>
          <cell r="E3291"/>
          <cell r="F3291"/>
          <cell r="G3291" t="str">
            <v>m3</v>
          </cell>
          <cell r="H3291">
            <v>34.979999999999997</v>
          </cell>
          <cell r="I3291"/>
        </row>
        <row r="3292">
          <cell r="A3292" t="str">
            <v>RO-41777</v>
          </cell>
          <cell r="B3292"/>
          <cell r="C3292" t="str">
            <v>Escavação, carga, descarga, espalhamento e transporte de material de 3ª categoria. Distância média de transporte  de 1.001 a 1.200 m</v>
          </cell>
          <cell r="D3292"/>
          <cell r="E3292"/>
          <cell r="F3292"/>
          <cell r="G3292" t="str">
            <v>m3</v>
          </cell>
          <cell r="H3292">
            <v>37.57</v>
          </cell>
          <cell r="I3292"/>
        </row>
        <row r="3293">
          <cell r="A3293" t="str">
            <v>RO-40183</v>
          </cell>
          <cell r="B3293"/>
          <cell r="C3293" t="str">
            <v>Escavação, carga, descarga, espalhamento e transporte de material de 3ª categoria. Distância média de transporte  de 201 a 400 m</v>
          </cell>
          <cell r="D3293"/>
          <cell r="E3293"/>
          <cell r="F3293"/>
          <cell r="G3293" t="str">
            <v>m3</v>
          </cell>
          <cell r="H3293">
            <v>35.590000000000003</v>
          </cell>
          <cell r="I3293"/>
        </row>
        <row r="3294">
          <cell r="A3294" t="str">
            <v>RO-42330</v>
          </cell>
          <cell r="B3294"/>
          <cell r="C3294" t="str">
            <v>Escavação, carga, descarga, espalhamento e transporte de material de 3ª. categoria. Distância média de transporte  de 3.001 a 4.000 m</v>
          </cell>
          <cell r="D3294"/>
          <cell r="E3294"/>
          <cell r="F3294"/>
          <cell r="G3294" t="str">
            <v>m3</v>
          </cell>
          <cell r="H3294">
            <v>42.71</v>
          </cell>
          <cell r="I3294"/>
        </row>
        <row r="3295">
          <cell r="A3295" t="str">
            <v>RO-40184</v>
          </cell>
          <cell r="B3295"/>
          <cell r="C3295" t="str">
            <v>Escavação, carga, descarga, espalhamento e transporte de material de 3ª categoria. Distância média de transporte  de 401 a 600 m</v>
          </cell>
          <cell r="D3295"/>
          <cell r="E3295"/>
          <cell r="F3295"/>
          <cell r="G3295" t="str">
            <v>m3</v>
          </cell>
          <cell r="H3295">
            <v>36.159999999999997</v>
          </cell>
          <cell r="I3295"/>
        </row>
        <row r="3296">
          <cell r="A3296" t="str">
            <v>RO-40185</v>
          </cell>
          <cell r="B3296"/>
          <cell r="C3296" t="str">
            <v>Escavação, carga, descarga, espalhamento e transporte de material de 3ª categoria. Distância média de transporte  de 601 a 800 m</v>
          </cell>
          <cell r="D3296"/>
          <cell r="E3296"/>
          <cell r="F3296"/>
          <cell r="G3296" t="str">
            <v>m3</v>
          </cell>
          <cell r="H3296">
            <v>36.78</v>
          </cell>
          <cell r="I3296"/>
        </row>
        <row r="3297">
          <cell r="A3297" t="str">
            <v>RO-41778</v>
          </cell>
          <cell r="B3297"/>
          <cell r="C3297" t="str">
            <v>Escavação, carga, descarga, espalhamento e transporte de material de 3ª categoria. Distância média de transporte de 1.201 a 1.400 m</v>
          </cell>
          <cell r="D3297"/>
          <cell r="E3297"/>
          <cell r="F3297"/>
          <cell r="G3297" t="str">
            <v>m3</v>
          </cell>
          <cell r="H3297">
            <v>38.74</v>
          </cell>
          <cell r="I3297"/>
        </row>
        <row r="3298">
          <cell r="A3298" t="str">
            <v>RO-41834</v>
          </cell>
          <cell r="B3298"/>
          <cell r="C3298" t="str">
            <v>Escavação, carga, descarga, espalhamento e transporte de material de 3ª categoria. Distância média de transporte de 1.401 a 1.600 m</v>
          </cell>
          <cell r="D3298"/>
          <cell r="E3298"/>
          <cell r="F3298"/>
          <cell r="G3298" t="str">
            <v>m3</v>
          </cell>
          <cell r="H3298">
            <v>39.1</v>
          </cell>
          <cell r="I3298"/>
        </row>
        <row r="3299">
          <cell r="A3299" t="str">
            <v>RO-41835</v>
          </cell>
          <cell r="B3299"/>
          <cell r="C3299" t="str">
            <v>Escavação, carga, descarga, espalhamento e transporte de material de 3ª categoria. Distância média de transporte de 1.601 a 1.800 m</v>
          </cell>
          <cell r="D3299"/>
          <cell r="E3299"/>
          <cell r="F3299"/>
          <cell r="G3299" t="str">
            <v>m3</v>
          </cell>
          <cell r="H3299">
            <v>39.43</v>
          </cell>
          <cell r="I3299"/>
        </row>
        <row r="3300">
          <cell r="A3300" t="str">
            <v>RO-41836</v>
          </cell>
          <cell r="B3300"/>
          <cell r="C3300" t="str">
            <v>Escavação, carga, descarga, espalhamento e transporte de material de 3ª categoria. Distância média de transporte de 1.801 a 2.000 m</v>
          </cell>
          <cell r="D3300"/>
          <cell r="E3300"/>
          <cell r="F3300"/>
          <cell r="G3300" t="str">
            <v>m3</v>
          </cell>
          <cell r="H3300">
            <v>39.74</v>
          </cell>
          <cell r="I3300"/>
        </row>
        <row r="3301">
          <cell r="A3301" t="str">
            <v>RO-40186</v>
          </cell>
          <cell r="B3301"/>
          <cell r="C3301" t="str">
            <v>Escavação, carga, descarga, espalhamento e transporte de material de 3ª categoria. Distância média de transporte de 2.001 a 2.500 m</v>
          </cell>
          <cell r="D3301"/>
          <cell r="E3301"/>
          <cell r="F3301"/>
          <cell r="G3301" t="str">
            <v>m3</v>
          </cell>
          <cell r="H3301">
            <v>40.35</v>
          </cell>
          <cell r="I3301"/>
        </row>
        <row r="3302">
          <cell r="A3302" t="str">
            <v>RO-41776</v>
          </cell>
          <cell r="B3302"/>
          <cell r="C3302" t="str">
            <v>Escavação, carga, descarga, espalhamento e transporte de material de 3ª categoria. Distância média de transporte de 801 a 1.000 m</v>
          </cell>
          <cell r="D3302"/>
          <cell r="E3302"/>
          <cell r="F3302"/>
          <cell r="G3302" t="str">
            <v>m3</v>
          </cell>
          <cell r="H3302">
            <v>37.14</v>
          </cell>
          <cell r="I3302"/>
        </row>
        <row r="3303">
          <cell r="A3303" t="str">
            <v>RO-40192</v>
          </cell>
          <cell r="B3303"/>
          <cell r="C3303" t="str">
            <v>Escavação e carga com trator e carregadeira (material de 1ª categoria)</v>
          </cell>
          <cell r="D3303"/>
          <cell r="E3303"/>
          <cell r="F3303"/>
          <cell r="G3303" t="str">
            <v>m3</v>
          </cell>
          <cell r="H3303">
            <v>4.49</v>
          </cell>
          <cell r="I3303"/>
        </row>
        <row r="3304">
          <cell r="A3304" t="str">
            <v>RO-40193</v>
          </cell>
          <cell r="B3304"/>
          <cell r="C3304" t="str">
            <v>Escavação e transporte com trator  de material de 2ª categoria.Distância média de transporte &lt;=50 m</v>
          </cell>
          <cell r="D3304"/>
          <cell r="E3304"/>
          <cell r="F3304"/>
          <cell r="G3304" t="str">
            <v>m3</v>
          </cell>
          <cell r="H3304">
            <v>6.52</v>
          </cell>
          <cell r="I3304"/>
        </row>
        <row r="3305">
          <cell r="A3305" t="str">
            <v>RO-40194</v>
          </cell>
          <cell r="B3305"/>
          <cell r="C3305" t="str">
            <v>Escavação e transporte com trator de material de 1ª categoria.Distância média de transporte &lt;= 50 m</v>
          </cell>
          <cell r="D3305"/>
          <cell r="E3305"/>
          <cell r="F3305"/>
          <cell r="G3305" t="str">
            <v>m3</v>
          </cell>
          <cell r="H3305">
            <v>3.18</v>
          </cell>
          <cell r="I3305"/>
        </row>
        <row r="3306">
          <cell r="A3306" t="str">
            <v>RO-40217</v>
          </cell>
          <cell r="B3306"/>
          <cell r="C3306" t="str">
            <v>Escavação em material de 3ª categoria com esgotamento de àgua</v>
          </cell>
          <cell r="D3306"/>
          <cell r="E3306"/>
          <cell r="F3306"/>
          <cell r="G3306" t="str">
            <v>m3</v>
          </cell>
          <cell r="H3306">
            <v>116.06</v>
          </cell>
          <cell r="I3306"/>
        </row>
        <row r="3307">
          <cell r="A3307" t="str">
            <v>RO-40211</v>
          </cell>
          <cell r="B3307"/>
          <cell r="C3307" t="str">
            <v>Escavação manual de valas em solo, com altura de 0 a 1,50 m</v>
          </cell>
          <cell r="D3307"/>
          <cell r="E3307"/>
          <cell r="F3307"/>
          <cell r="G3307" t="str">
            <v>m3</v>
          </cell>
          <cell r="H3307">
            <v>55.03</v>
          </cell>
          <cell r="I3307"/>
        </row>
        <row r="3308">
          <cell r="A3308" t="str">
            <v>RO-40213</v>
          </cell>
          <cell r="B3308"/>
          <cell r="C3308" t="str">
            <v>Escavação manual de valas em solo, com altura de 1,50 m a 3,00 m</v>
          </cell>
          <cell r="D3308"/>
          <cell r="E3308"/>
          <cell r="F3308"/>
          <cell r="G3308" t="str">
            <v>m3</v>
          </cell>
          <cell r="H3308">
            <v>69.5</v>
          </cell>
          <cell r="I3308"/>
        </row>
        <row r="3309">
          <cell r="A3309" t="str">
            <v>RO-40216</v>
          </cell>
          <cell r="B3309"/>
          <cell r="C3309" t="str">
            <v>Escavação manual em material de 1ª categoria com esgotamento de àgua</v>
          </cell>
          <cell r="D3309"/>
          <cell r="E3309"/>
          <cell r="F3309"/>
          <cell r="G3309" t="str">
            <v>m3</v>
          </cell>
          <cell r="H3309">
            <v>71.569999999999993</v>
          </cell>
          <cell r="I3309"/>
        </row>
        <row r="3310">
          <cell r="A3310" t="str">
            <v>RO-40218</v>
          </cell>
          <cell r="B3310"/>
          <cell r="C3310" t="str">
            <v>Escavação mecânica de valas em material de 1ª categoria (Execução, incluindo remoção para fora do leito estradal)</v>
          </cell>
          <cell r="D3310"/>
          <cell r="E3310"/>
          <cell r="F3310"/>
          <cell r="G3310" t="str">
            <v>m3</v>
          </cell>
          <cell r="H3310">
            <v>9.42</v>
          </cell>
          <cell r="I3310"/>
        </row>
        <row r="3311">
          <cell r="A3311" t="str">
            <v>RO-40215</v>
          </cell>
          <cell r="B3311"/>
          <cell r="C3311" t="str">
            <v>Escavação mecânica de valas em material de 1ª e 2ª categoria (Execução, incluindo remoção para fora do leito estradal)</v>
          </cell>
          <cell r="D3311"/>
          <cell r="E3311"/>
          <cell r="F3311"/>
          <cell r="G3311" t="str">
            <v>m3</v>
          </cell>
          <cell r="H3311">
            <v>10.84</v>
          </cell>
          <cell r="I3311"/>
        </row>
        <row r="3312">
          <cell r="A3312" t="str">
            <v>RO-40219</v>
          </cell>
          <cell r="B3312"/>
          <cell r="C3312" t="str">
            <v>Escavação mecânica de valas em material de 2ª categoria (Execução, incluindo remoção para fora do leito estradal)</v>
          </cell>
          <cell r="D3312"/>
          <cell r="E3312"/>
          <cell r="F3312"/>
          <cell r="G3312" t="str">
            <v>m3</v>
          </cell>
          <cell r="H3312">
            <v>11.99</v>
          </cell>
          <cell r="I3312"/>
        </row>
        <row r="3313">
          <cell r="A3313" t="str">
            <v>RO-40220</v>
          </cell>
          <cell r="B3313"/>
          <cell r="C3313" t="str">
            <v>Escavação mecânica de valas em rocha (Execução, incluindo remoção para fora do leito estradal)</v>
          </cell>
          <cell r="D3313"/>
          <cell r="E3313"/>
          <cell r="F3313"/>
          <cell r="G3313" t="str">
            <v>m3</v>
          </cell>
          <cell r="H3313">
            <v>101.1</v>
          </cell>
          <cell r="I3313"/>
        </row>
        <row r="3314">
          <cell r="A3314" t="str">
            <v>RO-42263</v>
          </cell>
          <cell r="B3314"/>
          <cell r="C3314" t="str">
            <v>Espalhamento de material em bota-fora</v>
          </cell>
          <cell r="D3314"/>
          <cell r="E3314"/>
          <cell r="F3314"/>
          <cell r="G3314" t="str">
            <v>m3</v>
          </cell>
          <cell r="H3314">
            <v>0.26</v>
          </cell>
          <cell r="I3314"/>
        </row>
        <row r="3315">
          <cell r="A3315" t="str">
            <v>RO-40231</v>
          </cell>
          <cell r="B3315"/>
          <cell r="C3315" t="str">
            <v>Gabião tipo colchão reno espessura = 0,30 m, tela  revestida com  PVC (Execução, incluindo fornecimento de todos os materiais)</v>
          </cell>
          <cell r="D3315"/>
          <cell r="E3315"/>
          <cell r="F3315"/>
          <cell r="G3315" t="str">
            <v>m2</v>
          </cell>
          <cell r="H3315">
            <v>269.14</v>
          </cell>
          <cell r="I3315"/>
        </row>
        <row r="3316">
          <cell r="A3316" t="str">
            <v>RO-40230</v>
          </cell>
          <cell r="B3316"/>
          <cell r="C3316" t="str">
            <v>Muro de arrimo em gabião caixa, tela galvanizada (Execução, incluindo fornecimento de todos os materiais)</v>
          </cell>
          <cell r="D3316"/>
          <cell r="E3316"/>
          <cell r="F3316"/>
          <cell r="G3316" t="str">
            <v>m3</v>
          </cell>
          <cell r="H3316">
            <v>598.73</v>
          </cell>
          <cell r="I3316"/>
        </row>
        <row r="3317">
          <cell r="A3317" t="str">
            <v>RO-40221</v>
          </cell>
          <cell r="B3317"/>
          <cell r="C3317" t="str">
            <v>Muro de arrimo em gabião caixa, tela revestida com PVC (Execução, incluindo fornecimento de todos os materiais)</v>
          </cell>
          <cell r="D3317"/>
          <cell r="E3317"/>
          <cell r="F3317"/>
          <cell r="G3317" t="str">
            <v>m3</v>
          </cell>
          <cell r="H3317">
            <v>611.30999999999995</v>
          </cell>
          <cell r="I3317"/>
        </row>
        <row r="3318">
          <cell r="A3318" t="str">
            <v>RO-40233</v>
          </cell>
          <cell r="B3318"/>
          <cell r="C3318" t="str">
            <v>Muro de arrimo em rip-rap, com enchimento de areia e cimento. Traço - 1:10 (execução, incluindo fornecimento e transporte de todos os materiais)</v>
          </cell>
          <cell r="D3318"/>
          <cell r="E3318"/>
          <cell r="F3318"/>
          <cell r="G3318" t="str">
            <v>m3</v>
          </cell>
          <cell r="H3318">
            <v>246.49</v>
          </cell>
          <cell r="I3318"/>
        </row>
        <row r="3319">
          <cell r="A3319" t="str">
            <v>RO-40232</v>
          </cell>
          <cell r="B3319"/>
          <cell r="C3319" t="str">
            <v>Muro de arrimo em rip-rap (vegetativo)</v>
          </cell>
          <cell r="D3319"/>
          <cell r="E3319"/>
          <cell r="F3319"/>
          <cell r="G3319" t="str">
            <v>m3</v>
          </cell>
          <cell r="H3319">
            <v>180.01</v>
          </cell>
          <cell r="I3319"/>
        </row>
        <row r="3320">
          <cell r="A3320" t="str">
            <v>RO-40240</v>
          </cell>
          <cell r="B3320"/>
          <cell r="C3320" t="str">
            <v>Patrolamento (Reconformação mecânica da plataforma)</v>
          </cell>
          <cell r="D3320"/>
          <cell r="E3320"/>
          <cell r="F3320"/>
          <cell r="G3320" t="str">
            <v>m2</v>
          </cell>
          <cell r="H3320">
            <v>0.06</v>
          </cell>
          <cell r="I3320"/>
        </row>
        <row r="3321">
          <cell r="A3321" t="str">
            <v>RO-40114</v>
          </cell>
          <cell r="B3321"/>
          <cell r="C3321" t="str">
            <v>Raspagem e limpeza de vegetação com regularização do terreno</v>
          </cell>
          <cell r="D3321"/>
          <cell r="E3321"/>
          <cell r="F3321"/>
          <cell r="G3321" t="str">
            <v>m2</v>
          </cell>
          <cell r="H3321">
            <v>0.15</v>
          </cell>
          <cell r="I3321"/>
        </row>
        <row r="3322">
          <cell r="A3322" t="str">
            <v>RO-40234</v>
          </cell>
          <cell r="B3322"/>
          <cell r="C3322" t="str">
            <v>Reaterro e compactação manual de vala</v>
          </cell>
          <cell r="D3322"/>
          <cell r="E3322"/>
          <cell r="F3322"/>
          <cell r="G3322" t="str">
            <v>m3</v>
          </cell>
          <cell r="H3322">
            <v>31.53</v>
          </cell>
          <cell r="I3322"/>
        </row>
        <row r="3323">
          <cell r="A3323" t="str">
            <v>RO-40118</v>
          </cell>
          <cell r="B3323"/>
          <cell r="C3323" t="str">
            <v>Remoção, transporte e espalhamento de solo mole. Distância média de transporte  &lt;= 200 m</v>
          </cell>
          <cell r="D3323"/>
          <cell r="E3323"/>
          <cell r="F3323"/>
          <cell r="G3323" t="str">
            <v>m3</v>
          </cell>
          <cell r="H3323">
            <v>15.02</v>
          </cell>
          <cell r="I3323"/>
        </row>
        <row r="3324">
          <cell r="A3324" t="str">
            <v>RO-40124</v>
          </cell>
          <cell r="B3324"/>
          <cell r="C3324" t="str">
            <v>Remoção, transporte e espalhamento de solo mole. Distância média de transporte  de 1.001 a 1.500 m</v>
          </cell>
          <cell r="D3324"/>
          <cell r="E3324"/>
          <cell r="F3324"/>
          <cell r="G3324" t="str">
            <v>m3</v>
          </cell>
          <cell r="H3324">
            <v>19.79</v>
          </cell>
          <cell r="I3324"/>
        </row>
        <row r="3325">
          <cell r="A3325" t="str">
            <v>RO-40125</v>
          </cell>
          <cell r="B3325"/>
          <cell r="C3325" t="str">
            <v>Remoção, transporte e espalhamento de solo mole. Distância média de transporte  de 1.501 a 2.000 m</v>
          </cell>
          <cell r="D3325"/>
          <cell r="E3325"/>
          <cell r="F3325"/>
          <cell r="G3325" t="str">
            <v>m3</v>
          </cell>
          <cell r="H3325">
            <v>22.31</v>
          </cell>
          <cell r="I3325"/>
        </row>
        <row r="3326">
          <cell r="A3326" t="str">
            <v>RO-40128</v>
          </cell>
          <cell r="B3326"/>
          <cell r="C3326" t="str">
            <v>Remoção, transporte e espalhamento de solo mole. Distância média de transporte  de 2.001 a 3.000 m</v>
          </cell>
          <cell r="D3326"/>
          <cell r="E3326"/>
          <cell r="F3326"/>
          <cell r="G3326" t="str">
            <v>m3</v>
          </cell>
          <cell r="H3326">
            <v>25.07</v>
          </cell>
          <cell r="I3326"/>
        </row>
        <row r="3327">
          <cell r="A3327" t="str">
            <v>RO-40120</v>
          </cell>
          <cell r="B3327"/>
          <cell r="C3327" t="str">
            <v>Remoção, transporte e espalhamento de solo mole. Distância média de transporte  de 201 a 400 m</v>
          </cell>
          <cell r="D3327"/>
          <cell r="E3327"/>
          <cell r="F3327"/>
          <cell r="G3327" t="str">
            <v>m3</v>
          </cell>
          <cell r="H3327">
            <v>16.059999999999999</v>
          </cell>
          <cell r="I3327"/>
        </row>
        <row r="3328">
          <cell r="A3328" t="str">
            <v>RO-40121</v>
          </cell>
          <cell r="B3328"/>
          <cell r="C3328" t="str">
            <v>Remoção, transporte e espalhamento de solo mole. Distância média de transporte  de 401 a 600 m</v>
          </cell>
          <cell r="D3328"/>
          <cell r="E3328"/>
          <cell r="F3328"/>
          <cell r="G3328" t="str">
            <v>m3</v>
          </cell>
          <cell r="H3328">
            <v>17.100000000000001</v>
          </cell>
          <cell r="I3328"/>
        </row>
        <row r="3329">
          <cell r="A3329" t="str">
            <v>RO-40122</v>
          </cell>
          <cell r="B3329"/>
          <cell r="C3329" t="str">
            <v>Remoção, transporte e espalhamento de solo mole. Distância média de transporte  de 601 a 800 m</v>
          </cell>
          <cell r="D3329"/>
          <cell r="E3329"/>
          <cell r="F3329"/>
          <cell r="G3329" t="str">
            <v>m3</v>
          </cell>
          <cell r="H3329">
            <v>18.28</v>
          </cell>
          <cell r="I3329"/>
        </row>
        <row r="3330">
          <cell r="A3330" t="str">
            <v>RO-40123</v>
          </cell>
          <cell r="B3330"/>
          <cell r="C3330" t="str">
            <v>Remoção, transporte e espalhamento de solo mole. Distância média de transporte  de 801 a 1.000 m</v>
          </cell>
          <cell r="D3330"/>
          <cell r="E3330"/>
          <cell r="F3330"/>
          <cell r="G3330" t="str">
            <v>m3</v>
          </cell>
          <cell r="H3330">
            <v>19.16</v>
          </cell>
          <cell r="I3330"/>
        </row>
        <row r="3331">
          <cell r="A3331" t="str">
            <v>RO-43144</v>
          </cell>
          <cell r="B3331"/>
          <cell r="C3331" t="str">
            <v>Remoção, transporte e espalhamento de solo mole. Distância média de transporte de 3.001 a 4.000 m</v>
          </cell>
          <cell r="D3331"/>
          <cell r="E3331"/>
          <cell r="F3331"/>
          <cell r="G3331" t="str">
            <v>m3</v>
          </cell>
          <cell r="H3331">
            <v>26.68</v>
          </cell>
          <cell r="I3331"/>
        </row>
        <row r="3332">
          <cell r="A3332" t="str">
            <v>RO-40210</v>
          </cell>
          <cell r="B3332"/>
          <cell r="C3332" t="str">
            <v>Revestimento primário (Execução, incluindo escavação, carga, descarga, espalhamento e compactação do material)</v>
          </cell>
          <cell r="D3332"/>
          <cell r="E3332"/>
          <cell r="F3332"/>
          <cell r="G3332" t="str">
            <v>m3</v>
          </cell>
          <cell r="H3332">
            <v>14.27</v>
          </cell>
          <cell r="I3332"/>
        </row>
        <row r="3333">
          <cell r="A3333">
            <v>250</v>
          </cell>
          <cell r="B3333"/>
          <cell r="C3333" t="str">
            <v>Drenagem</v>
          </cell>
          <cell r="D3333"/>
          <cell r="E3333"/>
          <cell r="F3333"/>
          <cell r="G3333"/>
          <cell r="H3333"/>
          <cell r="I3333"/>
        </row>
        <row r="3334">
          <cell r="A3334" t="str">
            <v>RO-42910</v>
          </cell>
          <cell r="B3334"/>
          <cell r="C3334" t="str">
            <v>Bacia de acumulação tipo I - A (Jusante de saídas d'água e valetas de proteção)</v>
          </cell>
          <cell r="D3334"/>
          <cell r="E3334"/>
          <cell r="F3334"/>
          <cell r="G3334" t="str">
            <v>U</v>
          </cell>
          <cell r="H3334">
            <v>667.5</v>
          </cell>
          <cell r="I3334"/>
        </row>
        <row r="3335">
          <cell r="A3335" t="str">
            <v>RO-42379</v>
          </cell>
          <cell r="B3335"/>
          <cell r="C3335" t="str">
            <v>Bacia de acumulação tipo I (Jusante de saídas d'água e valetas de proteção)</v>
          </cell>
          <cell r="D3335"/>
          <cell r="E3335"/>
          <cell r="F3335"/>
          <cell r="G3335" t="str">
            <v>U</v>
          </cell>
          <cell r="H3335">
            <v>686.05</v>
          </cell>
          <cell r="I3335"/>
        </row>
        <row r="3336">
          <cell r="A3336" t="str">
            <v>RO-42911</v>
          </cell>
          <cell r="B3336"/>
          <cell r="C3336" t="str">
            <v>Bacia de acumulação tipo II - A (Jusante de bueiros de greide)</v>
          </cell>
          <cell r="D3336"/>
          <cell r="E3336"/>
          <cell r="F3336"/>
          <cell r="G3336" t="str">
            <v>U</v>
          </cell>
          <cell r="H3336">
            <v>964.18</v>
          </cell>
          <cell r="I3336"/>
        </row>
        <row r="3337">
          <cell r="A3337" t="str">
            <v>RO-42380</v>
          </cell>
          <cell r="B3337"/>
          <cell r="C3337" t="str">
            <v>Bacia de acumulação tipo II (Jusante de bueiros de greide)</v>
          </cell>
          <cell r="D3337"/>
          <cell r="E3337"/>
          <cell r="F3337"/>
          <cell r="G3337" t="str">
            <v>U</v>
          </cell>
          <cell r="H3337">
            <v>1038.3399999999999</v>
          </cell>
          <cell r="I3337"/>
        </row>
        <row r="3338">
          <cell r="A3338" t="str">
            <v>RO-40472</v>
          </cell>
          <cell r="B3338"/>
          <cell r="C3338" t="str">
            <v>Bueiro duplo celular de concreto Padrão DER/MG.  Para altura de aterro de 5,10 a 10,00 m. BDCC (2,50 x 2,00)m - boca (Execução, incluindo fornecimento e transporte de todos os materiais, exclusive escavação e compactação)</v>
          </cell>
          <cell r="D3338"/>
          <cell r="E3338"/>
          <cell r="F3338"/>
          <cell r="G3338" t="str">
            <v>U</v>
          </cell>
          <cell r="H3338">
            <v>7905.7</v>
          </cell>
          <cell r="I3338"/>
        </row>
        <row r="3339">
          <cell r="A3339" t="str">
            <v>RO-40448</v>
          </cell>
          <cell r="B3339"/>
          <cell r="C3339" t="str">
            <v>Bueiro duplo celular de concreto Padrão DER/MG.  Para altura de aterro de 5,10 a 10,00 m. BDCC (2,50 x 2,00)m - corpo (Execução, incluindo fornecimento e transporte de todos os materiais, exclusive escavação e compactação)</v>
          </cell>
          <cell r="D3339"/>
          <cell r="E3339"/>
          <cell r="F3339"/>
          <cell r="G3339" t="str">
            <v>m</v>
          </cell>
          <cell r="H3339">
            <v>9269.0499999999993</v>
          </cell>
          <cell r="I3339"/>
        </row>
        <row r="3340">
          <cell r="A3340" t="str">
            <v>RO-40474</v>
          </cell>
          <cell r="B3340"/>
          <cell r="C3340" t="str">
            <v>Bueiro duplo celular de concreto Padrão DER/MG.  Para altura de aterro de 5,10 a 10,00 m. BDCC (3,00 x 2,00)m - boca (Execução, incluindo fornecimento e transporte de todos os materiais, exclusive escavação e compactação)</v>
          </cell>
          <cell r="D3340"/>
          <cell r="E3340"/>
          <cell r="F3340"/>
          <cell r="G3340" t="str">
            <v>U</v>
          </cell>
          <cell r="H3340">
            <v>8851.85</v>
          </cell>
          <cell r="I3340"/>
        </row>
        <row r="3341">
          <cell r="A3341" t="str">
            <v>RO-40450</v>
          </cell>
          <cell r="B3341"/>
          <cell r="C3341" t="str">
            <v>Bueiro duplo celular de concreto Padrão DER/MG.  Para altura de aterro de 5,10 a 10,00 m. BDCC (3,00 x 2,00)m - corpo (Execução, incluindo fornecimento e transporte de todos os materiais, exclusive escavação e compactação)</v>
          </cell>
          <cell r="D3341"/>
          <cell r="E3341"/>
          <cell r="F3341"/>
          <cell r="G3341" t="str">
            <v>m</v>
          </cell>
          <cell r="H3341">
            <v>11553.6</v>
          </cell>
          <cell r="I3341"/>
        </row>
        <row r="3342">
          <cell r="A3342" t="str">
            <v>RO-40475</v>
          </cell>
          <cell r="B3342"/>
          <cell r="C3342" t="str">
            <v>Bueiro duplo celular de concreto Padrão DER/MG.  Para altura de aterro de 5,10 a 10,00 m. BDCC (3,00 x 3,00)m - boca (Execução, incluindo fornecimento e transporte de todos os materiais, exclusive escavação e compactação)</v>
          </cell>
          <cell r="D3342"/>
          <cell r="E3342"/>
          <cell r="F3342"/>
          <cell r="G3342" t="str">
            <v>U</v>
          </cell>
          <cell r="H3342">
            <v>17272.740000000002</v>
          </cell>
          <cell r="I3342"/>
        </row>
        <row r="3343">
          <cell r="A3343" t="str">
            <v>RO-40451</v>
          </cell>
          <cell r="B3343"/>
          <cell r="C3343" t="str">
            <v>Bueiro duplo celular de concreto Padrão DER/MG.  Para altura de aterro de 5,10 a 10,00 m. BDCC (3,00 x 3,00)m - corpo (Execução, incluindo fornecimento e transporte de todos os materiais, exclusive escavação e compactação)</v>
          </cell>
          <cell r="D3343"/>
          <cell r="E3343"/>
          <cell r="F3343"/>
          <cell r="G3343" t="str">
            <v>m</v>
          </cell>
          <cell r="H3343">
            <v>13874.51</v>
          </cell>
          <cell r="I3343"/>
        </row>
        <row r="3344">
          <cell r="A3344" t="str">
            <v>RO-40476</v>
          </cell>
          <cell r="B3344"/>
          <cell r="C3344" t="str">
            <v>Bueiro duplo celular de concreto Padrão DER/MG.  Para altura de aterro de 5,10 a 10,00 m. BDCC (3,50 x 3,50)m - boca (Execução, incluindo fornecimento e transporte de todos os materiais, exclusive escavação e compactação)</v>
          </cell>
          <cell r="D3344"/>
          <cell r="E3344"/>
          <cell r="F3344"/>
          <cell r="G3344" t="str">
            <v>U</v>
          </cell>
          <cell r="H3344">
            <v>24628.3</v>
          </cell>
          <cell r="I3344"/>
        </row>
        <row r="3345">
          <cell r="A3345" t="str">
            <v>RO-40452</v>
          </cell>
          <cell r="B3345"/>
          <cell r="C3345" t="str">
            <v>Bueiro duplo celular de concreto Padrão DER/MG.  Para altura de aterro de 5,10 a 10,00 m. BDCC (3,50 x 3,50)m - corpo (Execução, incluindo fornecimento e transporte de todos os materiais, exclusive escavação e compactação)</v>
          </cell>
          <cell r="D3345"/>
          <cell r="E3345"/>
          <cell r="F3345"/>
          <cell r="G3345" t="str">
            <v>m</v>
          </cell>
          <cell r="H3345">
            <v>17869.169999999998</v>
          </cell>
          <cell r="I3345"/>
        </row>
        <row r="3346">
          <cell r="A3346" t="str">
            <v>RO-40453</v>
          </cell>
          <cell r="B3346"/>
          <cell r="C3346" t="str">
            <v>Bueiro duplo celular de concreto Padrão DER/MG. Para altura de aterro de 0 a 5,00 m. BDCC (1,00 x 1,00)m - boca (Execução, incluindo fornecimento e transporte de todos os materiais, exclusive escavação e compactação)</v>
          </cell>
          <cell r="D3346"/>
          <cell r="E3346"/>
          <cell r="F3346"/>
          <cell r="G3346" t="str">
            <v>U</v>
          </cell>
          <cell r="H3346">
            <v>1504.67</v>
          </cell>
          <cell r="I3346"/>
        </row>
        <row r="3347">
          <cell r="A3347" t="str">
            <v>RO-40429</v>
          </cell>
          <cell r="B3347"/>
          <cell r="C3347" t="str">
            <v>Bueiro duplo celular de concreto Padrão DER/MG. Para altura de aterro de 0 a 5,00 m. BDCC (1,00 x 1,00)m - corpo (Execução, incluindo fornecimento e transporte de todos os materiais, exclusive escavação e compactação)</v>
          </cell>
          <cell r="D3347"/>
          <cell r="E3347"/>
          <cell r="F3347"/>
          <cell r="G3347" t="str">
            <v>m</v>
          </cell>
          <cell r="H3347">
            <v>2211.46</v>
          </cell>
          <cell r="I3347"/>
        </row>
        <row r="3348">
          <cell r="A3348" t="str">
            <v>RO-40455</v>
          </cell>
          <cell r="B3348"/>
          <cell r="C3348" t="str">
            <v>Bueiro duplo celular de concreto Padrão DER/MG. Para altura de aterro de 0 a 5,00 m. BDCC (1,50 x 2,00)m - boca (Execução, incluindo fornecimento e transporte de todos os materiais, exclusive escavação e compactação)</v>
          </cell>
          <cell r="D3348"/>
          <cell r="E3348"/>
          <cell r="F3348"/>
          <cell r="G3348" t="str">
            <v>U</v>
          </cell>
          <cell r="H3348">
            <v>5345.69</v>
          </cell>
          <cell r="I3348"/>
        </row>
        <row r="3349">
          <cell r="A3349" t="str">
            <v>RO-40431</v>
          </cell>
          <cell r="B3349"/>
          <cell r="C3349" t="str">
            <v>Bueiro duplo celular de concreto Padrão DER/MG. Para altura de aterro de 0 a 5,00 m. BDCC (1,50 x 2,00)m - corpo (Execução, incluindo fornecimento e transporte de todos os materiais, exclusive escavação e compactação)</v>
          </cell>
          <cell r="D3349"/>
          <cell r="E3349"/>
          <cell r="F3349"/>
          <cell r="G3349" t="str">
            <v>m</v>
          </cell>
          <cell r="H3349">
            <v>4632.6499999999996</v>
          </cell>
          <cell r="I3349"/>
        </row>
        <row r="3350">
          <cell r="A3350" t="str">
            <v>RO-40456</v>
          </cell>
          <cell r="B3350"/>
          <cell r="C3350" t="str">
            <v>Bueiro duplo celular de concreto Padrão DER/MG. Para altura de aterro de 0 a 5,00 m. BDCC (2,00 x 1,50)m - boca (Execução, incluindo fornecimento e transporte de todos os materiais, exclusive escavação e compactação)</v>
          </cell>
          <cell r="D3350"/>
          <cell r="E3350"/>
          <cell r="F3350"/>
          <cell r="G3350" t="str">
            <v>U</v>
          </cell>
          <cell r="H3350">
            <v>3617.34</v>
          </cell>
          <cell r="I3350"/>
        </row>
        <row r="3351">
          <cell r="A3351" t="str">
            <v>RO-40432</v>
          </cell>
          <cell r="B3351"/>
          <cell r="C3351" t="str">
            <v>Bueiro duplo celular de concreto Padrão DER/MG. Para altura de aterro de 0 a 5,00 m. BDCC (2,00 x 1,50)m - corpo (Execução, incluindo fornecimento e transporte de todos os materiais, exclusive escavação e compactação)</v>
          </cell>
          <cell r="D3351"/>
          <cell r="E3351"/>
          <cell r="F3351"/>
          <cell r="G3351" t="str">
            <v>m</v>
          </cell>
          <cell r="H3351">
            <v>5096.46</v>
          </cell>
          <cell r="I3351"/>
        </row>
        <row r="3352">
          <cell r="A3352" t="str">
            <v>RO-40457</v>
          </cell>
          <cell r="B3352"/>
          <cell r="C3352" t="str">
            <v>Bueiro duplo celular de concreto Padrão DER/MG. Para altura de aterro de 0 a 5,00 m. BDCC (2,00 x 2,00)m - boca (Execução, incluindo fornecimento e transporte de todos os materiais, exclusive escavação e compactação)</v>
          </cell>
          <cell r="D3352"/>
          <cell r="E3352"/>
          <cell r="F3352"/>
          <cell r="G3352" t="str">
            <v>U</v>
          </cell>
          <cell r="H3352">
            <v>5874.96</v>
          </cell>
          <cell r="I3352"/>
        </row>
        <row r="3353">
          <cell r="A3353" t="str">
            <v>RO-40433</v>
          </cell>
          <cell r="B3353"/>
          <cell r="C3353" t="str">
            <v>Bueiro duplo celular de concreto Padrão DER/MG. Para altura de aterro de 0 a 5,00 m. BDCC (2,00 x 2,00)m - corpo (Execução, incluindo fornecimento e transporte de todos os materiais, exclusive escavação e compactação)</v>
          </cell>
          <cell r="D3353"/>
          <cell r="E3353"/>
          <cell r="F3353"/>
          <cell r="G3353" t="str">
            <v>m</v>
          </cell>
          <cell r="H3353">
            <v>5936.78</v>
          </cell>
          <cell r="I3353"/>
        </row>
        <row r="3354">
          <cell r="A3354" t="str">
            <v>RO-40458</v>
          </cell>
          <cell r="B3354"/>
          <cell r="C3354" t="str">
            <v>Bueiro duplo celular de concreto Padrão DER/MG. Para altura de aterro de 0 a 5,00 m. BDCC (2,00 x 2,50)m - boca (Execução, incluindo fornecimento e transporte de todos os materiais, exclusive escavação e compactação)</v>
          </cell>
          <cell r="D3354"/>
          <cell r="E3354"/>
          <cell r="F3354"/>
          <cell r="G3354" t="str">
            <v>U</v>
          </cell>
          <cell r="H3354">
            <v>8727.48</v>
          </cell>
          <cell r="I3354"/>
        </row>
        <row r="3355">
          <cell r="A3355" t="str">
            <v>RO-40434</v>
          </cell>
          <cell r="B3355"/>
          <cell r="C3355" t="str">
            <v>Bueiro duplo celular de concreto Padrão DER/MG. Para altura de aterro de 0 a 5,00 m. BDCC (2,00 x 2,50)m - corpo (Execução, incluindo fornecimento e transporte de todos os materiais, exclusive escavação e compactação)</v>
          </cell>
          <cell r="D3355"/>
          <cell r="E3355"/>
          <cell r="F3355"/>
          <cell r="G3355" t="str">
            <v>m</v>
          </cell>
          <cell r="H3355">
            <v>6846.7</v>
          </cell>
          <cell r="I3355"/>
        </row>
        <row r="3356">
          <cell r="A3356" t="str">
            <v>RO-40459</v>
          </cell>
          <cell r="B3356"/>
          <cell r="C3356" t="str">
            <v>Bueiro duplo celular de concreto Padrão DER/MG. Para altura de aterro de 0 a 5,00 m. BDCC (2,00 x 3,00)m - boca (Execução, incluindo fornecimento e transporte de todos os materiais, exclusive escavação e compactação)</v>
          </cell>
          <cell r="D3356"/>
          <cell r="E3356"/>
          <cell r="F3356"/>
          <cell r="G3356" t="str">
            <v>U</v>
          </cell>
          <cell r="H3356">
            <v>12454.3</v>
          </cell>
          <cell r="I3356"/>
        </row>
        <row r="3357">
          <cell r="A3357" t="str">
            <v>RO-40435</v>
          </cell>
          <cell r="B3357"/>
          <cell r="C3357" t="str">
            <v>Bueiro duplo celular de concreto Padrão DER/MG. Para altura de aterro de 0 a 5,00 m. BDCC (2,00 x 3,00)m - corpo (Execução, incluindo fornecimento e transporte de todos os materiais, exclusive escavação e compactação)</v>
          </cell>
          <cell r="D3357"/>
          <cell r="E3357"/>
          <cell r="F3357"/>
          <cell r="G3357" t="str">
            <v>m</v>
          </cell>
          <cell r="H3357">
            <v>7906.31</v>
          </cell>
          <cell r="I3357"/>
        </row>
        <row r="3358">
          <cell r="A3358" t="str">
            <v>RO-40460</v>
          </cell>
          <cell r="B3358"/>
          <cell r="C3358" t="str">
            <v>Bueiro duplo celular de concreto Padrão DER/MG. Para altura de aterro de 0 a 5,00 m. BDCC (2,50 x 1,50)m - boca (Execução, incluindo fornecimento e transporte de todos os materiais, exclusive escavação e compactação)</v>
          </cell>
          <cell r="D3358"/>
          <cell r="E3358"/>
          <cell r="F3358"/>
          <cell r="G3358" t="str">
            <v>U</v>
          </cell>
          <cell r="H3358">
            <v>4017.41</v>
          </cell>
          <cell r="I3358"/>
        </row>
        <row r="3359">
          <cell r="A3359" t="str">
            <v>RO-40436</v>
          </cell>
          <cell r="B3359"/>
          <cell r="C3359" t="str">
            <v>Bueiro duplo celular de concreto Padrão DER/MG. Para altura de aterro de 0 a 5,00 m. BDCC (2,50 x 1,50)m - corpo (Execução, incluindo fornecimento e transporte de todos os materiais, exclusive escavação e compactação)</v>
          </cell>
          <cell r="D3359"/>
          <cell r="E3359"/>
          <cell r="F3359"/>
          <cell r="G3359" t="str">
            <v>m</v>
          </cell>
          <cell r="H3359">
            <v>6493.05</v>
          </cell>
          <cell r="I3359"/>
        </row>
        <row r="3360">
          <cell r="A3360" t="str">
            <v>RO-40461</v>
          </cell>
          <cell r="B3360"/>
          <cell r="C3360" t="str">
            <v>Bueiro duplo celular de concreto Padrão DER/MG. Para altura de aterro de 0 a 5,00 m. BDCC (2,50 x 2,00)m - boca (Execução, incluindo fornecimento e transporte de todos os materiais, exclusive escavação e compactação)</v>
          </cell>
          <cell r="D3360"/>
          <cell r="E3360"/>
          <cell r="F3360"/>
          <cell r="G3360" t="str">
            <v>U</v>
          </cell>
          <cell r="H3360">
            <v>6308.24</v>
          </cell>
          <cell r="I3360"/>
        </row>
        <row r="3361">
          <cell r="A3361" t="str">
            <v>RO-40437</v>
          </cell>
          <cell r="B3361"/>
          <cell r="C3361" t="str">
            <v>Bueiro duplo celular de concreto Padrão DER/MG. Para altura de aterro de 0 a 5,00 m. BDCC (2,50 x 2,00)m - corpo (Execução, incluindo fornecimento e transporte de todos os materiais, exclusive escavação e compactação)</v>
          </cell>
          <cell r="D3361"/>
          <cell r="E3361"/>
          <cell r="F3361"/>
          <cell r="G3361" t="str">
            <v>m</v>
          </cell>
          <cell r="H3361">
            <v>7301.84</v>
          </cell>
          <cell r="I3361"/>
        </row>
        <row r="3362">
          <cell r="A3362" t="str">
            <v>RO-40462</v>
          </cell>
          <cell r="B3362"/>
          <cell r="C3362" t="str">
            <v>Bueiro duplo celular de concreto Padrão DER/MG. Para altura de aterro de 0 a 5,00 m. BDCC (2,50 x 2,50)m - boca (Execução, incluindo fornecimento e transporte de todos os materiais, exclusive escavação e compactação)</v>
          </cell>
          <cell r="D3362"/>
          <cell r="E3362"/>
          <cell r="F3362"/>
          <cell r="G3362" t="str">
            <v>U</v>
          </cell>
          <cell r="H3362">
            <v>9432.73</v>
          </cell>
          <cell r="I3362"/>
        </row>
        <row r="3363">
          <cell r="A3363" t="str">
            <v>RO-40438</v>
          </cell>
          <cell r="B3363"/>
          <cell r="C3363" t="str">
            <v>Bueiro duplo celular de concreto Padrão DER/MG. Para altura de aterro de 0 a 5,00 m. BDCC (2,50 x 2,50)m - corpo (Execução, incluindo fornecimento e transporte de todos os materiais, exclusive escavação e compactação)</v>
          </cell>
          <cell r="D3363"/>
          <cell r="E3363"/>
          <cell r="F3363"/>
          <cell r="G3363" t="str">
            <v>m</v>
          </cell>
          <cell r="H3363">
            <v>8291.4</v>
          </cell>
          <cell r="I3363"/>
        </row>
        <row r="3364">
          <cell r="A3364" t="str">
            <v>RO-40463</v>
          </cell>
          <cell r="B3364"/>
          <cell r="C3364" t="str">
            <v>Bueiro duplo celular de concreto Padrão DER/MG. Para altura de aterro de 0 a 5,00 m. BDCC (2,50 x 3,00)m - boca (Execução, incluindo fornecimento e transporte de todos os materiais, exclusive escavação e compactação)</v>
          </cell>
          <cell r="D3364"/>
          <cell r="E3364"/>
          <cell r="F3364"/>
          <cell r="G3364" t="str">
            <v>U</v>
          </cell>
          <cell r="H3364">
            <v>13214.35</v>
          </cell>
          <cell r="I3364"/>
        </row>
        <row r="3365">
          <cell r="A3365" t="str">
            <v>RO-40439</v>
          </cell>
          <cell r="B3365"/>
          <cell r="C3365" t="str">
            <v>Bueiro duplo celular de concreto Padrão DER/MG. Para altura de aterro de 0 a 5,00 m. BDCC (2,50 x 3,00)m - corpo (Execução, incluindo fornecimento e transporte de todos os materiais, exclusive escavação e compactação)</v>
          </cell>
          <cell r="D3365"/>
          <cell r="E3365"/>
          <cell r="F3365"/>
          <cell r="G3365" t="str">
            <v>m</v>
          </cell>
          <cell r="H3365">
            <v>9289.0300000000007</v>
          </cell>
          <cell r="I3365"/>
        </row>
        <row r="3366">
          <cell r="A3366" t="str">
            <v>RO-40464</v>
          </cell>
          <cell r="B3366"/>
          <cell r="C3366" t="str">
            <v>Bueiro duplo celular de concreto Padrão DER/MG. Para altura de aterro de 0 a 5,00 m. BDCC (3,00 x 2,00)m - boca (Execução, incluindo fornecimento e transporte de todos os materiais, exclusive escavação e compactação)</v>
          </cell>
          <cell r="D3366"/>
          <cell r="E3366"/>
          <cell r="F3366"/>
          <cell r="G3366" t="str">
            <v>U</v>
          </cell>
          <cell r="H3366">
            <v>6902.57</v>
          </cell>
          <cell r="I3366"/>
        </row>
        <row r="3367">
          <cell r="A3367" t="str">
            <v>RO-40440</v>
          </cell>
          <cell r="B3367"/>
          <cell r="C3367" t="str">
            <v>Bueiro duplo celular de concreto Padrão DER/MG. Para altura de aterro de 0 a 5,00 m. BDCC (3,00 x 2,00)m - corpo (Execução, incluindo fornecimento e transporte de todos os materiais, exclusive escavação e compactação)</v>
          </cell>
          <cell r="D3367"/>
          <cell r="E3367"/>
          <cell r="F3367"/>
          <cell r="G3367" t="str">
            <v>m</v>
          </cell>
          <cell r="H3367">
            <v>8965</v>
          </cell>
          <cell r="I3367"/>
        </row>
        <row r="3368">
          <cell r="A3368" t="str">
            <v>RO-40465</v>
          </cell>
          <cell r="B3368"/>
          <cell r="C3368" t="str">
            <v>Bueiro duplo celular de concreto Padrão DER/MG. Para altura de aterro de 0 a 5,00 m. BDCC (3,00 x 2,50)m - boca (Execução, incluindo fornecimento e transporte de todos os materiais, exclusive escavação e compactação)</v>
          </cell>
          <cell r="D3368"/>
          <cell r="E3368"/>
          <cell r="F3368"/>
          <cell r="G3368" t="str">
            <v>U</v>
          </cell>
          <cell r="H3368">
            <v>10053.51</v>
          </cell>
          <cell r="I3368"/>
        </row>
        <row r="3369">
          <cell r="A3369" t="str">
            <v>RO-40441</v>
          </cell>
          <cell r="B3369"/>
          <cell r="C3369" t="str">
            <v>Bueiro duplo celular de concreto Padrão DER/MG. Para altura de aterro de 0 a 5,00 m. BDCC (3,00 x 2,50)m - corpo (Execução, incluindo fornecimento e transporte de todos os materiais, exclusive escavação e compactação)</v>
          </cell>
          <cell r="D3369"/>
          <cell r="E3369"/>
          <cell r="F3369"/>
          <cell r="G3369" t="str">
            <v>m</v>
          </cell>
          <cell r="H3369">
            <v>9858.48</v>
          </cell>
          <cell r="I3369"/>
        </row>
        <row r="3370">
          <cell r="A3370" t="str">
            <v>RO-40466</v>
          </cell>
          <cell r="B3370"/>
          <cell r="C3370" t="str">
            <v>Bueiro duplo celular de concreto Padrão DER/MG. Para altura de aterro de 0 a 5,00 m. BDCC (3,00 x 3,00)m - boca (Execução, incluindo fornecimento e transporte de todos os materiais, exclusive escavação e compactação)</v>
          </cell>
          <cell r="D3370"/>
          <cell r="E3370"/>
          <cell r="F3370"/>
          <cell r="G3370" t="str">
            <v>U</v>
          </cell>
          <cell r="H3370">
            <v>13962.71</v>
          </cell>
          <cell r="I3370"/>
        </row>
        <row r="3371">
          <cell r="A3371" t="str">
            <v>RO-40442</v>
          </cell>
          <cell r="B3371"/>
          <cell r="C3371" t="str">
            <v>Bueiro duplo celular de concreto Padrão DER/MG. Para altura de aterro de 0 a 5,00 m. BDCC (3,00 x 3,00)m - corpo (Execução, incluindo fornecimento e transporte de todos os materiais, exclusive escavação e compactação)</v>
          </cell>
          <cell r="D3371"/>
          <cell r="E3371"/>
          <cell r="F3371"/>
          <cell r="G3371" t="str">
            <v>m</v>
          </cell>
          <cell r="H3371">
            <v>10866.77</v>
          </cell>
          <cell r="I3371"/>
        </row>
        <row r="3372">
          <cell r="A3372" t="str">
            <v>RO-40467</v>
          </cell>
          <cell r="B3372"/>
          <cell r="C3372" t="str">
            <v>Bueiro duplo celular de concreto Padrão DER/MG. Para altura de aterro de 0 a 5,00 m. BDCC (3,00 x 3,50)m - boca (Execução, incluindo fornecimento e transporte de todos os materiais, exclusive escavação e compactação)</v>
          </cell>
          <cell r="D3372"/>
          <cell r="E3372"/>
          <cell r="F3372"/>
          <cell r="G3372" t="str">
            <v>U</v>
          </cell>
          <cell r="H3372">
            <v>18725.43</v>
          </cell>
          <cell r="I3372"/>
        </row>
        <row r="3373">
          <cell r="A3373" t="str">
            <v>RO-40443</v>
          </cell>
          <cell r="B3373"/>
          <cell r="C3373" t="str">
            <v>Bueiro duplo celular de concreto Padrão DER/MG. Para altura de aterro de 0 a 5,00 m. BDCC (3,00 x 3,50)m - corpo (Execução, incluindo fornecimento e transporte de todos os materiais, exclusive escavação e compactação)</v>
          </cell>
          <cell r="D3373"/>
          <cell r="E3373"/>
          <cell r="F3373"/>
          <cell r="G3373" t="str">
            <v>m</v>
          </cell>
          <cell r="H3373">
            <v>12011.12</v>
          </cell>
          <cell r="I3373"/>
        </row>
        <row r="3374">
          <cell r="A3374" t="str">
            <v>RO-40469</v>
          </cell>
          <cell r="B3374"/>
          <cell r="C3374" t="str">
            <v>Bueiro duplo celular de concreto Padrão DER/MG. Para altura de aterro de 0 a 5,00 m. BDCC (3,50 x 3,00)m - boca (Execução, incluindo fornecimento e transporte de todos os materiais, exclusive escavação e compactação)</v>
          </cell>
          <cell r="D3374"/>
          <cell r="E3374"/>
          <cell r="F3374"/>
          <cell r="G3374" t="str">
            <v>U</v>
          </cell>
          <cell r="H3374">
            <v>14760.14</v>
          </cell>
          <cell r="I3374"/>
        </row>
        <row r="3375">
          <cell r="A3375" t="str">
            <v>RO-40444</v>
          </cell>
          <cell r="B3375"/>
          <cell r="C3375" t="str">
            <v>Bueiro duplo celular de concreto Padrão DER/MG. Para altura de aterro de 0 a 5,00 m. BDCC (3,50 x 3,00)m - corpo (Execução, incluindo fornecimento e transporte de todos os materiais, exclusive escavação e compactação)</v>
          </cell>
          <cell r="D3375"/>
          <cell r="E3375"/>
          <cell r="F3375"/>
          <cell r="G3375" t="str">
            <v>m</v>
          </cell>
          <cell r="H3375">
            <v>12635.31</v>
          </cell>
          <cell r="I3375"/>
        </row>
        <row r="3376">
          <cell r="A3376" t="str">
            <v>RO-41798</v>
          </cell>
          <cell r="B3376"/>
          <cell r="C3376" t="str">
            <v>Bueiro duplo celular de concreto Padrão DER/MG. Para altura de aterro de 0 a 5,00 m. BDCC (3,50 x 3,50)m - boca (Execução, incluindo fornecimento e transporte de todos os materiais, exclusive escavação e compactação)</v>
          </cell>
          <cell r="D3376"/>
          <cell r="E3376"/>
          <cell r="F3376"/>
          <cell r="G3376" t="str">
            <v>U</v>
          </cell>
          <cell r="H3376">
            <v>19664.91</v>
          </cell>
          <cell r="I3376"/>
        </row>
        <row r="3377">
          <cell r="A3377" t="str">
            <v>RO-40445</v>
          </cell>
          <cell r="B3377"/>
          <cell r="C3377" t="str">
            <v>Bueiro duplo celular de concreto Padrão DER/MG. Para altura de aterro de 0 a 5,00 m. BDCC (3,50 x 3,50)m - corpo (Execução, incluindo fornecimento e transporte de todos os materiais, exclusive escavação e compactação)</v>
          </cell>
          <cell r="D3377"/>
          <cell r="E3377"/>
          <cell r="F3377"/>
          <cell r="G3377" t="str">
            <v>m</v>
          </cell>
          <cell r="H3377">
            <v>13766.48</v>
          </cell>
          <cell r="I3377"/>
        </row>
        <row r="3378">
          <cell r="A3378" t="str">
            <v>RO-40471</v>
          </cell>
          <cell r="B3378"/>
          <cell r="C3378" t="str">
            <v>Bueiro duplo celular de concreto Padrão DER/MG. Para altura de aterro de 0 a 5,00 m. BDCC (4,00 x 4,00)m - boca (Execução, incluindo fornecimento e transporte de todos os materiais, exclusive escavação e compactação)</v>
          </cell>
          <cell r="D3378"/>
          <cell r="E3378"/>
          <cell r="F3378"/>
          <cell r="G3378" t="str">
            <v>U</v>
          </cell>
          <cell r="H3378">
            <v>26577</v>
          </cell>
          <cell r="I3378"/>
        </row>
        <row r="3379">
          <cell r="A3379" t="str">
            <v>RO-40447</v>
          </cell>
          <cell r="B3379"/>
          <cell r="C3379" t="str">
            <v>Bueiro duplo celular de concreto Padrão DER/MG. Para altura de aterro de 0 a 5,00 m. BDCC (4,00 x 4,00)m - corpo (Execução, incluindo fornecimento e transporte de todos os materiais, exclusive escavação e compactação)</v>
          </cell>
          <cell r="D3379"/>
          <cell r="E3379"/>
          <cell r="F3379"/>
          <cell r="G3379" t="str">
            <v>m</v>
          </cell>
          <cell r="H3379">
            <v>17110.45</v>
          </cell>
          <cell r="I3379"/>
        </row>
        <row r="3380">
          <cell r="A3380" t="str">
            <v>RO-40297</v>
          </cell>
          <cell r="B3380"/>
          <cell r="C3380" t="str">
            <v>Bueiro duplo tubular  de concreto, classe CA-2.  BDTC Ø 0,60 m - corpo (Execução, incluindo fornecimento e transporte de todos os materiais e berço, exclusive escavação e compactação)</v>
          </cell>
          <cell r="D3380"/>
          <cell r="E3380"/>
          <cell r="F3380"/>
          <cell r="G3380" t="str">
            <v>m</v>
          </cell>
          <cell r="H3380">
            <v>889.98</v>
          </cell>
          <cell r="I3380"/>
        </row>
        <row r="3381">
          <cell r="A3381" t="str">
            <v>RO-40298</v>
          </cell>
          <cell r="B3381"/>
          <cell r="C3381" t="str">
            <v>Bueiro duplo tubular  de concreto, classe CA-2.  BDTC Ø 0,80 m - corpo (Execução, incluindo fornecimento e transporte de todos os materiais e berço, exclusive escavação e compactação)</v>
          </cell>
          <cell r="D3381"/>
          <cell r="E3381"/>
          <cell r="F3381"/>
          <cell r="G3381" t="str">
            <v>m</v>
          </cell>
          <cell r="H3381">
            <v>1447.17</v>
          </cell>
          <cell r="I3381"/>
        </row>
        <row r="3382">
          <cell r="A3382" t="str">
            <v>RO-40299</v>
          </cell>
          <cell r="B3382"/>
          <cell r="C3382" t="str">
            <v>Bueiro duplo tubular  de concreto, classe CA-2.  BDTC Ø 1,00  m - corpo (Execução, incluindo fornecimento e transporte de todos os materiais e berço, exclusive escavação e compactação)</v>
          </cell>
          <cell r="D3382"/>
          <cell r="E3382"/>
          <cell r="F3382"/>
          <cell r="G3382" t="str">
            <v>m</v>
          </cell>
          <cell r="H3382">
            <v>2060.77</v>
          </cell>
          <cell r="I3382"/>
        </row>
        <row r="3383">
          <cell r="A3383" t="str">
            <v>RO-40300</v>
          </cell>
          <cell r="B3383"/>
          <cell r="C3383" t="str">
            <v>Bueiro duplo tubular  de concreto, classe CA-2.  BDTC Ø 1,20 m - corpo (Execução, incluindo fornecimento e transporte de todos os materiais e berço, exclusive escavação e compactação)</v>
          </cell>
          <cell r="D3383"/>
          <cell r="E3383"/>
          <cell r="F3383"/>
          <cell r="G3383" t="str">
            <v>m</v>
          </cell>
          <cell r="H3383">
            <v>2929.82</v>
          </cell>
          <cell r="I3383"/>
        </row>
        <row r="3384">
          <cell r="A3384" t="str">
            <v>RO-40301</v>
          </cell>
          <cell r="B3384"/>
          <cell r="C3384" t="str">
            <v>Bueiro duplo tubular  de concreto, classe CA-2.  BDTC Ø 1,50  m - corpo (Execução, incluindo fornecimento e transporte de todos os materiais e berço, exclusive escavação e compactação)</v>
          </cell>
          <cell r="D3384"/>
          <cell r="E3384"/>
          <cell r="F3384"/>
          <cell r="G3384" t="str">
            <v>m</v>
          </cell>
          <cell r="H3384">
            <v>4596.2</v>
          </cell>
          <cell r="I3384"/>
        </row>
        <row r="3385">
          <cell r="A3385" t="str">
            <v>RO-40307</v>
          </cell>
          <cell r="B3385"/>
          <cell r="C3385" t="str">
            <v>Bueiro duplo tubular de concreto, BDTC Ø 0,60 m - boca (Execução, incluindo fornecimento e transporte de todos os materiais, exclusive escavação e compactação)</v>
          </cell>
          <cell r="D3385"/>
          <cell r="E3385"/>
          <cell r="F3385"/>
          <cell r="G3385" t="str">
            <v>U</v>
          </cell>
          <cell r="H3385">
            <v>1592.07</v>
          </cell>
          <cell r="I3385"/>
        </row>
        <row r="3386">
          <cell r="A3386" t="str">
            <v>RO-40308</v>
          </cell>
          <cell r="B3386"/>
          <cell r="C3386" t="str">
            <v>Bueiro duplo tubular de concreto, BDTC Ø 0,80 m - boca (Execução, incluindo fornecimento e transporte de todos os materiais, exclusive escavação e compactação)</v>
          </cell>
          <cell r="D3386"/>
          <cell r="E3386"/>
          <cell r="F3386"/>
          <cell r="G3386" t="str">
            <v>U</v>
          </cell>
          <cell r="H3386">
            <v>2614.35</v>
          </cell>
          <cell r="I3386"/>
        </row>
        <row r="3387">
          <cell r="A3387" t="str">
            <v>RO-40309</v>
          </cell>
          <cell r="B3387"/>
          <cell r="C3387" t="str">
            <v>Bueiro duplo tubular de concreto, BDTC Ø 1,00 m - boca (Execução, incluindo fornecimento e transporte de todos os materiais, exclusive escavação e compactação)</v>
          </cell>
          <cell r="D3387"/>
          <cell r="E3387"/>
          <cell r="F3387"/>
          <cell r="G3387" t="str">
            <v>U</v>
          </cell>
          <cell r="H3387">
            <v>3963</v>
          </cell>
          <cell r="I3387"/>
        </row>
        <row r="3388">
          <cell r="A3388" t="str">
            <v>RO-40310</v>
          </cell>
          <cell r="B3388"/>
          <cell r="C3388" t="str">
            <v>Bueiro duplo tubular de concreto, BDTC Ø 1,20 m - boca (Execução, incluindo fornecimento e transporte de todos os materiais, exclusive escavação e compactação)</v>
          </cell>
          <cell r="D3388"/>
          <cell r="E3388"/>
          <cell r="F3388"/>
          <cell r="G3388" t="str">
            <v>U</v>
          </cell>
          <cell r="H3388">
            <v>5825.99</v>
          </cell>
          <cell r="I3388"/>
        </row>
        <row r="3389">
          <cell r="A3389" t="str">
            <v>RO-40311</v>
          </cell>
          <cell r="B3389"/>
          <cell r="C3389" t="str">
            <v>Bueiro duplo tubular de concreto, BDTC Ø 1,50 m - boca (Execução, incluindo fornecimento e transporte de todos os materiais, exclusive escavação e compactação)</v>
          </cell>
          <cell r="D3389"/>
          <cell r="E3389"/>
          <cell r="F3389"/>
          <cell r="G3389" t="str">
            <v>U</v>
          </cell>
          <cell r="H3389">
            <v>10494.72</v>
          </cell>
          <cell r="I3389"/>
        </row>
        <row r="3390">
          <cell r="A3390" t="str">
            <v>RO-40292</v>
          </cell>
          <cell r="B3390"/>
          <cell r="C3390" t="str">
            <v>Bueiro duplo tubular de concreto, classe CA-1. BDTC Ø 0,60 m - corpo (Execução, incluindo fornecimento e transporte de todos os materiais e berço, exclusive escavação e compactação)</v>
          </cell>
          <cell r="D3390"/>
          <cell r="E3390"/>
          <cell r="F3390"/>
          <cell r="G3390" t="str">
            <v>m</v>
          </cell>
          <cell r="H3390">
            <v>813.98</v>
          </cell>
          <cell r="I3390"/>
        </row>
        <row r="3391">
          <cell r="A3391" t="str">
            <v>RO-40293</v>
          </cell>
          <cell r="B3391"/>
          <cell r="C3391" t="str">
            <v>Bueiro duplo tubular de concreto, classe CA-1. BDTC Ø 0,80 m - corpo (Execução, incluindo fornecimento e transporte de todos os materiais e berço, exclusive escavação e compactação)</v>
          </cell>
          <cell r="D3391"/>
          <cell r="E3391"/>
          <cell r="F3391"/>
          <cell r="G3391" t="str">
            <v>m</v>
          </cell>
          <cell r="H3391">
            <v>1317.17</v>
          </cell>
          <cell r="I3391"/>
        </row>
        <row r="3392">
          <cell r="A3392" t="str">
            <v>RO-40294</v>
          </cell>
          <cell r="B3392"/>
          <cell r="C3392" t="str">
            <v>Bueiro duplo tubular de concreto, classe CA-1. BDTC Ø 1,00 m - corpo (Execução, incluindo fornecimento e transporte de todos os materiais e berço, exclusive escavação e compactação)</v>
          </cell>
          <cell r="D3392"/>
          <cell r="E3392"/>
          <cell r="F3392"/>
          <cell r="G3392" t="str">
            <v>m</v>
          </cell>
          <cell r="H3392">
            <v>1888.77</v>
          </cell>
          <cell r="I3392"/>
        </row>
        <row r="3393">
          <cell r="A3393" t="str">
            <v>RO-40295</v>
          </cell>
          <cell r="B3393"/>
          <cell r="C3393" t="str">
            <v>Bueiro duplo tubular de concreto, classe CA-1. BDTC Ø 1,20 m - corpo (Execução, incluindo fornecimento e transporte de todos os materiais e berço, exclusive escavação e compactação)</v>
          </cell>
          <cell r="D3393"/>
          <cell r="E3393"/>
          <cell r="F3393"/>
          <cell r="G3393" t="str">
            <v>m</v>
          </cell>
          <cell r="H3393">
            <v>2665.82</v>
          </cell>
          <cell r="I3393"/>
        </row>
        <row r="3394">
          <cell r="A3394" t="str">
            <v>RO-40296</v>
          </cell>
          <cell r="B3394"/>
          <cell r="C3394" t="str">
            <v>Bueiro duplo tubular de concreto, classe CA-1. BDTC Ø 1,50 m - corpo (Execução, incluindo fornecimento e transporte de todos os materiais e berço, exclusive escavação e compactação)</v>
          </cell>
          <cell r="D3394"/>
          <cell r="E3394"/>
          <cell r="F3394"/>
          <cell r="G3394" t="str">
            <v>m</v>
          </cell>
          <cell r="H3394">
            <v>4164.2</v>
          </cell>
          <cell r="I3394"/>
        </row>
        <row r="3395">
          <cell r="A3395" t="str">
            <v>RO-40302</v>
          </cell>
          <cell r="B3395"/>
          <cell r="C3395" t="str">
            <v>Bueiro duplo tubular de concreto, classe CA-3. BDTC Ø 0,60 m - corpo (Execução, incluindo fornecimento e transporte de todos os materiais e berço, exclusive escavação e compactação)</v>
          </cell>
          <cell r="D3395"/>
          <cell r="E3395"/>
          <cell r="F3395"/>
          <cell r="G3395" t="str">
            <v>m</v>
          </cell>
          <cell r="H3395">
            <v>1005.98</v>
          </cell>
          <cell r="I3395"/>
        </row>
        <row r="3396">
          <cell r="A3396" t="str">
            <v>RO-40303</v>
          </cell>
          <cell r="B3396"/>
          <cell r="C3396" t="str">
            <v>Bueiro duplo tubular de concreto, classe CA-3. BDTC Ø 0,80 m - corpo (Execução, incluindo fornecimento e transporte de todos os materiais e berço, exclusive escavação e compactação)</v>
          </cell>
          <cell r="D3396"/>
          <cell r="E3396"/>
          <cell r="F3396"/>
          <cell r="G3396" t="str">
            <v>m</v>
          </cell>
          <cell r="H3396">
            <v>1643.17</v>
          </cell>
          <cell r="I3396"/>
        </row>
        <row r="3397">
          <cell r="A3397" t="str">
            <v>RO-40304</v>
          </cell>
          <cell r="B3397"/>
          <cell r="C3397" t="str">
            <v>Bueiro duplo tubular de concreto, classe CA-3. BDTC Ø 1,00 m - corpo (Execução, incluindo fornecimento e transporte de todos os materiais e berço, exclusive escavação e compactação)</v>
          </cell>
          <cell r="D3397"/>
          <cell r="E3397"/>
          <cell r="F3397"/>
          <cell r="G3397" t="str">
            <v>m</v>
          </cell>
          <cell r="H3397">
            <v>2318.77</v>
          </cell>
          <cell r="I3397"/>
        </row>
        <row r="3398">
          <cell r="A3398" t="str">
            <v>RO-40305</v>
          </cell>
          <cell r="B3398"/>
          <cell r="C3398" t="str">
            <v>Bueiro duplo tubular de concreto, classe CA-3. BDTC Ø 1,20 m - corpo (Execução, incluindo fornecimento e transporte de todos os materiais e berço, exclusive escavação e compactação)</v>
          </cell>
          <cell r="D3398"/>
          <cell r="E3398"/>
          <cell r="F3398"/>
          <cell r="G3398" t="str">
            <v>m</v>
          </cell>
          <cell r="H3398">
            <v>3325.82</v>
          </cell>
          <cell r="I3398"/>
        </row>
        <row r="3399">
          <cell r="A3399" t="str">
            <v>RO-40306</v>
          </cell>
          <cell r="B3399"/>
          <cell r="C3399" t="str">
            <v>Bueiro duplo tubular de concreto, classe CA-3. BDTC Ø 1,50 m - corpo (Execução, incluindo fornecimento e transporte de todos os materiais e berço, exclusive escavação e compactação)</v>
          </cell>
          <cell r="D3399"/>
          <cell r="E3399"/>
          <cell r="F3399"/>
          <cell r="G3399" t="str">
            <v>m</v>
          </cell>
          <cell r="H3399">
            <v>5242.2</v>
          </cell>
          <cell r="I3399"/>
        </row>
        <row r="3400">
          <cell r="A3400" t="str">
            <v>RO-40418</v>
          </cell>
          <cell r="B3400"/>
          <cell r="C3400" t="str">
            <v>Bueiro simples celular de concreto Padrão DER/MG.  Para altura de aterro de 5,10 a 10,00 m. BSCC (1,50 x 1,50)m - boca (Execução, incluindo fornecimento e transporte de todos os materiais, exclusive escavação e compactação)</v>
          </cell>
          <cell r="D3400"/>
          <cell r="E3400"/>
          <cell r="F3400"/>
          <cell r="G3400" t="str">
            <v>U</v>
          </cell>
          <cell r="H3400">
            <v>3782.58</v>
          </cell>
          <cell r="I3400"/>
        </row>
        <row r="3401">
          <cell r="A3401" t="str">
            <v>RO-40377</v>
          </cell>
          <cell r="B3401"/>
          <cell r="C3401" t="str">
            <v>Bueiro simples celular de concreto Padrão DER/MG.  Para altura de aterro de 5,10 a 10,00 m. BSCC (1,50 x 1,50)m - corpo (Execução, incluindo fornecimento e transporte de todos os materiais, exclusive escavação e compactação)</v>
          </cell>
          <cell r="D3401"/>
          <cell r="E3401"/>
          <cell r="F3401"/>
          <cell r="G3401" t="str">
            <v>m</v>
          </cell>
          <cell r="H3401">
            <v>2975.35</v>
          </cell>
          <cell r="I3401"/>
        </row>
        <row r="3402">
          <cell r="A3402" t="str">
            <v>RO-40419</v>
          </cell>
          <cell r="B3402"/>
          <cell r="C3402" t="str">
            <v>Bueiro simples celular de concreto Padrão DER/MG.  Para altura de aterro de 5,10 a 10,00 m. BSCC (2,00 x 1,50)m - boca (Execução, incluindo fornecimento e transporte de todos os materiais, exclusive escavação e compactação)</v>
          </cell>
          <cell r="D3402"/>
          <cell r="E3402"/>
          <cell r="F3402"/>
          <cell r="G3402" t="str">
            <v>U</v>
          </cell>
          <cell r="H3402">
            <v>4450.51</v>
          </cell>
          <cell r="I3402"/>
        </row>
        <row r="3403">
          <cell r="A3403" t="str">
            <v>RO-40378</v>
          </cell>
          <cell r="B3403"/>
          <cell r="C3403" t="str">
            <v>Bueiro simples celular de concreto Padrão DER/MG.  Para altura de aterro de 5,10 a 10,00 m. BSCC (2,00 x 1,50)m - corpo (Execução, incluindo fornecimento e transporte de todos os materiais, exclusive escavação e compactação)</v>
          </cell>
          <cell r="D3403"/>
          <cell r="E3403"/>
          <cell r="F3403"/>
          <cell r="G3403" t="str">
            <v>m</v>
          </cell>
          <cell r="H3403">
            <v>3950.21</v>
          </cell>
          <cell r="I3403"/>
        </row>
        <row r="3404">
          <cell r="A3404" t="str">
            <v>RO-40420</v>
          </cell>
          <cell r="B3404"/>
          <cell r="C3404" t="str">
            <v>Bueiro simples celular de concreto Padrão DER/MG.  Para altura de aterro de 5,10 a 10,00 m. BSCC (2,00 x 2,00)m - boca (Execução, incluindo fornecimento e transporte de todos os materiais, exclusive escavação e compactação)</v>
          </cell>
          <cell r="D3404"/>
          <cell r="E3404"/>
          <cell r="F3404"/>
          <cell r="G3404" t="str">
            <v>U</v>
          </cell>
          <cell r="H3404">
            <v>7015.79</v>
          </cell>
          <cell r="I3404"/>
        </row>
        <row r="3405">
          <cell r="A3405" t="str">
            <v>RO-40379</v>
          </cell>
          <cell r="B3405"/>
          <cell r="C3405" t="str">
            <v>Bueiro simples celular de concreto Padrão DER/MG.  Para altura de aterro de 5,10 a 10,00 m. BSCC (2,00 x 2,00)m - corpo (Execução, incluindo fornecimento e transporte de todos os materiais, exclusive escavação e compactação)</v>
          </cell>
          <cell r="D3405"/>
          <cell r="E3405"/>
          <cell r="F3405"/>
          <cell r="G3405" t="str">
            <v>m</v>
          </cell>
          <cell r="H3405">
            <v>4637.58</v>
          </cell>
          <cell r="I3405"/>
        </row>
        <row r="3406">
          <cell r="A3406" t="str">
            <v>RO-40421</v>
          </cell>
          <cell r="B3406"/>
          <cell r="C3406" t="str">
            <v>Bueiro simples celular de concreto Padrão DER/MG.  Para altura de aterro de 5,10 a 10,00 m. BSCC (2,00 x 2,50)m - boca (Execução, incluindo fornecimento e transporte de todos os materiais, exclusive escavação e compactação)</v>
          </cell>
          <cell r="D3406"/>
          <cell r="E3406"/>
          <cell r="F3406"/>
          <cell r="G3406" t="str">
            <v>U</v>
          </cell>
          <cell r="H3406">
            <v>10366.629999999999</v>
          </cell>
          <cell r="I3406"/>
        </row>
        <row r="3407">
          <cell r="A3407" t="str">
            <v>RO-40380</v>
          </cell>
          <cell r="B3407"/>
          <cell r="C3407" t="str">
            <v>Bueiro simples celular de concreto Padrão DER/MG.  Para altura de aterro de 5,10 a 10,00 m. BSCC (2,00 x 2,50)m - corpo (Execução, incluindo fornecimento e transporte de todos os materiais, exclusive escavação e compactação)</v>
          </cell>
          <cell r="D3407"/>
          <cell r="E3407"/>
          <cell r="F3407"/>
          <cell r="G3407" t="str">
            <v>m</v>
          </cell>
          <cell r="H3407">
            <v>5390.2</v>
          </cell>
          <cell r="I3407"/>
        </row>
        <row r="3408">
          <cell r="A3408" t="str">
            <v>RO-40422</v>
          </cell>
          <cell r="B3408"/>
          <cell r="C3408" t="str">
            <v>Bueiro simples celular de concreto Padrão DER/MG.  Para altura de aterro de 5,10 a 10,00 m. BSCC (2,00 x 3,00)m - boca (Execução, incluindo fornecimento e transporte de todos os materiais, exclusive escavação e compactação)</v>
          </cell>
          <cell r="D3408"/>
          <cell r="E3408"/>
          <cell r="F3408"/>
          <cell r="G3408" t="str">
            <v>U</v>
          </cell>
          <cell r="H3408">
            <v>14512.68</v>
          </cell>
          <cell r="I3408"/>
        </row>
        <row r="3409">
          <cell r="A3409" t="str">
            <v>RO-40381</v>
          </cell>
          <cell r="B3409"/>
          <cell r="C3409" t="str">
            <v>Bueiro simples celular de concreto Padrão DER/MG.  Para altura de aterro de 5,10 a 10,00 m. BSCC (2,00 x 3,00)m - corpo (Execução, incluindo fornecimento e transporte de todos os materiais, exclusive escavação e compactação)</v>
          </cell>
          <cell r="D3409"/>
          <cell r="E3409"/>
          <cell r="F3409"/>
          <cell r="G3409" t="str">
            <v>m</v>
          </cell>
          <cell r="H3409">
            <v>6238.03</v>
          </cell>
          <cell r="I3409"/>
        </row>
        <row r="3410">
          <cell r="A3410" t="str">
            <v>RO-40423</v>
          </cell>
          <cell r="B3410"/>
          <cell r="C3410" t="str">
            <v>Bueiro simples celular de concreto Padrão DER/MG.  Para altura de aterro de 5,10 a 10,00 m. BSCC (2,50 x 2,00)m - boca (Execução, incluindo fornecimento e transporte de todos os materiais, exclusive escavação e compactação)</v>
          </cell>
          <cell r="D3410"/>
          <cell r="E3410"/>
          <cell r="F3410"/>
          <cell r="G3410" t="str">
            <v>U</v>
          </cell>
          <cell r="H3410">
            <v>7905.7</v>
          </cell>
          <cell r="I3410"/>
        </row>
        <row r="3411">
          <cell r="A3411" t="str">
            <v>RO-40382</v>
          </cell>
          <cell r="B3411"/>
          <cell r="C3411" t="str">
            <v>Bueiro simples celular de concreto Padrão DER/MG.  Para altura de aterro de 5,10 a 10,00 m. BSCC (2,50 x 2,00)m - corpo (Execução, incluindo fornecimento e transporte de todos os materiais, exclusive escavação e compactação)</v>
          </cell>
          <cell r="D3411"/>
          <cell r="E3411"/>
          <cell r="F3411"/>
          <cell r="G3411" t="str">
            <v>m</v>
          </cell>
          <cell r="H3411">
            <v>5773.77</v>
          </cell>
          <cell r="I3411"/>
        </row>
        <row r="3412">
          <cell r="A3412" t="str">
            <v>RO-40383</v>
          </cell>
          <cell r="B3412"/>
          <cell r="C3412" t="str">
            <v>Bueiro simples celular de concreto Padrão DER/MG.  Para altura de aterro de 5,10 a 10,00 m. BSCC (2,50 x 2,50)m - corpo (Execução, incluindo fornecimento e transporte de todos os materiais, exclusive escavação e compactação)</v>
          </cell>
          <cell r="D3412"/>
          <cell r="E3412"/>
          <cell r="F3412"/>
          <cell r="G3412" t="str">
            <v>m</v>
          </cell>
          <cell r="H3412">
            <v>6581.65</v>
          </cell>
          <cell r="I3412"/>
        </row>
        <row r="3413">
          <cell r="A3413" t="str">
            <v>RO-40425</v>
          </cell>
          <cell r="B3413"/>
          <cell r="C3413" t="str">
            <v>Bueiro simples celular de concreto Padrão DER/MG.  Para altura de aterro de 5,10 a 10,00 m. BSCC (3,00 x 2,50)m - boca (Execução, incluindo fornecimento e transporte de todos os materiais, exclusive escavação e compactação)</v>
          </cell>
          <cell r="D3413"/>
          <cell r="E3413"/>
          <cell r="F3413"/>
          <cell r="G3413" t="str">
            <v>U</v>
          </cell>
          <cell r="H3413">
            <v>12509.48</v>
          </cell>
          <cell r="I3413"/>
        </row>
        <row r="3414">
          <cell r="A3414" t="str">
            <v>RO-40384</v>
          </cell>
          <cell r="B3414"/>
          <cell r="C3414" t="str">
            <v>Bueiro simples celular de concreto Padrão DER/MG.  Para altura de aterro de 5,10 a 10,00 m. BSCC (3,00 x 2,50)m - corpo (Execução, incluindo fornecimento e transporte de todos os materiais, exclusive escavação e compactação)</v>
          </cell>
          <cell r="D3414"/>
          <cell r="E3414"/>
          <cell r="F3414"/>
          <cell r="G3414" t="str">
            <v>m</v>
          </cell>
          <cell r="H3414">
            <v>7918.14</v>
          </cell>
          <cell r="I3414"/>
        </row>
        <row r="3415">
          <cell r="A3415" t="str">
            <v>RO-40426</v>
          </cell>
          <cell r="B3415"/>
          <cell r="C3415" t="str">
            <v>Bueiro simples celular de concreto Padrão DER/MG.  Para altura de aterro de 5,10 a 10,00 m. BSCC (3,00 x 3,00)m - boca (Execução, incluindo fornecimento e transporte de todos os materiais, exclusive escavação e compactação)</v>
          </cell>
          <cell r="D3415"/>
          <cell r="E3415"/>
          <cell r="F3415"/>
          <cell r="G3415" t="str">
            <v>U</v>
          </cell>
          <cell r="H3415">
            <v>17272.740000000002</v>
          </cell>
          <cell r="I3415"/>
        </row>
        <row r="3416">
          <cell r="A3416" t="str">
            <v>RO-40385</v>
          </cell>
          <cell r="B3416"/>
          <cell r="C3416" t="str">
            <v>Bueiro simples celular de concreto Padrão DER/MG.  Para altura de aterro de 5,10 a 10,00 m. BSCC (3,00 x 3,00)m - corpo (Execução, incluindo fornecimento e transporte de todos os materiais, exclusive escavação e compactação)</v>
          </cell>
          <cell r="D3416"/>
          <cell r="E3416"/>
          <cell r="F3416"/>
          <cell r="G3416" t="str">
            <v>m</v>
          </cell>
          <cell r="H3416">
            <v>8846.14</v>
          </cell>
          <cell r="I3416"/>
        </row>
        <row r="3417">
          <cell r="A3417" t="str">
            <v>RO-40392</v>
          </cell>
          <cell r="B3417"/>
          <cell r="C3417" t="str">
            <v>Bueiro simples celular de concreto Padrão DER/MG. Para altura de aterro de 0 a 5,00 m. BSCC (1,00 x 1,00)m - boca (Execução, incluindo fornecimento e transporte de todos os materiais, exclusive escavação e compactação)</v>
          </cell>
          <cell r="D3417"/>
          <cell r="E3417"/>
          <cell r="F3417"/>
          <cell r="G3417" t="str">
            <v>U</v>
          </cell>
          <cell r="H3417">
            <v>1504.67</v>
          </cell>
          <cell r="I3417"/>
        </row>
        <row r="3418">
          <cell r="A3418" t="str">
            <v>RO-40354</v>
          </cell>
          <cell r="B3418"/>
          <cell r="C3418" t="str">
            <v>Bueiro simples celular de concreto Padrão DER/MG. Para altura de aterro de 0 a 5,00 m. BSCC (1,00 x 1,00)m - corpo (Execução, incluindo fornecimento e transporte de todos os materiais, exclusive escavação e compactação)</v>
          </cell>
          <cell r="D3418"/>
          <cell r="E3418"/>
          <cell r="F3418"/>
          <cell r="G3418" t="str">
            <v>m</v>
          </cell>
          <cell r="H3418">
            <v>1395.2</v>
          </cell>
          <cell r="I3418"/>
        </row>
        <row r="3419">
          <cell r="A3419" t="str">
            <v>RO-40393</v>
          </cell>
          <cell r="B3419"/>
          <cell r="C3419" t="str">
            <v>Bueiro simples celular de concreto Padrão DER/MG. Para altura de aterro de 0 a 5,00 m. BSCC (1,00 x 1,50)m - boca (Execução, incluindo fornecimento e transporte de todos os materiais, exclusive escavação e compactação)</v>
          </cell>
          <cell r="D3419"/>
          <cell r="E3419"/>
          <cell r="F3419"/>
          <cell r="G3419" t="str">
            <v>U</v>
          </cell>
          <cell r="H3419">
            <v>2882.38</v>
          </cell>
          <cell r="I3419"/>
        </row>
        <row r="3420">
          <cell r="A3420" t="str">
            <v>RO-40355</v>
          </cell>
          <cell r="B3420"/>
          <cell r="C3420" t="str">
            <v>Bueiro simples celular de concreto Padrão DER/MG. Para altura de aterro de 0 a 5,00 m. BSCC (1,00 x 1,50)m - corpo (Execução, incluindo fornecimento e transporte de todos os materiais, exclusive escavação e compactação)</v>
          </cell>
          <cell r="D3420"/>
          <cell r="E3420"/>
          <cell r="F3420"/>
          <cell r="G3420" t="str">
            <v>m</v>
          </cell>
          <cell r="H3420">
            <v>1865.61</v>
          </cell>
          <cell r="I3420"/>
        </row>
        <row r="3421">
          <cell r="A3421" t="str">
            <v>RO-40394</v>
          </cell>
          <cell r="B3421"/>
          <cell r="C3421" t="str">
            <v>Bueiro simples celular de concreto Padrão DER/MG. Para altura de aterro de 0 a 5,00 m. BSCC (1,00 x 2,00 m - boca (Execução, incluindo fornecimento e transporte de todos os materiais, exclusive escavação e compactação)</v>
          </cell>
          <cell r="D3421"/>
          <cell r="E3421"/>
          <cell r="F3421"/>
          <cell r="G3421" t="str">
            <v>U</v>
          </cell>
          <cell r="H3421">
            <v>4958.72</v>
          </cell>
          <cell r="I3421"/>
        </row>
        <row r="3422">
          <cell r="A3422" t="str">
            <v>RO-40356</v>
          </cell>
          <cell r="B3422"/>
          <cell r="C3422" t="str">
            <v>Bueiro simples celular de concreto Padrão DER/MG. Para altura de aterro de 0 a 5,00 m. BSCC (1,00 x 2,00)m - corpo (Execução, incluindo fornecimento e transporte de todos os materiais, exclusive escavação e compactação)</v>
          </cell>
          <cell r="D3422"/>
          <cell r="E3422"/>
          <cell r="F3422"/>
          <cell r="G3422" t="str">
            <v>m</v>
          </cell>
          <cell r="H3422">
            <v>2446.8000000000002</v>
          </cell>
          <cell r="I3422"/>
        </row>
        <row r="3423">
          <cell r="A3423" t="str">
            <v>RO-40395</v>
          </cell>
          <cell r="B3423"/>
          <cell r="C3423" t="str">
            <v>Bueiro simples celular de concreto Padrão DER/MG. Para altura de aterro de 0 a 5,00 m. BSCC (1,50 x 1,00)m - boca (Execução, incluindo fornecimento e transporte de todos os materiais, exclusive escavação e compactação)</v>
          </cell>
          <cell r="D3423"/>
          <cell r="E3423"/>
          <cell r="F3423"/>
          <cell r="G3423" t="str">
            <v>U</v>
          </cell>
          <cell r="H3423">
            <v>1735.89</v>
          </cell>
          <cell r="I3423"/>
        </row>
        <row r="3424">
          <cell r="A3424" t="str">
            <v>RO-40357</v>
          </cell>
          <cell r="B3424"/>
          <cell r="C3424" t="str">
            <v>Bueiro simples celular de concreto Padrão DER/MG. Para altura de aterro de 0 a 5,00 m. BSCC (1,50 x 1,00)m - corpo (Execução, incluindo fornecimento e transporte de todos os materiais, exclusive escavação e compactação)</v>
          </cell>
          <cell r="D3424"/>
          <cell r="E3424"/>
          <cell r="F3424"/>
          <cell r="G3424" t="str">
            <v>m</v>
          </cell>
          <cell r="H3424">
            <v>1954.27</v>
          </cell>
          <cell r="I3424"/>
        </row>
        <row r="3425">
          <cell r="A3425" t="str">
            <v>RO-40396</v>
          </cell>
          <cell r="B3425"/>
          <cell r="C3425" t="str">
            <v>Bueiro simples celular de concreto Padrão DER/MG. Para altura de aterro de 0 a 5,00 m. BSCC (1,50 x 1,50)m - boca (Execução, incluindo fornecimento e transporte de todos os materiais, exclusive escavação e compactação)</v>
          </cell>
          <cell r="D3425"/>
          <cell r="E3425"/>
          <cell r="F3425"/>
          <cell r="G3425" t="str">
            <v>U</v>
          </cell>
          <cell r="H3425">
            <v>3242.15</v>
          </cell>
          <cell r="I3425"/>
        </row>
        <row r="3426">
          <cell r="A3426" t="str">
            <v>RO-40358</v>
          </cell>
          <cell r="B3426"/>
          <cell r="C3426" t="str">
            <v>Bueiro simples celular de concreto Padrão DER/MG. Para altura de aterro de 0 a 5,00 m. BSCC (1,50 x 1,50)m - corpo (Execução, incluindo fornecimento e transporte de todos os materiais, exclusive escavação e compactação)</v>
          </cell>
          <cell r="D3426"/>
          <cell r="E3426"/>
          <cell r="F3426"/>
          <cell r="G3426" t="str">
            <v>m</v>
          </cell>
          <cell r="H3426">
            <v>2448.5</v>
          </cell>
          <cell r="I3426"/>
        </row>
        <row r="3427">
          <cell r="A3427" t="str">
            <v>RO-40397</v>
          </cell>
          <cell r="B3427"/>
          <cell r="C3427" t="str">
            <v>Bueiro simples celular de concreto Padrão DER/MG. Para altura de aterro de 0 a 5,00 m. BSCC (1,50 x 2,00)m - boca (Execução, incluindo fornecimento e transporte de todos os materiais, exclusive escavação e compactação)</v>
          </cell>
          <cell r="D3427"/>
          <cell r="E3427"/>
          <cell r="F3427"/>
          <cell r="G3427" t="str">
            <v>U</v>
          </cell>
          <cell r="H3427">
            <v>5345.69</v>
          </cell>
          <cell r="I3427"/>
        </row>
        <row r="3428">
          <cell r="A3428" t="str">
            <v>RO-40359</v>
          </cell>
          <cell r="B3428"/>
          <cell r="C3428" t="str">
            <v>Bueiro simples celular de concreto Padrão DER/MG. Para altura de aterro de 0 a 5,00 m. BSCC (1,50 x 2,00)m - corpo (Execução, incluindo fornecimento e transporte de todos os materiais, exclusive escavação e compactação)</v>
          </cell>
          <cell r="D3428"/>
          <cell r="E3428"/>
          <cell r="F3428"/>
          <cell r="G3428" t="str">
            <v>m</v>
          </cell>
          <cell r="H3428">
            <v>3033.37</v>
          </cell>
          <cell r="I3428"/>
        </row>
        <row r="3429">
          <cell r="A3429" t="str">
            <v>RO-41797</v>
          </cell>
          <cell r="B3429"/>
          <cell r="C3429" t="str">
            <v>Bueiro simples celular de concreto Padrão DER/MG. Para altura de aterro de 0 a 5,00 m. BSCC (2,00 x 1,00)m - boca (Execução, incluindo fornecimento e transporte de todos os materiais, exclusive escavação e compactação)</v>
          </cell>
          <cell r="D3429"/>
          <cell r="E3429"/>
          <cell r="F3429"/>
          <cell r="G3429" t="str">
            <v>U</v>
          </cell>
          <cell r="H3429">
            <v>1983.28</v>
          </cell>
          <cell r="I3429"/>
        </row>
        <row r="3430">
          <cell r="A3430" t="str">
            <v>RO-41796</v>
          </cell>
          <cell r="B3430"/>
          <cell r="C3430" t="str">
            <v>Bueiro simples celular de concreto Padrão DER/MG. Para altura de aterro de 0 a 5,00 m. BSCC (2,00 x 1,00)m - corpo (Execução, incluindo fornecimento e transporte de todos os materiais, exclusive escavação e compactação)</v>
          </cell>
          <cell r="D3430"/>
          <cell r="E3430"/>
          <cell r="F3430"/>
          <cell r="G3430" t="str">
            <v>m</v>
          </cell>
          <cell r="H3430">
            <v>2606.3200000000002</v>
          </cell>
          <cell r="I3430"/>
        </row>
        <row r="3431">
          <cell r="A3431" t="str">
            <v>RO-40398</v>
          </cell>
          <cell r="B3431"/>
          <cell r="C3431" t="str">
            <v>Bueiro simples celular de concreto Padrão DER/MG. Para altura de aterro de 0 a 5,00 m. BSCC (2,00 x 1,50)m - boca (Execução, incluindo fornecimento e transporte de todos os materiais, exclusive escavação e compactação)</v>
          </cell>
          <cell r="D3431"/>
          <cell r="E3431"/>
          <cell r="F3431"/>
          <cell r="G3431" t="str">
            <v>U</v>
          </cell>
          <cell r="H3431">
            <v>3617.34</v>
          </cell>
          <cell r="I3431"/>
        </row>
        <row r="3432">
          <cell r="A3432" t="str">
            <v>RO-40360</v>
          </cell>
          <cell r="B3432"/>
          <cell r="C3432" t="str">
            <v>Bueiro simples celular de concreto Padrão DER/MG. Para altura de aterro de 0 a 5,00 m. BSCC (2,00 x 1,50)m - corpo (Execução, incluindo fornecimento e transporte de todos os materiais, exclusive escavação e compactação)</v>
          </cell>
          <cell r="D3432"/>
          <cell r="E3432"/>
          <cell r="F3432"/>
          <cell r="G3432" t="str">
            <v>m</v>
          </cell>
          <cell r="H3432">
            <v>3129.81</v>
          </cell>
          <cell r="I3432"/>
        </row>
        <row r="3433">
          <cell r="A3433" t="str">
            <v>RO-40399</v>
          </cell>
          <cell r="B3433"/>
          <cell r="C3433" t="str">
            <v>Bueiro simples celular de concreto Padrão DER/MG. Para altura de aterro de 0 a 5,00 m. BSCC (2,00 x 2,00)m - boca (Execução, incluindo fornecimento e transporte de todos os materiais, exclusive escavação e compactação)</v>
          </cell>
          <cell r="D3433"/>
          <cell r="E3433"/>
          <cell r="F3433"/>
          <cell r="G3433" t="str">
            <v>U</v>
          </cell>
          <cell r="H3433">
            <v>5874.96</v>
          </cell>
          <cell r="I3433"/>
        </row>
        <row r="3434">
          <cell r="A3434" t="str">
            <v>RO-40361</v>
          </cell>
          <cell r="B3434"/>
          <cell r="C3434" t="str">
            <v>Bueiro simples celular de concreto Padrão DER/MG. Para altura de aterro de 0 a 5,00 m. BSCC (2,00 x 2,00)m - corpo (Execução, incluindo fornecimento e transporte de todos os materiais, exclusive escavação e compactação)</v>
          </cell>
          <cell r="D3434"/>
          <cell r="E3434"/>
          <cell r="F3434"/>
          <cell r="G3434" t="str">
            <v>m</v>
          </cell>
          <cell r="H3434">
            <v>3726.28</v>
          </cell>
          <cell r="I3434"/>
        </row>
        <row r="3435">
          <cell r="A3435" t="str">
            <v>RO-40400</v>
          </cell>
          <cell r="B3435"/>
          <cell r="C3435" t="str">
            <v>Bueiro simples celular de concreto Padrão DER/MG. Para altura de aterro de 0 a 5,00 m. BSCC (2,00 x 2,50)m - boca (Execução, incluindo fornecimento e transporte de todos os materiais, exclusive escavação e compactação)</v>
          </cell>
          <cell r="D3435"/>
          <cell r="E3435"/>
          <cell r="F3435"/>
          <cell r="G3435" t="str">
            <v>U</v>
          </cell>
          <cell r="H3435">
            <v>8727.48</v>
          </cell>
          <cell r="I3435"/>
        </row>
        <row r="3436">
          <cell r="A3436" t="str">
            <v>RO-40362</v>
          </cell>
          <cell r="B3436"/>
          <cell r="C3436" t="str">
            <v>Bueiro simples celular de concreto Padrão DER/MG. Para altura de aterro de 0 a 5,00 m. BSCC (2,00 x 2,50)m - corpo (Execução, incluindo fornecimento e transporte de todos os materiais, exclusive escavação e compactação)</v>
          </cell>
          <cell r="D3436"/>
          <cell r="E3436"/>
          <cell r="F3436"/>
          <cell r="G3436" t="str">
            <v>m</v>
          </cell>
          <cell r="H3436">
            <v>4378.67</v>
          </cell>
          <cell r="I3436"/>
        </row>
        <row r="3437">
          <cell r="A3437" t="str">
            <v>RO-40401</v>
          </cell>
          <cell r="B3437"/>
          <cell r="C3437" t="str">
            <v>Bueiro simples celular de concreto Padrão DER/MG. Para altura de aterro de 0 a 5,00 m. BSCC (2,00 x 3,00)m - boca (Execução, incluindo fornecimento e transporte de todos os materiais, exclusive escavação e compactação)</v>
          </cell>
          <cell r="D3437"/>
          <cell r="E3437"/>
          <cell r="F3437"/>
          <cell r="G3437" t="str">
            <v>U</v>
          </cell>
          <cell r="H3437">
            <v>12454.3</v>
          </cell>
          <cell r="I3437"/>
        </row>
        <row r="3438">
          <cell r="A3438" t="str">
            <v>RO-40363</v>
          </cell>
          <cell r="B3438"/>
          <cell r="C3438" t="str">
            <v>Bueiro simples celular de concreto Padrão DER/MG. Para altura de aterro de 0 a 5,00 m. BSCC (2,00 x 3,00)m - corpo (Execução, incluindo fornecimento e transporte de todos os materiais, exclusive escavação e compactação)</v>
          </cell>
          <cell r="D3438"/>
          <cell r="E3438"/>
          <cell r="F3438"/>
          <cell r="G3438" t="str">
            <v>m</v>
          </cell>
          <cell r="H3438">
            <v>5134.29</v>
          </cell>
          <cell r="I3438"/>
        </row>
        <row r="3439">
          <cell r="A3439" t="str">
            <v>RO-40404</v>
          </cell>
          <cell r="B3439"/>
          <cell r="C3439" t="str">
            <v>Bueiro simples celular de concreto Padrão DER/MG. Para altura de aterro de 0 a 5,00 m. BSCC (2,50 x 2,00)m - boca (Execução, incluindo fornecimento e transporte de todos os materiais, exclusive escavação e compactação)</v>
          </cell>
          <cell r="D3439"/>
          <cell r="E3439"/>
          <cell r="F3439"/>
          <cell r="G3439" t="str">
            <v>U</v>
          </cell>
          <cell r="H3439">
            <v>6308.24</v>
          </cell>
          <cell r="I3439"/>
        </row>
        <row r="3440">
          <cell r="A3440" t="str">
            <v>RO-40366</v>
          </cell>
          <cell r="B3440"/>
          <cell r="C3440" t="str">
            <v>Bueiro simples celular de concreto Padrão DER/MG. Para altura de aterro de 0 a 5,00 m. BSCC (2,50 x 2,00)m - corpo (Execução, incluindo fornecimento e transporte de todos os materiais, exclusive escavação e compactação)</v>
          </cell>
          <cell r="D3440"/>
          <cell r="E3440"/>
          <cell r="F3440"/>
          <cell r="G3440" t="str">
            <v>m</v>
          </cell>
          <cell r="H3440">
            <v>4500.1899999999996</v>
          </cell>
          <cell r="I3440"/>
        </row>
        <row r="3441">
          <cell r="A3441" t="str">
            <v>RO-40405</v>
          </cell>
          <cell r="B3441"/>
          <cell r="C3441" t="str">
            <v>Bueiro simples celular de concreto Padrão DER/MG. Para altura de aterro de 0 a 5,00 m. BSCC (2,50 x 2,50)m - boca (Execução, incluindo fornecimento e transporte de todos os materiais, exclusive escavação e compactação)</v>
          </cell>
          <cell r="D3441"/>
          <cell r="E3441"/>
          <cell r="F3441"/>
          <cell r="G3441" t="str">
            <v>U</v>
          </cell>
          <cell r="H3441">
            <v>9432.73</v>
          </cell>
          <cell r="I3441"/>
        </row>
        <row r="3442">
          <cell r="A3442" t="str">
            <v>RO-40367</v>
          </cell>
          <cell r="B3442"/>
          <cell r="C3442" t="str">
            <v>Bueiro simples celular de concreto Padrão DER/MG. Para altura de aterro de 0 a 5,00 m. BSCC (2,50 x 2,50)m - corpo (Execução, incluindo fornecimento e transporte de todos os materiais, exclusive escavação e compactação)</v>
          </cell>
          <cell r="D3442"/>
          <cell r="E3442"/>
          <cell r="F3442"/>
          <cell r="G3442" t="str">
            <v>m</v>
          </cell>
          <cell r="H3442">
            <v>5215.01</v>
          </cell>
          <cell r="I3442"/>
        </row>
        <row r="3443">
          <cell r="A3443" t="str">
            <v>RO-40406</v>
          </cell>
          <cell r="B3443"/>
          <cell r="C3443" t="str">
            <v>Bueiro simples celular de concreto Padrão DER/MG. Para altura de aterro de 0 a 5,00 m. BSCC (2,50 x 3,00)m - boca (Execução, incluindo fornecimento e transporte de todos os materiais, exclusive escavação e compactação)</v>
          </cell>
          <cell r="D3443"/>
          <cell r="E3443"/>
          <cell r="F3443"/>
          <cell r="G3443" t="str">
            <v>U</v>
          </cell>
          <cell r="H3443">
            <v>13214.35</v>
          </cell>
          <cell r="I3443"/>
        </row>
        <row r="3444">
          <cell r="A3444" t="str">
            <v>RO-40368</v>
          </cell>
          <cell r="B3444"/>
          <cell r="C3444" t="str">
            <v>Bueiro simples celular de concreto Padrão DER/MG. Para altura de aterro de 0 a 5,00 m. BSCC (2,50 x 3,00)m - corpo (Execução, incluindo fornecimento e transporte de todos os materiais, exclusive escavação e compactação)</v>
          </cell>
          <cell r="D3444"/>
          <cell r="E3444"/>
          <cell r="F3444"/>
          <cell r="G3444" t="str">
            <v>m</v>
          </cell>
          <cell r="H3444">
            <v>5941.01</v>
          </cell>
          <cell r="I3444"/>
        </row>
        <row r="3445">
          <cell r="A3445" t="str">
            <v>RO-40408</v>
          </cell>
          <cell r="B3445"/>
          <cell r="C3445" t="str">
            <v>Bueiro simples celular de concreto Padrão DER/MG. Para altura de aterro de 0 a 5,00 m. BSCC (3,00 x 1,50)m - boca (Execução, incluindo fornecimento e transporte de todos os materiais, exclusive escavação e compactação)</v>
          </cell>
          <cell r="D3445"/>
          <cell r="E3445"/>
          <cell r="F3445"/>
          <cell r="G3445" t="str">
            <v>U</v>
          </cell>
          <cell r="H3445">
            <v>4355.6099999999997</v>
          </cell>
          <cell r="I3445"/>
        </row>
        <row r="3446">
          <cell r="A3446" t="str">
            <v>RO-40370</v>
          </cell>
          <cell r="B3446"/>
          <cell r="C3446" t="str">
            <v>Bueiro simples celular de concreto Padrão DER/MG. Para altura de aterro de 0 a 5,00 m. BSCC (3,00 x 1,50)m - corpo (Execução, incluindo fornecimento e transporte de todos os materiais, exclusive escavação e compactação)</v>
          </cell>
          <cell r="D3446"/>
          <cell r="E3446"/>
          <cell r="F3446"/>
          <cell r="G3446" t="str">
            <v>m</v>
          </cell>
          <cell r="H3446">
            <v>4834.51</v>
          </cell>
          <cell r="I3446"/>
        </row>
        <row r="3447">
          <cell r="A3447" t="str">
            <v>RO-40409</v>
          </cell>
          <cell r="B3447"/>
          <cell r="C3447" t="str">
            <v>Bueiro simples celular de concreto Padrão DER/MG. Para altura de aterro de 0 a 5,00 m. BSCC (3,00 x 2,00)m - boca (Execução, incluindo fornecimento e transporte de todos os materiais, exclusive escavação e compactação)</v>
          </cell>
          <cell r="D3447"/>
          <cell r="E3447"/>
          <cell r="F3447"/>
          <cell r="G3447" t="str">
            <v>U</v>
          </cell>
          <cell r="H3447">
            <v>6902.57</v>
          </cell>
          <cell r="I3447"/>
        </row>
        <row r="3448">
          <cell r="A3448" t="str">
            <v>RO-40371</v>
          </cell>
          <cell r="B3448"/>
          <cell r="C3448" t="str">
            <v>Bueiro simples celular de concreto Padrão DER/MG. Para altura de aterro de 0 a 5,00 m. BSCC (3,00 x 2,00)m - corpo (Execução, incluindo fornecimento e transporte de todos os materiais, exclusive escavação e compactação)</v>
          </cell>
          <cell r="D3448"/>
          <cell r="E3448"/>
          <cell r="F3448"/>
          <cell r="G3448" t="str">
            <v>m</v>
          </cell>
          <cell r="H3448">
            <v>5479.31</v>
          </cell>
          <cell r="I3448"/>
        </row>
        <row r="3449">
          <cell r="A3449" t="str">
            <v>RO-40410</v>
          </cell>
          <cell r="B3449"/>
          <cell r="C3449" t="str">
            <v>Bueiro simples celular de concreto Padrão DER/MG. Para altura de aterro de 0 a 5,00 m. BSCC (3,00 x 2,50)m - boca (Execução, incluindo fornecimento e transporte de todos os materiais, exclusive escavação e compactação)</v>
          </cell>
          <cell r="D3449"/>
          <cell r="E3449"/>
          <cell r="F3449"/>
          <cell r="G3449" t="str">
            <v>U</v>
          </cell>
          <cell r="H3449">
            <v>10053.51</v>
          </cell>
          <cell r="I3449"/>
        </row>
        <row r="3450">
          <cell r="A3450" t="str">
            <v>RO-40372</v>
          </cell>
          <cell r="B3450"/>
          <cell r="C3450" t="str">
            <v>Bueiro simples celular de concreto Padrão DER/MG. Para altura de aterro de 0 a 5,00 m. BSCC (3,00 x 2,50)m - corpo (Execução, incluindo fornecimento e transporte de todos os materiais, exclusive escavação e compactação)</v>
          </cell>
          <cell r="D3450"/>
          <cell r="E3450"/>
          <cell r="F3450"/>
          <cell r="G3450" t="str">
            <v>m</v>
          </cell>
          <cell r="H3450">
            <v>6137.12</v>
          </cell>
          <cell r="I3450"/>
        </row>
        <row r="3451">
          <cell r="A3451" t="str">
            <v>RO-40411</v>
          </cell>
          <cell r="B3451"/>
          <cell r="C3451" t="str">
            <v>Bueiro simples celular de concreto Padrão DER/MG. Para altura de aterro de 0 a 5,00 m. BSCC (3,00 x 3,00)m - boca (Execução, incluindo fornecimento e transporte de todos os materiais, exclusive escavação e compactação)</v>
          </cell>
          <cell r="D3451"/>
          <cell r="E3451"/>
          <cell r="F3451"/>
          <cell r="G3451" t="str">
            <v>U</v>
          </cell>
          <cell r="H3451">
            <v>13962.71</v>
          </cell>
          <cell r="I3451"/>
        </row>
        <row r="3452">
          <cell r="A3452" t="str">
            <v>RO-40373</v>
          </cell>
          <cell r="B3452"/>
          <cell r="C3452" t="str">
            <v>Bueiro simples celular de concreto Padrão DER/MG. Para altura de aterro de 0 a 5,00 m. BSCC (3,00 x 3,00)m - corpo (Execução, incluindo fornecimento e transporte de todos os materiais, exclusive escavação e compactação)</v>
          </cell>
          <cell r="D3452"/>
          <cell r="E3452"/>
          <cell r="F3452"/>
          <cell r="G3452" t="str">
            <v>m</v>
          </cell>
          <cell r="H3452">
            <v>6886.73</v>
          </cell>
          <cell r="I3452"/>
        </row>
        <row r="3453">
          <cell r="A3453" t="str">
            <v>RO-40412</v>
          </cell>
          <cell r="B3453"/>
          <cell r="C3453" t="str">
            <v>Bueiro simples celular de concreto Padrão DER/MG. Para altura de aterro de 0 a 5,00 m. BSCC (3,00 x 3,50)m - boca (Execução, incluindo fornecimento e transporte de todos os materiais, exclusive escavação e compactação)</v>
          </cell>
          <cell r="D3453"/>
          <cell r="E3453"/>
          <cell r="F3453"/>
          <cell r="G3453" t="str">
            <v>U</v>
          </cell>
          <cell r="H3453">
            <v>18725.43</v>
          </cell>
          <cell r="I3453"/>
        </row>
        <row r="3454">
          <cell r="A3454" t="str">
            <v>RO-43343</v>
          </cell>
          <cell r="B3454"/>
          <cell r="C3454" t="str">
            <v>Bueiro simples celular de concreto Padrão DER/MG. Para altura de aterro de 0 a 5,00 m. BSCC (3,00 x 3,50)m - corpo (Execução, incluindo fornecimento e transporte de todos os materiais, exclusive escavação e compactação)</v>
          </cell>
          <cell r="D3454"/>
          <cell r="E3454"/>
          <cell r="F3454"/>
          <cell r="G3454" t="str">
            <v>m</v>
          </cell>
          <cell r="H3454">
            <v>7702.82</v>
          </cell>
          <cell r="I3454"/>
        </row>
        <row r="3455">
          <cell r="A3455" t="str">
            <v>RO-40414</v>
          </cell>
          <cell r="B3455"/>
          <cell r="C3455" t="str">
            <v>Bueiro simples celular de concreto Padrão DER/MG. Para altura de aterro de 0 a 5,00 m. BSCC (3,50 x 2,50)m - boca (Execução, incluindo fornecimento e transporte de todos os materiais, exclusive escavação e compactação)</v>
          </cell>
          <cell r="D3455"/>
          <cell r="E3455"/>
          <cell r="F3455"/>
          <cell r="G3455" t="str">
            <v>U</v>
          </cell>
          <cell r="H3455">
            <v>10670.07</v>
          </cell>
          <cell r="I3455"/>
        </row>
        <row r="3456">
          <cell r="A3456" t="str">
            <v>RO-40375</v>
          </cell>
          <cell r="B3456"/>
          <cell r="C3456" t="str">
            <v>Bueiro simples celular de concreto Padrão DER/MG. Para altura de aterro de 0 a 5,00 m. BSCC (3,50 x 2,50)m - corpo (Execução, incluindo fornecimento e transporte de todos os materiais, exclusive escavação e compactação)</v>
          </cell>
          <cell r="D3456"/>
          <cell r="E3456"/>
          <cell r="F3456"/>
          <cell r="G3456" t="str">
            <v>m</v>
          </cell>
          <cell r="H3456">
            <v>7176.19</v>
          </cell>
          <cell r="I3456"/>
        </row>
        <row r="3457">
          <cell r="A3457" t="str">
            <v>RO-40415</v>
          </cell>
          <cell r="B3457"/>
          <cell r="C3457" t="str">
            <v>Bueiro simples celular de concreto Padrão DER/MG. Para altura de aterro de 0 a 5,00 m. BSCC (3,50 x 3,00)m - boca (Execução, incluindo fornecimento e transporte de todos os materiais, exclusive escavação e compactação)</v>
          </cell>
          <cell r="D3457"/>
          <cell r="E3457"/>
          <cell r="F3457"/>
          <cell r="G3457" t="str">
            <v>U</v>
          </cell>
          <cell r="H3457">
            <v>14760.14</v>
          </cell>
          <cell r="I3457"/>
        </row>
        <row r="3458">
          <cell r="A3458" t="str">
            <v>RO-40376</v>
          </cell>
          <cell r="B3458"/>
          <cell r="C3458" t="str">
            <v>Bueiro simples celular de concreto Padrão DER/MG. Para altura de aterro de 0 a 5,00 m. BSCC (3,50 x 3,00)m - corpo (Execução, incluindo fornecimento e transporte de todos os materiais, exclusive escavação e compactação)</v>
          </cell>
          <cell r="D3458"/>
          <cell r="E3458"/>
          <cell r="F3458"/>
          <cell r="G3458" t="str">
            <v>m</v>
          </cell>
          <cell r="H3458">
            <v>7922.49</v>
          </cell>
          <cell r="I3458"/>
        </row>
        <row r="3459">
          <cell r="A3459" t="str">
            <v>RO-40416</v>
          </cell>
          <cell r="B3459"/>
          <cell r="C3459" t="str">
            <v>Bueiro simples celular de concreto Padrão DER/MG. Para altura de aterro de 0 a 5,00 m. BSCC (3,50 x 3,50)m - boca (Execução, incluindo fornecimento e transporte de todos os materiais, exclusive escavação e compactação)</v>
          </cell>
          <cell r="D3459"/>
          <cell r="E3459"/>
          <cell r="F3459"/>
          <cell r="G3459" t="str">
            <v>U</v>
          </cell>
          <cell r="H3459">
            <v>19664.91</v>
          </cell>
          <cell r="I3459"/>
        </row>
        <row r="3460">
          <cell r="A3460" t="str">
            <v>RO-40388</v>
          </cell>
          <cell r="B3460"/>
          <cell r="C3460" t="str">
            <v>Bueiro simples celular de concreto Padrão DER/MG. Para altura de aterro de 0 a 5,00 m. BSCC (3,50 x 3,50)m - corpo (Execução, incluindo fornecimento e transporte de todos os materiais, exclusive escavação e compactação)</v>
          </cell>
          <cell r="D3460"/>
          <cell r="E3460"/>
          <cell r="F3460"/>
          <cell r="G3460" t="str">
            <v>m</v>
          </cell>
          <cell r="H3460">
            <v>8751.94</v>
          </cell>
          <cell r="I3460"/>
        </row>
        <row r="3461">
          <cell r="A3461" t="str">
            <v>RO-40417</v>
          </cell>
          <cell r="B3461"/>
          <cell r="C3461" t="str">
            <v>Bueiro simples celular de concreto Padrão DER/MG. Para altura de aterro de 0 a 5,00 m. BSCC (3,50 x 4,00)m - boca (Execução, incluindo fornecimento e transporte de todos os materiais, exclusive escavação e compactação)</v>
          </cell>
          <cell r="D3461"/>
          <cell r="E3461"/>
          <cell r="F3461"/>
          <cell r="G3461" t="str">
            <v>U</v>
          </cell>
          <cell r="H3461">
            <v>25834.44</v>
          </cell>
          <cell r="I3461"/>
        </row>
        <row r="3462">
          <cell r="A3462" t="str">
            <v>RO-40389</v>
          </cell>
          <cell r="B3462"/>
          <cell r="C3462" t="str">
            <v>Bueiro simples celular de concreto Padrão DER/MG. Para altura de aterro de 0 a 5,00 m. BSCC (3,50 x 4,00)m - corpo (Execução, incluindo fornecimento e transporte de todos os materiais, exclusive escavação e compactação)</v>
          </cell>
          <cell r="D3462"/>
          <cell r="E3462"/>
          <cell r="F3462"/>
          <cell r="G3462" t="str">
            <v>m</v>
          </cell>
          <cell r="H3462">
            <v>9779.0499999999993</v>
          </cell>
          <cell r="I3462"/>
        </row>
        <row r="3463">
          <cell r="A3463" t="str">
            <v>RO-40424</v>
          </cell>
          <cell r="B3463"/>
          <cell r="C3463" t="str">
            <v>Bueiro simples celular de concreto Padrão DER/MG.Para altura de aterro de 5,10 a 10,00 m.BSCC (2,50 x 2,50)m - boca (Execução, incluindo fornecimento e transporte de todos os materiais, exclusive escavação e compactação)</v>
          </cell>
          <cell r="D3463"/>
          <cell r="E3463"/>
          <cell r="F3463"/>
          <cell r="G3463" t="str">
            <v>U</v>
          </cell>
          <cell r="H3463">
            <v>11506.11</v>
          </cell>
          <cell r="I3463"/>
        </row>
        <row r="3464">
          <cell r="A3464" t="str">
            <v>RO-40275</v>
          </cell>
          <cell r="B3464"/>
          <cell r="C3464" t="str">
            <v>Bueiro simples tubular  de concreto, classe CA-2.  BSTC Ø 0,40 m - corpo (Execução, incluindo fornecimento e transporte de todos os materiais e berço, exclusive escavação e compactação)</v>
          </cell>
          <cell r="D3464"/>
          <cell r="E3464"/>
          <cell r="F3464"/>
          <cell r="G3464" t="str">
            <v>m</v>
          </cell>
          <cell r="H3464">
            <v>280.26</v>
          </cell>
          <cell r="I3464"/>
        </row>
        <row r="3465">
          <cell r="A3465" t="str">
            <v>RO-40276</v>
          </cell>
          <cell r="B3465"/>
          <cell r="C3465" t="str">
            <v>Bueiro simples tubular  de concreto, classe CA-2.  BSTC Ø 0,60 m  - corpo (Execução, incluindo fornecimento e transporte de todos os materiais e berço, exclusive escavação e compactação)</v>
          </cell>
          <cell r="D3465"/>
          <cell r="E3465"/>
          <cell r="F3465"/>
          <cell r="G3465" t="str">
            <v>m</v>
          </cell>
          <cell r="H3465">
            <v>465.32</v>
          </cell>
          <cell r="I3465"/>
        </row>
        <row r="3466">
          <cell r="A3466" t="str">
            <v>RO-40277</v>
          </cell>
          <cell r="B3466"/>
          <cell r="C3466" t="str">
            <v>Bueiro simples tubular  de concreto, classe CA-2.  BSTC Ø 0,80 m  - corpo (Execução, incluindo fornecimento e transporte de todos os materiais e berço, exclusive escavação e compactação)</v>
          </cell>
          <cell r="D3466"/>
          <cell r="E3466"/>
          <cell r="F3466"/>
          <cell r="G3466" t="str">
            <v>m</v>
          </cell>
          <cell r="H3466">
            <v>750.08</v>
          </cell>
          <cell r="I3466"/>
        </row>
        <row r="3467">
          <cell r="A3467" t="str">
            <v>RO-40278</v>
          </cell>
          <cell r="B3467"/>
          <cell r="C3467" t="str">
            <v>Bueiro simples tubular  de concreto, classe CA-2.  BSTC Ø 1,00 m - corpo (Execução, incluindo fornecimento e transporte de todos os materiais e berço, exclusive escavação e compactação)</v>
          </cell>
          <cell r="D3467"/>
          <cell r="E3467"/>
          <cell r="F3467"/>
          <cell r="G3467" t="str">
            <v>m</v>
          </cell>
          <cell r="H3467">
            <v>1064.27</v>
          </cell>
          <cell r="I3467"/>
        </row>
        <row r="3468">
          <cell r="A3468" t="str">
            <v>RO-40279</v>
          </cell>
          <cell r="B3468"/>
          <cell r="C3468" t="str">
            <v>Bueiro simples tubular  de concreto, classe CA-2.  BSTC Ø 1,20 m  - corpo (Execução, incluindo fornecimento e transporte de todos os materiais e berço, exclusive escavação e compactação)</v>
          </cell>
          <cell r="D3468"/>
          <cell r="E3468"/>
          <cell r="F3468"/>
          <cell r="G3468" t="str">
            <v>m</v>
          </cell>
          <cell r="H3468">
            <v>1505.58</v>
          </cell>
          <cell r="I3468"/>
        </row>
        <row r="3469">
          <cell r="A3469" t="str">
            <v>RO-40280</v>
          </cell>
          <cell r="B3469"/>
          <cell r="C3469" t="str">
            <v>Bueiro simples tubular  de concreto, classe CA-2.  BSTC Ø 1,50 m  - corpo (Execução, incluindo fornecimento e transporte de todos os materiais e berço, exclusive escavação e compactação)</v>
          </cell>
          <cell r="D3469"/>
          <cell r="E3469"/>
          <cell r="F3469"/>
          <cell r="G3469" t="str">
            <v>m</v>
          </cell>
          <cell r="H3469">
            <v>2349.2399999999998</v>
          </cell>
          <cell r="I3469"/>
        </row>
        <row r="3470">
          <cell r="A3470" t="str">
            <v>RO-40286</v>
          </cell>
          <cell r="B3470"/>
          <cell r="C3470" t="str">
            <v>Bueiro simples tubular de concreto, BSTC Ø 0,40 m - boca (Execução, incluindo fornecimento e transporte de todos os materiais, exclusive escavação e compactação)</v>
          </cell>
          <cell r="D3470"/>
          <cell r="E3470"/>
          <cell r="F3470"/>
          <cell r="G3470" t="str">
            <v>U</v>
          </cell>
          <cell r="H3470">
            <v>388.06</v>
          </cell>
          <cell r="I3470"/>
        </row>
        <row r="3471">
          <cell r="A3471" t="str">
            <v>RO-40287</v>
          </cell>
          <cell r="B3471"/>
          <cell r="C3471" t="str">
            <v>Bueiro simples tubular de concreto, BSTC Ø 0,60 m - boca (Execução, incluindo fornecimento e transporte de todos os materiais, exclusive escavação e compactação)</v>
          </cell>
          <cell r="D3471"/>
          <cell r="E3471"/>
          <cell r="F3471"/>
          <cell r="G3471" t="str">
            <v>U</v>
          </cell>
          <cell r="H3471">
            <v>1060.6600000000001</v>
          </cell>
          <cell r="I3471"/>
        </row>
        <row r="3472">
          <cell r="A3472" t="str">
            <v>RO-40288</v>
          </cell>
          <cell r="B3472"/>
          <cell r="C3472" t="str">
            <v>Bueiro simples tubular de concreto, BSTC Ø 0,80 m - boca (Execução, incluindo fornecimento e transporte de todos os materiais, exclusive escavação e compactação)</v>
          </cell>
          <cell r="D3472"/>
          <cell r="E3472"/>
          <cell r="F3472"/>
          <cell r="G3472" t="str">
            <v>U</v>
          </cell>
          <cell r="H3472">
            <v>1804.85</v>
          </cell>
          <cell r="I3472"/>
        </row>
        <row r="3473">
          <cell r="A3473" t="str">
            <v>RO-41754</v>
          </cell>
          <cell r="B3473"/>
          <cell r="C3473" t="str">
            <v>Bueiro simples tubular de concreto. BSTC Ø 1,00 m - boca (Execução, incluindo fornecimento e transporte de todos os materiais, exclusive escavação e compactação)</v>
          </cell>
          <cell r="D3473"/>
          <cell r="E3473"/>
          <cell r="F3473"/>
          <cell r="G3473" t="str">
            <v>U</v>
          </cell>
          <cell r="H3473">
            <v>2827.28</v>
          </cell>
          <cell r="I3473"/>
        </row>
        <row r="3474">
          <cell r="A3474" t="str">
            <v>RO-41783</v>
          </cell>
          <cell r="B3474"/>
          <cell r="C3474" t="str">
            <v>Bueiro simples tubular de concreto. BSTC Ø 1,20 m - boca (Execução, incluindo fornecimento e transporte de todos os materiais, exclusive escavação e compactação)</v>
          </cell>
          <cell r="D3474"/>
          <cell r="E3474"/>
          <cell r="F3474"/>
          <cell r="G3474" t="str">
            <v>U</v>
          </cell>
          <cell r="H3474">
            <v>4145.18</v>
          </cell>
          <cell r="I3474"/>
        </row>
        <row r="3475">
          <cell r="A3475" t="str">
            <v>RO-42197</v>
          </cell>
          <cell r="B3475"/>
          <cell r="C3475" t="str">
            <v>Bueiro simples tubular de concreto. BSTC Ø 1,50 m - boca (Execução, incluindo fornecimento e transporte de todos os materiais, exclusive escavação e compactação)</v>
          </cell>
          <cell r="D3475"/>
          <cell r="E3475"/>
          <cell r="F3475"/>
          <cell r="G3475" t="str">
            <v>U</v>
          </cell>
          <cell r="H3475">
            <v>7645.12</v>
          </cell>
          <cell r="I3475"/>
        </row>
        <row r="3476">
          <cell r="A3476" t="str">
            <v>RO-40269</v>
          </cell>
          <cell r="B3476"/>
          <cell r="C3476" t="str">
            <v>Bueiro simples tubular de concreto classe CA-1. BSTC Ø 0,40 m - corpo (Execução, incluindo fornecimento e transporte de todos os materiais e berço, exclusive escavação e compactação)</v>
          </cell>
          <cell r="D3476"/>
          <cell r="E3476"/>
          <cell r="F3476"/>
          <cell r="G3476" t="str">
            <v>m</v>
          </cell>
          <cell r="H3476">
            <v>257.26</v>
          </cell>
          <cell r="I3476"/>
        </row>
        <row r="3477">
          <cell r="A3477" t="str">
            <v>RO-40270</v>
          </cell>
          <cell r="B3477"/>
          <cell r="C3477" t="str">
            <v>Bueiro simples tubular de concreto, classe CA-1. BSTC Ø 0,60 m - corpo (Execução, incluindo fornecimento e transporte de todos os materiais e berço, exclusive escavação e compactação)</v>
          </cell>
          <cell r="D3477"/>
          <cell r="E3477"/>
          <cell r="F3477"/>
          <cell r="G3477" t="str">
            <v>m</v>
          </cell>
          <cell r="H3477">
            <v>427.32</v>
          </cell>
          <cell r="I3477"/>
        </row>
        <row r="3478">
          <cell r="A3478" t="str">
            <v>RO-40271</v>
          </cell>
          <cell r="B3478"/>
          <cell r="C3478" t="str">
            <v>Bueiro simples tubular de concreto, classe CA-1. BSTC Ø 0,80 m - corpo (Execução, incluindo fornecimento e transporte de todos os materiais e berço, exclusive escavação e compactação)</v>
          </cell>
          <cell r="D3478"/>
          <cell r="E3478"/>
          <cell r="F3478"/>
          <cell r="G3478" t="str">
            <v>m</v>
          </cell>
          <cell r="H3478">
            <v>685.08</v>
          </cell>
          <cell r="I3478"/>
        </row>
        <row r="3479">
          <cell r="A3479" t="str">
            <v>RO-40272</v>
          </cell>
          <cell r="B3479"/>
          <cell r="C3479" t="str">
            <v>Bueiro simples tubular de concreto, classe CA-1. BSTC Ø 1,00 m - corpo (Execução, incluindo fornecimento e transporte de todos os materiais e berço, exclusive escavação e compactação)</v>
          </cell>
          <cell r="D3479"/>
          <cell r="E3479"/>
          <cell r="F3479"/>
          <cell r="G3479" t="str">
            <v>m</v>
          </cell>
          <cell r="H3479">
            <v>978.27</v>
          </cell>
          <cell r="I3479"/>
        </row>
        <row r="3480">
          <cell r="A3480" t="str">
            <v>RO-40273</v>
          </cell>
          <cell r="B3480"/>
          <cell r="C3480" t="str">
            <v>Bueiro simples tubular de concreto, classe CA-1. BSTC Ø 1,20 m - corpo (Execução, incluindo fornecimento e transporte de todos os materiais e berço, exclusive escavação e compactação)</v>
          </cell>
          <cell r="D3480"/>
          <cell r="E3480"/>
          <cell r="F3480"/>
          <cell r="G3480" t="str">
            <v>m</v>
          </cell>
          <cell r="H3480">
            <v>1373.58</v>
          </cell>
          <cell r="I3480"/>
        </row>
        <row r="3481">
          <cell r="A3481" t="str">
            <v>RO-40274</v>
          </cell>
          <cell r="B3481"/>
          <cell r="C3481" t="str">
            <v>Bueiro simples tubular de concreto, classe CA-1. BSTC Ø 1,50 m - corpo (Execução, incluindo fornecimento e transporte de todos os materiais e berço, exclusive escavação e compactação)</v>
          </cell>
          <cell r="D3481"/>
          <cell r="E3481"/>
          <cell r="F3481"/>
          <cell r="G3481" t="str">
            <v>m</v>
          </cell>
          <cell r="H3481">
            <v>2133.2399999999998</v>
          </cell>
          <cell r="I3481"/>
        </row>
        <row r="3482">
          <cell r="A3482" t="str">
            <v>RO-40281</v>
          </cell>
          <cell r="B3482"/>
          <cell r="C3482" t="str">
            <v>Bueiro simples tubular de concreto, classe CA-3. BSTC Ø 0,60 m - corpo (Execução, incluindo fornecimento e transporte de todos os materiais e berço, exclusive escavação e compactação)</v>
          </cell>
          <cell r="D3482"/>
          <cell r="E3482"/>
          <cell r="F3482"/>
          <cell r="G3482" t="str">
            <v>m</v>
          </cell>
          <cell r="H3482">
            <v>523.32000000000005</v>
          </cell>
          <cell r="I3482"/>
        </row>
        <row r="3483">
          <cell r="A3483" t="str">
            <v>RO-40282</v>
          </cell>
          <cell r="B3483"/>
          <cell r="C3483" t="str">
            <v>Bueiro simples tubular de concreto, classe CA-3. BSTC Ø 0,80 m - corpo (Execução, incluindo fornecimento e transporte de todos os materiais e berço, exclusive escavação e compactação)</v>
          </cell>
          <cell r="D3483"/>
          <cell r="E3483"/>
          <cell r="F3483"/>
          <cell r="G3483" t="str">
            <v>m</v>
          </cell>
          <cell r="H3483">
            <v>848.08</v>
          </cell>
          <cell r="I3483"/>
        </row>
        <row r="3484">
          <cell r="A3484" t="str">
            <v>RO-40283</v>
          </cell>
          <cell r="B3484"/>
          <cell r="C3484" t="str">
            <v>Bueiro simples tubular de concreto, classe CA-3. BSTC Ø 1,00 m - corpo (Execução, incluindo fornecimento e transporte de todos os materiais e berço, exclusive escavação e compactação)</v>
          </cell>
          <cell r="D3484"/>
          <cell r="E3484"/>
          <cell r="F3484"/>
          <cell r="G3484" t="str">
            <v>m</v>
          </cell>
          <cell r="H3484">
            <v>1193.27</v>
          </cell>
          <cell r="I3484"/>
        </row>
        <row r="3485">
          <cell r="A3485" t="str">
            <v>RO-40284</v>
          </cell>
          <cell r="B3485"/>
          <cell r="C3485" t="str">
            <v>Bueiro simples tubular de concreto, classe CA-3. BSTC Ø 1,20 m - corpo (Execução, incluindo fornecimento e transporte de todos os materiais e berço, exclusive escavação e compactação)</v>
          </cell>
          <cell r="D3485"/>
          <cell r="E3485"/>
          <cell r="F3485"/>
          <cell r="G3485" t="str">
            <v>m</v>
          </cell>
          <cell r="H3485">
            <v>1703.58</v>
          </cell>
          <cell r="I3485"/>
        </row>
        <row r="3486">
          <cell r="A3486" t="str">
            <v>RO-40285</v>
          </cell>
          <cell r="B3486"/>
          <cell r="C3486" t="str">
            <v>Bueiro simples tubular de concreto, classe CA-3. BSTC Ø 1,50 m - corpo (Execução, incluindo fornecimento e transporte de todos os materiais e berço, exclusive escavação e compactação)</v>
          </cell>
          <cell r="D3486"/>
          <cell r="E3486"/>
          <cell r="F3486"/>
          <cell r="G3486" t="str">
            <v>m</v>
          </cell>
          <cell r="H3486">
            <v>2672.24</v>
          </cell>
          <cell r="I3486"/>
        </row>
        <row r="3487">
          <cell r="A3487" t="str">
            <v>RO-40501</v>
          </cell>
          <cell r="B3487"/>
          <cell r="C3487" t="str">
            <v>Bueiro triplo celular de concreto Padrão DER/MG.  Para altura de aterro de 5,10 a 10,00 m. BTCC (2,00 x 1,50)m - boca (Execução, incluindo fornecimento e transporte de todos os materiais, exclusive escavação e compactação)</v>
          </cell>
          <cell r="D3487"/>
          <cell r="E3487"/>
          <cell r="F3487"/>
          <cell r="G3487" t="str">
            <v>U</v>
          </cell>
          <cell r="H3487">
            <v>4450.51</v>
          </cell>
          <cell r="I3487"/>
        </row>
        <row r="3488">
          <cell r="A3488" t="str">
            <v>RO-40488</v>
          </cell>
          <cell r="B3488"/>
          <cell r="C3488" t="str">
            <v>Bueiro triplo celular de concreto Padrão DER/MG.  Para altura de aterro de 5,10 a 10,00 m. BTCC (2,00 x 1,50)m - corpo (Execução, incluindo fornecimento e transporte de todos os materiais, exclusive escavação e compactação)</v>
          </cell>
          <cell r="D3488"/>
          <cell r="E3488"/>
          <cell r="F3488"/>
          <cell r="G3488" t="str">
            <v>m</v>
          </cell>
          <cell r="H3488">
            <v>8973.32</v>
          </cell>
          <cell r="I3488"/>
        </row>
        <row r="3489">
          <cell r="A3489" t="str">
            <v>RO-40503</v>
          </cell>
          <cell r="B3489"/>
          <cell r="C3489" t="str">
            <v>Bueiro triplo celular de concreto Padrão DER/MG.  Para altura de aterro de 5,10 a 10,00 m. BTCC (3,50 x 3,50)m - boca (Execução, incluindo fornecimento e transporte de todos os materiais, exclusive escavação e compactação)</v>
          </cell>
          <cell r="D3489"/>
          <cell r="E3489"/>
          <cell r="F3489"/>
          <cell r="G3489" t="str">
            <v>U</v>
          </cell>
          <cell r="H3489">
            <v>24628.3</v>
          </cell>
          <cell r="I3489"/>
        </row>
        <row r="3490">
          <cell r="A3490" t="str">
            <v>RO-40478</v>
          </cell>
          <cell r="B3490"/>
          <cell r="C3490" t="str">
            <v>Bueiro triplo celular de concreto Padrão DER/MG.  Para altura de aterro de 5,10 a 10,00 m. BTCC (3,50 x 3,50)m - corpo (Execução, incluindo fornecimento e transporte de todos os materiais, exclusive escavação e compactação)</v>
          </cell>
          <cell r="D3490"/>
          <cell r="E3490"/>
          <cell r="F3490"/>
          <cell r="G3490" t="str">
            <v>m</v>
          </cell>
          <cell r="H3490">
            <v>24907.97</v>
          </cell>
          <cell r="I3490"/>
        </row>
        <row r="3491">
          <cell r="A3491" t="str">
            <v>RO-40504</v>
          </cell>
          <cell r="B3491"/>
          <cell r="C3491" t="str">
            <v>Bueiro triplo celular de concreto Padrão DER/MG. Para altura de aterro de 0 a 5,00 m.  BTCC (2,00 x 2,00)m - boca (Execução, incluindo fornecimento e transporte de todos os materiais, exclusive escavação e compactação)</v>
          </cell>
          <cell r="D3491"/>
          <cell r="E3491"/>
          <cell r="F3491"/>
          <cell r="G3491" t="str">
            <v>U</v>
          </cell>
          <cell r="H3491">
            <v>5874.96</v>
          </cell>
          <cell r="I3491"/>
        </row>
        <row r="3492">
          <cell r="A3492" t="str">
            <v>RO-40483</v>
          </cell>
          <cell r="B3492"/>
          <cell r="C3492" t="str">
            <v>Bueiro triplo celular de concreto Padrão DER/MG. Para altura de aterro de 0 a 5,00 m.  BTCC (2,00 x 2,00)m - corpo (Execução, incluindo fornecimento e transporte de todos os materiais, exclusive escavação e compactação)</v>
          </cell>
          <cell r="D3492"/>
          <cell r="E3492"/>
          <cell r="F3492"/>
          <cell r="G3492" t="str">
            <v>m</v>
          </cell>
          <cell r="H3492">
            <v>8288.3700000000008</v>
          </cell>
          <cell r="I3492"/>
        </row>
        <row r="3493">
          <cell r="A3493" t="str">
            <v>RO-42272</v>
          </cell>
          <cell r="B3493"/>
          <cell r="C3493" t="str">
            <v>Bueiro triplo celular de concreto Padrão DER/MG. Para altura de aterro de 0 a 5,00 m.  BTCC (2,50 x 1,50)m - boca (Execução, incluindo fornecimento e transporte de todos os materiais, exclusive escavação e compactação)</v>
          </cell>
          <cell r="D3493"/>
          <cell r="E3493"/>
          <cell r="F3493"/>
          <cell r="G3493" t="str">
            <v>U</v>
          </cell>
          <cell r="H3493">
            <v>4017.41</v>
          </cell>
          <cell r="I3493"/>
        </row>
        <row r="3494">
          <cell r="A3494" t="str">
            <v>RO-42271</v>
          </cell>
          <cell r="B3494"/>
          <cell r="C3494" t="str">
            <v>Bueiro triplo celular de concreto Padrão DER/MG. Para altura de aterro de 0 a 5,00 m.  BTCC (2,50 x 1,50)m - corpo (Execução, incluindo fornecimento e transporte de todos os materiais, exclusive escavação e compactação)</v>
          </cell>
          <cell r="D3494"/>
          <cell r="E3494"/>
          <cell r="F3494"/>
          <cell r="G3494" t="str">
            <v>m</v>
          </cell>
          <cell r="H3494">
            <v>9265.51</v>
          </cell>
          <cell r="I3494"/>
        </row>
        <row r="3495">
          <cell r="A3495" t="str">
            <v>RO-40505</v>
          </cell>
          <cell r="B3495"/>
          <cell r="C3495" t="str">
            <v>Bueiro triplo celular de concreto Padrão DER/MG. Para altura de aterro de 0 a 5,00 m.  BTCC (2,50 x 2,50)m - boca (Execução, incluindo fornecimento e transporte de todos os materiais, exclusive escavação e compactação)</v>
          </cell>
          <cell r="D3495"/>
          <cell r="E3495"/>
          <cell r="F3495"/>
          <cell r="G3495" t="str">
            <v>U</v>
          </cell>
          <cell r="H3495">
            <v>9432.73</v>
          </cell>
          <cell r="I3495"/>
        </row>
        <row r="3496">
          <cell r="A3496" t="str">
            <v>RO-40494</v>
          </cell>
          <cell r="B3496"/>
          <cell r="C3496" t="str">
            <v>Bueiro triplo celular de concreto Padrão DER/MG. Para altura de aterro de 0 a 5,00 m.  BTCC (2,50 x 2,50)m - corpo (Execução, incluindo fornecimento e transporte de todos os materiais, exclusive escavação e compactação)</v>
          </cell>
          <cell r="D3496"/>
          <cell r="E3496"/>
          <cell r="F3496"/>
          <cell r="G3496" t="str">
            <v>m</v>
          </cell>
          <cell r="H3496">
            <v>11559.62</v>
          </cell>
          <cell r="I3496"/>
        </row>
        <row r="3497">
          <cell r="A3497" t="str">
            <v>RO-40496</v>
          </cell>
          <cell r="B3497"/>
          <cell r="C3497" t="str">
            <v>Bueiro triplo celular de concreto Padrão DER/MG. Para altura de aterro de 0 a 5,00 m.  BTCC (3,00 x 2,50)m - boca (Execução, incluindo fornecimento e transporte de todos os materiais, exclusive escavação e compactação)</v>
          </cell>
          <cell r="D3497"/>
          <cell r="E3497"/>
          <cell r="F3497"/>
          <cell r="G3497" t="str">
            <v>U</v>
          </cell>
          <cell r="H3497">
            <v>10053.51</v>
          </cell>
          <cell r="I3497"/>
        </row>
        <row r="3498">
          <cell r="A3498" t="str">
            <v>RO-40485</v>
          </cell>
          <cell r="B3498"/>
          <cell r="C3498" t="str">
            <v>Bueiro triplo celular de concreto Padrão DER/MG. Para altura de aterro de 0 a 5,00 m.  BTCC (3,00 x 2,50)m - corpo (Execução, incluindo fornecimento e transporte de todos os materiais, exclusive escavação e compactação)</v>
          </cell>
          <cell r="D3498"/>
          <cell r="E3498"/>
          <cell r="F3498"/>
          <cell r="G3498" t="str">
            <v>m</v>
          </cell>
          <cell r="H3498">
            <v>13839.21</v>
          </cell>
          <cell r="I3498"/>
        </row>
        <row r="3499">
          <cell r="A3499" t="str">
            <v>RO-40497</v>
          </cell>
          <cell r="B3499"/>
          <cell r="C3499" t="str">
            <v>Bueiro triplo celular de concreto Padrão DER/MG. Para altura de aterro de 0 a 5,00 m.  BTCC (3,00 x 3,00 m - boca (Execução, incluindo fornecimento e transporte de todos os materiais, exclusive escavação e compactação)</v>
          </cell>
          <cell r="D3499"/>
          <cell r="E3499"/>
          <cell r="F3499"/>
          <cell r="G3499" t="str">
            <v>U</v>
          </cell>
          <cell r="H3499">
            <v>13962.71</v>
          </cell>
          <cell r="I3499"/>
        </row>
        <row r="3500">
          <cell r="A3500" t="str">
            <v>RO-40486</v>
          </cell>
          <cell r="B3500"/>
          <cell r="C3500" t="str">
            <v>Bueiro triplo celular de concreto Padrão DER/MG. Para altura de aterro de 0 a 5,00 m.  BTCC (3,00 x 3,00)m - corpo (Execução, incluindo fornecimento e transporte de todos os materiais, exclusive escavação e compactação)</v>
          </cell>
          <cell r="D3500"/>
          <cell r="E3500"/>
          <cell r="F3500"/>
          <cell r="G3500" t="str">
            <v>m</v>
          </cell>
          <cell r="H3500">
            <v>15106.24</v>
          </cell>
          <cell r="I3500"/>
        </row>
        <row r="3501">
          <cell r="A3501" t="str">
            <v>RO-40498</v>
          </cell>
          <cell r="B3501"/>
          <cell r="C3501" t="str">
            <v>Bueiro triplo celular de concreto Padrão DER/MG. Para altura de aterro de 0 a 5,00 m.  BTCC (3,00 x 3,50)m - boca (Execução, incluindo fornecimento e transporte de todos os materiais, exclusive escavação e compactação)</v>
          </cell>
          <cell r="D3501"/>
          <cell r="E3501"/>
          <cell r="F3501"/>
          <cell r="G3501" t="str">
            <v>U</v>
          </cell>
          <cell r="H3501">
            <v>18725.43</v>
          </cell>
          <cell r="I3501"/>
        </row>
        <row r="3502">
          <cell r="A3502" t="str">
            <v>RO-40487</v>
          </cell>
          <cell r="B3502"/>
          <cell r="C3502" t="str">
            <v>Bueiro triplo celular de concreto Padrão DER/MG. Para altura de aterro de 0 a 5,00 m.  BTCC (3,00 x 3,50)m - corpo (Execução, incluindo fornecimento e transporte de todos os materiais, exclusive escavação e compactação)</v>
          </cell>
          <cell r="D3502"/>
          <cell r="E3502"/>
          <cell r="F3502"/>
          <cell r="G3502" t="str">
            <v>m</v>
          </cell>
          <cell r="H3502">
            <v>16560.02</v>
          </cell>
          <cell r="I3502"/>
        </row>
        <row r="3503">
          <cell r="A3503" t="str">
            <v>RO-41799</v>
          </cell>
          <cell r="B3503"/>
          <cell r="C3503" t="str">
            <v>Bueiro triplo celular de concreto Padrão DER/MG. Para altura de aterro de 0 a 5,00 m.  BTCC (3,00 x2,00)m - corpo (Execução, incluindo fornecimento e transporte de todos os materiais, exclusive escavação e compactação)</v>
          </cell>
          <cell r="D3503"/>
          <cell r="E3503"/>
          <cell r="F3503"/>
          <cell r="G3503" t="str">
            <v>m</v>
          </cell>
          <cell r="H3503">
            <v>12701.09</v>
          </cell>
          <cell r="I3503"/>
        </row>
        <row r="3504">
          <cell r="A3504" t="str">
            <v>RO-40507</v>
          </cell>
          <cell r="B3504"/>
          <cell r="C3504" t="str">
            <v>Bueiro triplo celular de concreto Padrão DER/MG. Para altura de aterro de 0 a 5,00 m.  BTCC (3,50 x 3,50)m - boca (Execução, incluindo fornecimento e transporte de todos os materiais, exclusive escavação e compactação)</v>
          </cell>
          <cell r="D3504"/>
          <cell r="E3504"/>
          <cell r="F3504"/>
          <cell r="G3504" t="str">
            <v>U</v>
          </cell>
          <cell r="H3504">
            <v>19664.91</v>
          </cell>
          <cell r="I3504"/>
        </row>
        <row r="3505">
          <cell r="A3505" t="str">
            <v>RO-40492</v>
          </cell>
          <cell r="B3505"/>
          <cell r="C3505" t="str">
            <v>Bueiro triplo celular de concreto Padrão DER/MG. Para altura de aterro de 0 a 5,00 m.  BTCC (3,50 x 3,50)m - corpo (Execução, incluindo fornecimento e transporte de todos os materiais, exclusive escavação e compactação)</v>
          </cell>
          <cell r="D3505"/>
          <cell r="E3505"/>
          <cell r="F3505"/>
          <cell r="G3505" t="str">
            <v>m</v>
          </cell>
          <cell r="H3505">
            <v>19098.240000000002</v>
          </cell>
          <cell r="I3505"/>
        </row>
        <row r="3506">
          <cell r="A3506" t="str">
            <v>RO-40500</v>
          </cell>
          <cell r="B3506"/>
          <cell r="C3506" t="str">
            <v>Bueiro triplo celular de concreto Padrão DER/MG. Para altura de aterro de 0 a 5,00 m.  BTCC (4,00 x 4,00)m - corpo (Execução, incluindo fornecimento e transporte de todos os materiais, exclusive escavação e compactação)</v>
          </cell>
          <cell r="D3506"/>
          <cell r="E3506"/>
          <cell r="F3506"/>
          <cell r="G3506" t="str">
            <v>m</v>
          </cell>
          <cell r="H3506">
            <v>24807.91</v>
          </cell>
          <cell r="I3506"/>
        </row>
        <row r="3507">
          <cell r="A3507" t="str">
            <v>RO-40509</v>
          </cell>
          <cell r="B3507"/>
          <cell r="C3507" t="str">
            <v>Bueiro triplo celular de concreto Padrão DER/MG. Para altura de aterro de 0 a 5,00 m. BTCC (4,00 x 4,00)m - boca (Execução, incluindo fornecimento e transporte de todos os materiais, exclusive escavação e compactação)</v>
          </cell>
          <cell r="D3507"/>
          <cell r="E3507"/>
          <cell r="F3507"/>
          <cell r="G3507" t="str">
            <v>U</v>
          </cell>
          <cell r="H3507">
            <v>26577</v>
          </cell>
          <cell r="I3507"/>
        </row>
        <row r="3508">
          <cell r="A3508" t="str">
            <v>RO-44766</v>
          </cell>
          <cell r="B3508"/>
          <cell r="C3508" t="str">
            <v>Bueiro triplo celular de concreto padrão DER/MG para altura de aterro de 0 a 5,00m. BTCC (3,00 X 2,00)m - boca (Execução, incluindo fornecimento e transporte de todos os materiais, exclusive escavação e compactação)</v>
          </cell>
          <cell r="D3508"/>
          <cell r="E3508"/>
          <cell r="F3508"/>
          <cell r="G3508" t="str">
            <v>U</v>
          </cell>
          <cell r="H3508">
            <v>6902.57</v>
          </cell>
          <cell r="I3508"/>
        </row>
        <row r="3509">
          <cell r="A3509" t="str">
            <v>RO-42821</v>
          </cell>
          <cell r="B3509"/>
          <cell r="C3509" t="str">
            <v>Bueiro triplo celular de concreto Padrão DER/MG. Para altura de aterro de 5,10 a 10,00 m. BTCC (3,50 x 2,50)m - boca (Execução, incluindo fornecimento e transporte de todos os materiais, exclusive escavação e compactação)</v>
          </cell>
          <cell r="D3509"/>
          <cell r="E3509"/>
          <cell r="F3509"/>
          <cell r="G3509" t="str">
            <v>U</v>
          </cell>
          <cell r="H3509">
            <v>13814.18</v>
          </cell>
          <cell r="I3509"/>
        </row>
        <row r="3510">
          <cell r="A3510" t="str">
            <v>RO-42820</v>
          </cell>
          <cell r="B3510"/>
          <cell r="C3510" t="str">
            <v>Bueiro triplo celular de concreto Padrão DER/MG. Para altura de aterro de 5,10 a 10,00 m. BTCC (3,50 x 2,50)m - corpo (Execução, incluindo fornecimento e transporte de todos os materiais, exclusive escavação e compactação)</v>
          </cell>
          <cell r="D3510"/>
          <cell r="E3510"/>
          <cell r="F3510"/>
          <cell r="G3510" t="str">
            <v>m</v>
          </cell>
          <cell r="H3510">
            <v>21609.22</v>
          </cell>
          <cell r="I3510"/>
        </row>
        <row r="3511">
          <cell r="A3511" t="str">
            <v>RO-40321</v>
          </cell>
          <cell r="B3511"/>
          <cell r="C3511" t="str">
            <v>Bueiro triplo tubular  de concreto, classe CA-2.  BTTC Ø 0,60 m - corpo (Execução, incluindo fornecimento e transporte de todos os materiais e berço, exclusive escavação e compactação)</v>
          </cell>
          <cell r="D3511"/>
          <cell r="E3511"/>
          <cell r="F3511"/>
          <cell r="G3511" t="str">
            <v>m</v>
          </cell>
          <cell r="H3511">
            <v>1314.44</v>
          </cell>
          <cell r="I3511"/>
        </row>
        <row r="3512">
          <cell r="A3512" t="str">
            <v>RO-40322</v>
          </cell>
          <cell r="B3512"/>
          <cell r="C3512" t="str">
            <v>Bueiro triplo tubular  de concreto, classe CA-2.  BTTC Ø 0,80 m - corpo (Execução, incluindo fornecimento e transporte de todos os materiais e berço, exclusive escavação e compactação)</v>
          </cell>
          <cell r="D3512"/>
          <cell r="E3512"/>
          <cell r="F3512"/>
          <cell r="G3512" t="str">
            <v>m</v>
          </cell>
          <cell r="H3512">
            <v>2144.27</v>
          </cell>
          <cell r="I3512"/>
        </row>
        <row r="3513">
          <cell r="A3513" t="str">
            <v>RO-40323</v>
          </cell>
          <cell r="B3513"/>
          <cell r="C3513" t="str">
            <v>Bueiro triplo tubular  de concreto, classe CA-2.  BTTC Ø 1,00 m - corpo (Execução, incluindo fornecimento e transporte de todos os materiais e berço, exclusive escavação e compactação)</v>
          </cell>
          <cell r="D3513"/>
          <cell r="E3513"/>
          <cell r="F3513"/>
          <cell r="G3513" t="str">
            <v>m</v>
          </cell>
          <cell r="H3513">
            <v>3057.55</v>
          </cell>
          <cell r="I3513"/>
        </row>
        <row r="3514">
          <cell r="A3514" t="str">
            <v>RO-40324</v>
          </cell>
          <cell r="B3514"/>
          <cell r="C3514" t="str">
            <v>Bueiro triplo tubular  de concreto, classe CA-2.  BTTC Ø 1,20 m - corpo (Execução, incluindo fornecimento e transporte de todos os materiais e berço, exclusive escavação e compactação)</v>
          </cell>
          <cell r="D3514"/>
          <cell r="E3514"/>
          <cell r="F3514"/>
          <cell r="G3514" t="str">
            <v>m</v>
          </cell>
          <cell r="H3514">
            <v>4354.0200000000004</v>
          </cell>
          <cell r="I3514"/>
        </row>
        <row r="3515">
          <cell r="A3515" t="str">
            <v>RO-40325</v>
          </cell>
          <cell r="B3515"/>
          <cell r="C3515" t="str">
            <v>Bueiro triplo tubular  de concreto, classe CA-2.  BTTC Ø 1,50 m - corpo (Execução, incluindo fornecimento e transporte de todos os materiais e berço, exclusive escavação e compactação)</v>
          </cell>
          <cell r="D3515"/>
          <cell r="E3515"/>
          <cell r="F3515"/>
          <cell r="G3515" t="str">
            <v>m</v>
          </cell>
          <cell r="H3515">
            <v>6843.15</v>
          </cell>
          <cell r="I3515"/>
        </row>
        <row r="3516">
          <cell r="A3516" t="str">
            <v>RO-40331</v>
          </cell>
          <cell r="B3516"/>
          <cell r="C3516" t="str">
            <v>Bueiro triplo tubular de concreto. BTTC Ø 0,60 m - boca (Execução, incluindo fornecimento e transporte de todos os materiais, exclusive escavação e compactação)</v>
          </cell>
          <cell r="D3516"/>
          <cell r="E3516"/>
          <cell r="F3516"/>
          <cell r="G3516" t="str">
            <v>U</v>
          </cell>
          <cell r="H3516">
            <v>2078.52</v>
          </cell>
          <cell r="I3516"/>
        </row>
        <row r="3517">
          <cell r="A3517" t="str">
            <v>RO-40332</v>
          </cell>
          <cell r="B3517"/>
          <cell r="C3517" t="str">
            <v>Bueiro triplo tubular de concreto. BTTC Ø 0,80 m - boca (Execução, incluindo fornecimento e transporte de todos os materiais, exclusive escavação e compactação)</v>
          </cell>
          <cell r="D3517"/>
          <cell r="E3517"/>
          <cell r="F3517"/>
          <cell r="G3517" t="str">
            <v>U</v>
          </cell>
          <cell r="H3517">
            <v>3376.47</v>
          </cell>
          <cell r="I3517"/>
        </row>
        <row r="3518">
          <cell r="A3518" t="str">
            <v>RO-40333</v>
          </cell>
          <cell r="B3518"/>
          <cell r="C3518" t="str">
            <v>Bueiro triplo tubular de concreto. BTTC Ø 1,00 m - boca (Execução, incluindo fornecimento e transporte de todos os materiais, exclusive escavação e compactação)</v>
          </cell>
          <cell r="D3518"/>
          <cell r="E3518"/>
          <cell r="F3518"/>
          <cell r="G3518" t="str">
            <v>U</v>
          </cell>
          <cell r="H3518">
            <v>5098.72</v>
          </cell>
          <cell r="I3518"/>
        </row>
        <row r="3519">
          <cell r="A3519" t="str">
            <v>RO-40334</v>
          </cell>
          <cell r="B3519"/>
          <cell r="C3519" t="str">
            <v>Bueiro triplo tubular de concreto. BTTC Ø 1,20 m - boca (Execução, incluindo fornecimento e transporte de todos os materiais, exclusive escavação e compactação)</v>
          </cell>
          <cell r="D3519"/>
          <cell r="E3519"/>
          <cell r="F3519"/>
          <cell r="G3519" t="str">
            <v>U</v>
          </cell>
          <cell r="H3519">
            <v>7506.17</v>
          </cell>
          <cell r="I3519"/>
        </row>
        <row r="3520">
          <cell r="A3520" t="str">
            <v>RO-40335</v>
          </cell>
          <cell r="B3520"/>
          <cell r="C3520" t="str">
            <v>Bueiro triplo tubular de concreto. BTTC Ø 1,50 m - boca (Execução, incluindo fornecimento e transporte de todos os materiais, exclusive escavação e compactação)</v>
          </cell>
          <cell r="D3520"/>
          <cell r="E3520"/>
          <cell r="F3520"/>
          <cell r="G3520" t="str">
            <v>U</v>
          </cell>
          <cell r="H3520">
            <v>13390.75</v>
          </cell>
          <cell r="I3520"/>
        </row>
        <row r="3521">
          <cell r="A3521" t="str">
            <v>RO-40316</v>
          </cell>
          <cell r="B3521"/>
          <cell r="C3521" t="str">
            <v>Bueiro triplo tubular de concreto, classe CA-1. BTTC Ø 0,60 m - corpo (Execução, incluindo fornecimento e transporte de todos os materiais e berço, exclusive escavação e compactação)</v>
          </cell>
          <cell r="D3521"/>
          <cell r="E3521"/>
          <cell r="F3521"/>
          <cell r="G3521" t="str">
            <v>m</v>
          </cell>
          <cell r="H3521">
            <v>1200.44</v>
          </cell>
          <cell r="I3521"/>
        </row>
        <row r="3522">
          <cell r="A3522" t="str">
            <v>RO-40317</v>
          </cell>
          <cell r="B3522"/>
          <cell r="C3522" t="str">
            <v>Bueiro triplo tubular de concreto, classe CA-1. BTTC Ø 0,80 m - corpo (Execução, incluindo fornecimento e transporte de todos os materiais e berço, exclusive escavação e compactação)</v>
          </cell>
          <cell r="D3522"/>
          <cell r="E3522"/>
          <cell r="F3522"/>
          <cell r="G3522" t="str">
            <v>m</v>
          </cell>
          <cell r="H3522">
            <v>1949.27</v>
          </cell>
          <cell r="I3522"/>
        </row>
        <row r="3523">
          <cell r="A3523" t="str">
            <v>RO-40318</v>
          </cell>
          <cell r="B3523"/>
          <cell r="C3523" t="str">
            <v>Bueiro triplo tubular de concreto, classe CA-1. BTTC Ø 1,00 m - corpo (Execução, incluindo fornecimento e transporte de todos os materiais e berço, exclusive escavação e compactação)</v>
          </cell>
          <cell r="D3523"/>
          <cell r="E3523"/>
          <cell r="F3523"/>
          <cell r="G3523" t="str">
            <v>m</v>
          </cell>
          <cell r="H3523">
            <v>2799.55</v>
          </cell>
          <cell r="I3523"/>
        </row>
        <row r="3524">
          <cell r="A3524" t="str">
            <v>RO-40319</v>
          </cell>
          <cell r="B3524"/>
          <cell r="C3524" t="str">
            <v>Bueiro triplo tubular de concreto, classe CA-1. BTTC Ø 1,20 m - corpo (Execução, incluindo fornecimento e transporte de todos os materiais e berço, exclusive escavação e compactação)</v>
          </cell>
          <cell r="D3524"/>
          <cell r="E3524"/>
          <cell r="F3524"/>
          <cell r="G3524" t="str">
            <v>m</v>
          </cell>
          <cell r="H3524">
            <v>3957.67</v>
          </cell>
          <cell r="I3524"/>
        </row>
        <row r="3525">
          <cell r="A3525" t="str">
            <v>RO-40320</v>
          </cell>
          <cell r="B3525"/>
          <cell r="C3525" t="str">
            <v>Bueiro triplo tubular de concreto, classe CA-1. BTTC Ø 1,50 m - corpo (Execução, incluindo fornecimento e transporte de todos os materiais e berço, exclusive escavação e compactação)</v>
          </cell>
          <cell r="D3525"/>
          <cell r="E3525"/>
          <cell r="F3525"/>
          <cell r="G3525" t="str">
            <v>m</v>
          </cell>
          <cell r="H3525">
            <v>6195.15</v>
          </cell>
          <cell r="I3525"/>
        </row>
        <row r="3526">
          <cell r="A3526" t="str">
            <v>RO-40327</v>
          </cell>
          <cell r="B3526"/>
          <cell r="C3526" t="str">
            <v>Bueiro triplo tubular de concreto, classe CA-3. BTTC Ø 0,80 m - corpo (Execução, incluindo fornecimento e transporte de todos os materiais e berço, exclusive escavação e compactação)</v>
          </cell>
          <cell r="D3526"/>
          <cell r="E3526"/>
          <cell r="F3526"/>
          <cell r="G3526" t="str">
            <v>m</v>
          </cell>
          <cell r="H3526">
            <v>2438.27</v>
          </cell>
          <cell r="I3526"/>
        </row>
        <row r="3527">
          <cell r="A3527" t="str">
            <v>RO-40328</v>
          </cell>
          <cell r="B3527"/>
          <cell r="C3527" t="str">
            <v>Bueiro triplo tubular de concreto, classe CA-3. BTTC Ø 1,00 m - corpo (Execução, incluindo fornecimento e transporte de todos os materiais e berço, exclusive escavação e compactação)</v>
          </cell>
          <cell r="D3527"/>
          <cell r="E3527"/>
          <cell r="F3527"/>
          <cell r="G3527" t="str">
            <v>m</v>
          </cell>
          <cell r="H3527">
            <v>3444.55</v>
          </cell>
          <cell r="I3527"/>
        </row>
        <row r="3528">
          <cell r="A3528" t="str">
            <v>RO-40329</v>
          </cell>
          <cell r="B3528"/>
          <cell r="C3528" t="str">
            <v>Bueiro triplo tubular de concreto, classe CA-3. BTTC Ø 1,20 m - corpo (Execução, incluindo fornecimento e transporte de todos os materiais e berço, exclusive escavação e compactação)</v>
          </cell>
          <cell r="D3528"/>
          <cell r="E3528"/>
          <cell r="F3528"/>
          <cell r="G3528" t="str">
            <v>m</v>
          </cell>
          <cell r="H3528">
            <v>4948.0200000000004</v>
          </cell>
          <cell r="I3528"/>
        </row>
        <row r="3529">
          <cell r="A3529" t="str">
            <v>RO-40330</v>
          </cell>
          <cell r="B3529"/>
          <cell r="C3529" t="str">
            <v>Bueiro triplo tubular de concreto, classe CA-3. BTTC Ø 1,50 m - corpo (Execução, incluindo fornecimento e transporte de todos os materiais e berço, exclusive escavação e compactação)</v>
          </cell>
          <cell r="D3529"/>
          <cell r="E3529"/>
          <cell r="F3529"/>
          <cell r="G3529" t="str">
            <v>m</v>
          </cell>
          <cell r="H3529">
            <v>7812.15</v>
          </cell>
          <cell r="I3529"/>
        </row>
        <row r="3530">
          <cell r="A3530" t="str">
            <v>RO-40988</v>
          </cell>
          <cell r="B3530"/>
          <cell r="C3530" t="str">
            <v>Colchão drenante de areia (Execução,  incluindo  espalhamento e fornecimento de todos os materiais, exceto transporte dos agregados)</v>
          </cell>
          <cell r="D3530"/>
          <cell r="E3530"/>
          <cell r="F3530"/>
          <cell r="G3530" t="str">
            <v>m3</v>
          </cell>
          <cell r="H3530">
            <v>70.790000000000006</v>
          </cell>
          <cell r="I3530"/>
        </row>
        <row r="3531">
          <cell r="A3531" t="str">
            <v>RO-43118</v>
          </cell>
          <cell r="B3531"/>
          <cell r="C3531" t="str">
            <v>Colchão drenante de brita com geotextil não tecido (Execução,  incluindo  espalhamento e fornecimento de todos os materiais, exceto transporte dos agregados)</v>
          </cell>
          <cell r="D3531"/>
          <cell r="E3531"/>
          <cell r="F3531"/>
          <cell r="G3531" t="str">
            <v>m3</v>
          </cell>
          <cell r="H3531">
            <v>99.69</v>
          </cell>
          <cell r="I3531"/>
        </row>
        <row r="3532">
          <cell r="A3532" t="str">
            <v>RO-40935</v>
          </cell>
          <cell r="B3532"/>
          <cell r="C3532" t="str">
            <v>Dreno de alivio de pavimento, tipo DR.DA-01 (Execução incluindo  escavação ,fornecimento de todos os materiais, exceto transporte dos agregados)</v>
          </cell>
          <cell r="D3532"/>
          <cell r="E3532"/>
          <cell r="F3532"/>
          <cell r="G3532" t="str">
            <v>m</v>
          </cell>
          <cell r="H3532">
            <v>6.79</v>
          </cell>
          <cell r="I3532"/>
        </row>
        <row r="3533">
          <cell r="A3533" t="str">
            <v>RO-40925</v>
          </cell>
          <cell r="B3533"/>
          <cell r="C3533" t="str">
            <v>Dreno de talvegue com pedra de mão, brita e areia, tipo DR.DT (Execução, incluindo fornecimento de todos os materiais, exceto transporte dos agregados e escavação)</v>
          </cell>
          <cell r="D3533"/>
          <cell r="E3533"/>
          <cell r="F3533"/>
          <cell r="G3533" t="str">
            <v>m3</v>
          </cell>
          <cell r="H3533">
            <v>122.66</v>
          </cell>
          <cell r="I3533"/>
        </row>
        <row r="3534">
          <cell r="A3534" t="str">
            <v>RO-43467</v>
          </cell>
          <cell r="B3534"/>
          <cell r="C3534" t="str">
            <v>Dreno de Talvegue tipo DR-DT com pedra de mão (Execução, incluindo fornecimento de todos os materiais, exceto transporte dos agregados e escavação)</v>
          </cell>
          <cell r="D3534"/>
          <cell r="E3534"/>
          <cell r="F3534"/>
          <cell r="G3534" t="str">
            <v>m3</v>
          </cell>
          <cell r="H3534">
            <v>109.16</v>
          </cell>
          <cell r="I3534"/>
        </row>
        <row r="3535">
          <cell r="A3535" t="str">
            <v>RO-40928</v>
          </cell>
          <cell r="B3535"/>
          <cell r="C3535" t="str">
            <v>Dreno espinha de peixe de areia, tipo DR.EP-01 (Execução incluindo  escavação ,fornecimento de todos os materiais, exceto transporte dos agregados)</v>
          </cell>
          <cell r="D3535"/>
          <cell r="E3535"/>
          <cell r="F3535"/>
          <cell r="G3535" t="str">
            <v>m</v>
          </cell>
          <cell r="H3535">
            <v>14.19</v>
          </cell>
          <cell r="I3535"/>
        </row>
        <row r="3536">
          <cell r="A3536" t="str">
            <v>RO-40930</v>
          </cell>
          <cell r="B3536"/>
          <cell r="C3536" t="str">
            <v>Dreno espinha de peixe de brita, tipo DR.EP-01 (Execução incluindo  escavação ,fornecimento de todos os materiais, exceto transporte dos agregados)</v>
          </cell>
          <cell r="D3536"/>
          <cell r="E3536"/>
          <cell r="F3536"/>
          <cell r="G3536" t="str">
            <v>m</v>
          </cell>
          <cell r="H3536">
            <v>15.31</v>
          </cell>
          <cell r="I3536"/>
        </row>
        <row r="3537">
          <cell r="A3537" t="str">
            <v>RO-42808</v>
          </cell>
          <cell r="B3537"/>
          <cell r="C3537"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D3537"/>
          <cell r="E3537"/>
          <cell r="F3537"/>
          <cell r="G3537" t="str">
            <v>m</v>
          </cell>
          <cell r="H3537">
            <v>78.47</v>
          </cell>
          <cell r="I3537"/>
        </row>
        <row r="3538">
          <cell r="A3538" t="str">
            <v>RO-42935</v>
          </cell>
          <cell r="B3538"/>
          <cell r="C3538"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D3538"/>
          <cell r="E3538"/>
          <cell r="F3538"/>
          <cell r="G3538" t="str">
            <v>m</v>
          </cell>
          <cell r="H3538">
            <v>88.22</v>
          </cell>
          <cell r="I3538"/>
        </row>
        <row r="3539">
          <cell r="A3539" t="str">
            <v>RO-42838</v>
          </cell>
          <cell r="B3539"/>
          <cell r="C3539"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D3539"/>
          <cell r="E3539"/>
          <cell r="F3539"/>
          <cell r="G3539" t="str">
            <v>m</v>
          </cell>
          <cell r="H3539">
            <v>95.71</v>
          </cell>
          <cell r="I3539"/>
        </row>
        <row r="3540">
          <cell r="A3540" t="str">
            <v>RO-43276</v>
          </cell>
          <cell r="B3540"/>
          <cell r="C3540"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D3540"/>
          <cell r="E3540"/>
          <cell r="F3540"/>
          <cell r="G3540" t="str">
            <v>m</v>
          </cell>
          <cell r="H3540">
            <v>135.32</v>
          </cell>
          <cell r="I3540"/>
        </row>
        <row r="3541">
          <cell r="A3541" t="str">
            <v>RO-40942</v>
          </cell>
          <cell r="B3541"/>
          <cell r="C3541" t="str">
            <v>Dreno profundo de areia com selo, com (1,50 x 0,40)m e tubo de PVC perfurado com ø 100mm, tipo DPS-02 (Execução  incluindo  escavação,  fornecimento de todos os materiais, exceto transporte dos agregados)</v>
          </cell>
          <cell r="D3541"/>
          <cell r="E3541"/>
          <cell r="F3541"/>
          <cell r="G3541" t="str">
            <v>m</v>
          </cell>
          <cell r="H3541">
            <v>69.44</v>
          </cell>
          <cell r="I3541"/>
        </row>
        <row r="3542">
          <cell r="A3542" t="str">
            <v>RO-40953</v>
          </cell>
          <cell r="B3542"/>
          <cell r="C3542" t="str">
            <v>Dreno profundo de corte em rocha tipo DR.DPR (Execução  incluindo  escavação,  fornecimento de todos os materiais, exceto transporte dos agregados)</v>
          </cell>
          <cell r="D3542"/>
          <cell r="E3542"/>
          <cell r="F3542"/>
          <cell r="G3542" t="str">
            <v>m</v>
          </cell>
          <cell r="H3542">
            <v>43.77</v>
          </cell>
          <cell r="I3542"/>
        </row>
        <row r="3543">
          <cell r="A3543" t="str">
            <v>RO-40956</v>
          </cell>
          <cell r="B3543"/>
          <cell r="C3543" t="str">
            <v>Dreno vertical de areia (Execução incluindo  escavação ,fornecimento de todos os materiais, exceto transporte dos agregados)</v>
          </cell>
          <cell r="D3543"/>
          <cell r="E3543"/>
          <cell r="F3543"/>
          <cell r="G3543" t="str">
            <v>m3</v>
          </cell>
          <cell r="H3543">
            <v>101.94</v>
          </cell>
          <cell r="I3543"/>
        </row>
        <row r="3544">
          <cell r="A3544" t="str">
            <v>RO-40955</v>
          </cell>
          <cell r="B3544"/>
          <cell r="C3544" t="str">
            <v>Dreno vertical de brita (Execução incluindo  escavação ,fornecimento de todos os materiais, exceto transporte dos agregados)</v>
          </cell>
          <cell r="D3544"/>
          <cell r="E3544"/>
          <cell r="F3544"/>
          <cell r="G3544" t="str">
            <v>m3</v>
          </cell>
          <cell r="H3544">
            <v>120.62</v>
          </cell>
          <cell r="I3544"/>
        </row>
        <row r="3545">
          <cell r="A3545" t="str">
            <v>RO-41037</v>
          </cell>
          <cell r="B3545"/>
          <cell r="C3545" t="str">
            <v>Enrocamento de talude, tipo OC.ET-01 (Execução, incluindo  fornecimento de todos os materiais, exclui transporte do agregado)</v>
          </cell>
          <cell r="D3545"/>
          <cell r="E3545"/>
          <cell r="F3545"/>
          <cell r="G3545" t="str">
            <v>m3</v>
          </cell>
          <cell r="H3545">
            <v>166.67</v>
          </cell>
          <cell r="I3545"/>
        </row>
        <row r="3546">
          <cell r="A3546" t="str">
            <v>RO-40345</v>
          </cell>
          <cell r="B3546"/>
          <cell r="C3546" t="str">
            <v>Gigante de sustentação para bueiro duplo tubular de concreto - BDTC Ø 0,80 m (Execução, incluindo fornecimento e transporte de todos os materiais,exclusive escavação e compactação)</v>
          </cell>
          <cell r="D3546"/>
          <cell r="E3546"/>
          <cell r="F3546"/>
          <cell r="G3546" t="str">
            <v>U</v>
          </cell>
          <cell r="H3546">
            <v>1159.29</v>
          </cell>
          <cell r="I3546"/>
        </row>
        <row r="3547">
          <cell r="A3547" t="str">
            <v>RO-40342</v>
          </cell>
          <cell r="B3547"/>
          <cell r="C3547" t="str">
            <v>Gigante de sustentação para bueiro simples tubular de concreto - BSTC Ø 0,60 m (Execução, incluindo fornecimento e transporte de todos os materiais,exclusive escavação e compactação)</v>
          </cell>
          <cell r="D3547"/>
          <cell r="E3547"/>
          <cell r="F3547"/>
          <cell r="G3547" t="str">
            <v>U</v>
          </cell>
          <cell r="H3547">
            <v>563.47</v>
          </cell>
          <cell r="I3547"/>
        </row>
        <row r="3548">
          <cell r="A3548" t="str">
            <v>RO-40343</v>
          </cell>
          <cell r="B3548"/>
          <cell r="C3548" t="str">
            <v>Gigante de sustentação para bueiro simples tubular de concreto - BSTC Ø 0,80 m (Execução, incluindo fornecimento e transporte de todos os materiais,exclusive escavação e compactação)</v>
          </cell>
          <cell r="D3548"/>
          <cell r="E3548"/>
          <cell r="F3548"/>
          <cell r="G3548" t="str">
            <v>U</v>
          </cell>
          <cell r="H3548">
            <v>605.22</v>
          </cell>
          <cell r="I3548"/>
        </row>
        <row r="3549">
          <cell r="A3549" t="str">
            <v>RO-40344</v>
          </cell>
          <cell r="B3549"/>
          <cell r="C3549" t="str">
            <v>Gigante de sustentação para bueiro simples tubular de concreto - BSTC Ø 1,00 m (Execução, incluindo fornecimento e transporte de todos os materiais,exclusive escavação e compactação)</v>
          </cell>
          <cell r="D3549"/>
          <cell r="E3549"/>
          <cell r="F3549"/>
          <cell r="G3549" t="str">
            <v>U</v>
          </cell>
          <cell r="H3549">
            <v>734.58</v>
          </cell>
          <cell r="I3549"/>
        </row>
        <row r="3550">
          <cell r="A3550" t="str">
            <v>RO-40346</v>
          </cell>
          <cell r="B3550"/>
          <cell r="C3550" t="str">
            <v>Gigante de sustentação para bueiro triplo tubular de concreto - BTTC Ø 1,00 m (Execução, incluindo fornecimento e transporte de todos os materiais,exclusive escavação e compactação)</v>
          </cell>
          <cell r="D3550"/>
          <cell r="E3550"/>
          <cell r="F3550"/>
          <cell r="G3550" t="str">
            <v>U</v>
          </cell>
          <cell r="H3550">
            <v>1597.85</v>
          </cell>
          <cell r="I3550"/>
        </row>
        <row r="3551">
          <cell r="A3551" t="str">
            <v>RO-41034</v>
          </cell>
          <cell r="B3551"/>
          <cell r="C3551" t="str">
            <v>Guarda-corpo, tipo OC.NJ-S1 (Execução incluindo  fornecimento e transporte de todos os materiais)</v>
          </cell>
          <cell r="D3551"/>
          <cell r="E3551"/>
          <cell r="F3551"/>
          <cell r="G3551" t="str">
            <v>m</v>
          </cell>
          <cell r="H3551">
            <v>390.04</v>
          </cell>
          <cell r="I3551"/>
        </row>
        <row r="3552">
          <cell r="A3552" t="str">
            <v>RO-43310</v>
          </cell>
          <cell r="B3552"/>
          <cell r="C3552" t="str">
            <v>Manta geotêxtil não tecida, A/150, OP/15 ou similar, resistência à tração de 10 KN/m2 (Execução, incluindo fornecimento, transporte e colocação)</v>
          </cell>
          <cell r="D3552"/>
          <cell r="E3552"/>
          <cell r="F3552"/>
          <cell r="G3552" t="str">
            <v>m2</v>
          </cell>
          <cell r="H3552">
            <v>5.28</v>
          </cell>
          <cell r="I3552"/>
        </row>
        <row r="3553">
          <cell r="A3553" t="str">
            <v>RO-40980</v>
          </cell>
          <cell r="B3553"/>
          <cell r="C3553" t="str">
            <v>Manta geotêxtil não tecida, A/180, OP/20 ou similar, resistência à tração de 12 KN/m2 (Incluindo fornecimento, transporte e colocação)</v>
          </cell>
          <cell r="D3553"/>
          <cell r="E3553"/>
          <cell r="F3553"/>
          <cell r="G3553" t="str">
            <v>m2</v>
          </cell>
          <cell r="H3553">
            <v>3.44</v>
          </cell>
          <cell r="I3553"/>
        </row>
        <row r="3554">
          <cell r="A3554" t="str">
            <v>RO-40981</v>
          </cell>
          <cell r="B3554"/>
          <cell r="C3554" t="str">
            <v>Manta geotêxtil não tecida, A/300, OP/30 ou similar, resistência à tração de 21 KN/m2 (Execução, incluindo fornecimento, transporte e colocação)</v>
          </cell>
          <cell r="D3554"/>
          <cell r="E3554"/>
          <cell r="F3554"/>
          <cell r="G3554" t="str">
            <v>m2</v>
          </cell>
          <cell r="H3554">
            <v>5.28</v>
          </cell>
          <cell r="I3554"/>
        </row>
        <row r="3555">
          <cell r="A3555" t="str">
            <v>RO-40982</v>
          </cell>
          <cell r="B3555"/>
          <cell r="C3555" t="str">
            <v>Manta geotêxtil não tecida, A/500, OP/60 ou similar, resistência à tração de 39 KN/m2 (Execução, incluindo fornecimento, transporte e colocação)</v>
          </cell>
          <cell r="D3555"/>
          <cell r="E3555"/>
          <cell r="F3555"/>
          <cell r="G3555" t="str">
            <v>m2</v>
          </cell>
          <cell r="H3555">
            <v>11.68</v>
          </cell>
          <cell r="I3555"/>
        </row>
        <row r="3556">
          <cell r="A3556" t="str">
            <v>RO-43147</v>
          </cell>
          <cell r="B3556"/>
          <cell r="C3556" t="str">
            <v>Manta geotêxtil não tecida, OP/40 ou similar, resistência à tração de 27 KN/m2 (Execução, incluindo fornecimento, transporte e colocação)</v>
          </cell>
          <cell r="D3556"/>
          <cell r="E3556"/>
          <cell r="F3556"/>
          <cell r="G3556" t="str">
            <v>m2</v>
          </cell>
          <cell r="H3556">
            <v>7.02</v>
          </cell>
          <cell r="I3556"/>
        </row>
        <row r="3557">
          <cell r="A3557" t="str">
            <v>RO-40976</v>
          </cell>
          <cell r="B3557"/>
          <cell r="C3557" t="str">
            <v>Manta geotextil tecida, 2004 ou similar, resistência a tração de 22 KN/m2 (Eexecução, incluindo fornecimento, transporte e colocação)</v>
          </cell>
          <cell r="D3557"/>
          <cell r="E3557"/>
          <cell r="F3557"/>
          <cell r="G3557" t="str">
            <v>m2</v>
          </cell>
          <cell r="H3557">
            <v>3.16</v>
          </cell>
          <cell r="I3557"/>
        </row>
        <row r="3558">
          <cell r="A3558" t="str">
            <v>RO-40977</v>
          </cell>
          <cell r="B3558"/>
          <cell r="C3558" t="str">
            <v>Manta geotextil tecida, 2008 ou similar, resistência à tração de 35 KN/m2. (Execução, incluindo fornecimento, transporte e colocação)</v>
          </cell>
          <cell r="D3558"/>
          <cell r="E3558"/>
          <cell r="F3558"/>
          <cell r="G3558" t="str">
            <v>m2</v>
          </cell>
          <cell r="H3558">
            <v>6.08</v>
          </cell>
          <cell r="I3558"/>
        </row>
        <row r="3559">
          <cell r="A3559" t="str">
            <v>RO-40978</v>
          </cell>
          <cell r="B3559"/>
          <cell r="C3559" t="str">
            <v>Manta geotextil tecida, 2010a ou similar, resistência a tração de 42 KN/m2. (Execução, incluindo fornecimento, transporte e colocação)</v>
          </cell>
          <cell r="D3559"/>
          <cell r="E3559"/>
          <cell r="F3559"/>
          <cell r="G3559" t="str">
            <v>m2</v>
          </cell>
          <cell r="H3559">
            <v>6.81</v>
          </cell>
          <cell r="I3559"/>
        </row>
        <row r="3560">
          <cell r="A3560" t="str">
            <v>RO-40638</v>
          </cell>
          <cell r="B3560"/>
          <cell r="C3560" t="str">
            <v>Meio-fio de concreto, tipo DR.MF-01 (Execução, incluindo escavação, fornecimento e transporte de todos os materiais)</v>
          </cell>
          <cell r="D3560"/>
          <cell r="E3560"/>
          <cell r="F3560"/>
          <cell r="G3560" t="str">
            <v>m</v>
          </cell>
          <cell r="H3560">
            <v>48.94</v>
          </cell>
          <cell r="I3560"/>
        </row>
        <row r="3561">
          <cell r="A3561" t="str">
            <v>RO-40553</v>
          </cell>
          <cell r="B3561"/>
          <cell r="C3561" t="str">
            <v>Mureta de proteção,  tipo DR.MP-01 (Execução,  fornecimento e transporte de todos os materiais)</v>
          </cell>
          <cell r="D3561"/>
          <cell r="E3561"/>
          <cell r="F3561"/>
          <cell r="G3561" t="str">
            <v>m</v>
          </cell>
          <cell r="H3561">
            <v>47.85</v>
          </cell>
          <cell r="I3561"/>
        </row>
        <row r="3562">
          <cell r="A3562" t="str">
            <v>RO-41031</v>
          </cell>
          <cell r="B3562"/>
          <cell r="C3562" t="str">
            <v>Passagem de gado, tipo OC.PG-01 - boca (Execução, incluindo guardad-corpo, fornecimento e transporte de todos os materiais, exclusive escavação, compactação e fundação para a passagem de gado)</v>
          </cell>
          <cell r="D3562"/>
          <cell r="E3562"/>
          <cell r="F3562"/>
          <cell r="G3562" t="str">
            <v>U</v>
          </cell>
          <cell r="H3562">
            <v>7014.53</v>
          </cell>
          <cell r="I3562"/>
        </row>
        <row r="3563">
          <cell r="A3563" t="str">
            <v>RO-41030</v>
          </cell>
          <cell r="B3563"/>
          <cell r="C3563" t="str">
            <v>Passagem de gado, tipo OC.PG-01 - corpo (Execução, incluindo guardad-corpo, fornecimento e transporte de todos os materiais, exclusive escavação, compactação e fundação para a passagem de gado)</v>
          </cell>
          <cell r="D3563"/>
          <cell r="E3563"/>
          <cell r="F3563"/>
          <cell r="G3563" t="str">
            <v>m</v>
          </cell>
          <cell r="H3563">
            <v>4060.98</v>
          </cell>
          <cell r="I3563"/>
        </row>
        <row r="3564">
          <cell r="A3564" t="str">
            <v>RO-41029</v>
          </cell>
          <cell r="B3564"/>
          <cell r="C3564" t="str">
            <v>Passagem de gado, tipo OC.PG-03 -  boca (Execução, incluindo guardad-corpo, fornecimento e transporte de todos os materiais, exclusive escavação, compactação e fundação para a passagem de gado)</v>
          </cell>
          <cell r="D3564"/>
          <cell r="E3564"/>
          <cell r="F3564"/>
          <cell r="G3564" t="str">
            <v>U</v>
          </cell>
          <cell r="H3564">
            <v>10626.43</v>
          </cell>
          <cell r="I3564"/>
        </row>
        <row r="3565">
          <cell r="A3565" t="str">
            <v>RO-41028</v>
          </cell>
          <cell r="B3565"/>
          <cell r="C3565" t="str">
            <v>Passagem de gado, tipo OC.PG-03 - corpo (Execução, incluindo guardad-corpo, fornecimento e transporte de todos os materiais, exclusive escavação, compactação e fundação para a passagem de gado)</v>
          </cell>
          <cell r="D3565"/>
          <cell r="E3565"/>
          <cell r="F3565"/>
          <cell r="G3565" t="str">
            <v>m</v>
          </cell>
          <cell r="H3565">
            <v>6172.54</v>
          </cell>
          <cell r="I3565"/>
        </row>
        <row r="3566">
          <cell r="A3566" t="str">
            <v>RO-42920</v>
          </cell>
          <cell r="B3566"/>
          <cell r="C3566" t="str">
            <v>Passagem sobre sarjeta, tipo OC.PS-01A com lajes de largura = 1,00m (Execução incluindo escavação, fornecimento e transporte de todos os materiais)</v>
          </cell>
          <cell r="D3566"/>
          <cell r="E3566"/>
          <cell r="F3566"/>
          <cell r="G3566" t="str">
            <v>U</v>
          </cell>
          <cell r="H3566">
            <v>1372.49</v>
          </cell>
          <cell r="I3566"/>
        </row>
        <row r="3567">
          <cell r="A3567" t="str">
            <v>RO-41033</v>
          </cell>
          <cell r="B3567"/>
          <cell r="C3567" t="str">
            <v>Passagem sobre sarjeta, tipo OC.PS-02A com lajes de largura = 2,00m (Execução incluindo escavação, fornecimento e transporte de todos os materiais)</v>
          </cell>
          <cell r="D3567"/>
          <cell r="E3567"/>
          <cell r="F3567"/>
          <cell r="G3567" t="str">
            <v>U</v>
          </cell>
          <cell r="H3567">
            <v>1870.27</v>
          </cell>
          <cell r="I3567"/>
        </row>
        <row r="3568">
          <cell r="A3568" t="str">
            <v>RO-41057</v>
          </cell>
          <cell r="B3568"/>
          <cell r="C3568" t="str">
            <v>Remoção de bueiro duplo tubular de concreto. BDTC Ø 0,60 m - boca</v>
          </cell>
          <cell r="D3568"/>
          <cell r="E3568"/>
          <cell r="F3568"/>
          <cell r="G3568" t="str">
            <v>U</v>
          </cell>
          <cell r="H3568">
            <v>325.52999999999997</v>
          </cell>
          <cell r="I3568"/>
        </row>
        <row r="3569">
          <cell r="A3569" t="str">
            <v>RO-41052</v>
          </cell>
          <cell r="B3569"/>
          <cell r="C3569" t="str">
            <v>Remoção de bueiro duplo tubular de concreto. BDTC Ø 0,60 m - corpo</v>
          </cell>
          <cell r="D3569"/>
          <cell r="E3569"/>
          <cell r="F3569"/>
          <cell r="G3569" t="str">
            <v>m</v>
          </cell>
          <cell r="H3569">
            <v>142.04</v>
          </cell>
          <cell r="I3569"/>
        </row>
        <row r="3570">
          <cell r="A3570" t="str">
            <v>RO-41058</v>
          </cell>
          <cell r="B3570"/>
          <cell r="C3570" t="str">
            <v>Remoção de bueiro duplo tubular de concreto. BDTC Ø 0,80 m - boca</v>
          </cell>
          <cell r="D3570"/>
          <cell r="E3570"/>
          <cell r="F3570"/>
          <cell r="G3570" t="str">
            <v>U</v>
          </cell>
          <cell r="H3570">
            <v>510.51</v>
          </cell>
          <cell r="I3570"/>
        </row>
        <row r="3571">
          <cell r="A3571" t="str">
            <v>RO-41053</v>
          </cell>
          <cell r="B3571"/>
          <cell r="C3571" t="str">
            <v>Remoção de bueiro duplo tubular de concreto. BDTC Ø 0,80 m - corpo</v>
          </cell>
          <cell r="D3571"/>
          <cell r="E3571"/>
          <cell r="F3571"/>
          <cell r="G3571" t="str">
            <v>m</v>
          </cell>
          <cell r="H3571">
            <v>225.98</v>
          </cell>
          <cell r="I3571"/>
        </row>
        <row r="3572">
          <cell r="A3572" t="str">
            <v>RO-41059</v>
          </cell>
          <cell r="B3572"/>
          <cell r="C3572" t="str">
            <v>Remoção de bueiro duplo tubular de concreto. BDTC Ø 1.00 m - boca</v>
          </cell>
          <cell r="D3572"/>
          <cell r="E3572"/>
          <cell r="F3572"/>
          <cell r="G3572" t="str">
            <v>U</v>
          </cell>
          <cell r="H3572">
            <v>752.87</v>
          </cell>
          <cell r="I3572"/>
        </row>
        <row r="3573">
          <cell r="A3573" t="str">
            <v>RO-41054</v>
          </cell>
          <cell r="B3573"/>
          <cell r="C3573" t="str">
            <v>Remoção de bueiro duplo tubular de concreto. BDTC Ø 1,00 m - corpo</v>
          </cell>
          <cell r="D3573"/>
          <cell r="E3573"/>
          <cell r="F3573"/>
          <cell r="G3573" t="str">
            <v>m</v>
          </cell>
          <cell r="H3573">
            <v>328.84</v>
          </cell>
          <cell r="I3573"/>
        </row>
        <row r="3574">
          <cell r="A3574" t="str">
            <v>RO-41060</v>
          </cell>
          <cell r="B3574"/>
          <cell r="C3574" t="str">
            <v>Remoção de bueiro duplo tubular de concreto. BDTC Ø 1,20 m - boca</v>
          </cell>
          <cell r="D3574"/>
          <cell r="E3574"/>
          <cell r="F3574"/>
          <cell r="G3574" t="str">
            <v>U</v>
          </cell>
          <cell r="H3574">
            <v>1113.93</v>
          </cell>
          <cell r="I3574"/>
        </row>
        <row r="3575">
          <cell r="A3575" t="str">
            <v>RO-41055</v>
          </cell>
          <cell r="B3575"/>
          <cell r="C3575" t="str">
            <v>Remoção de bueiro duplo tubular de concreto. BDTC Ø 1,20 m - corpo</v>
          </cell>
          <cell r="D3575"/>
          <cell r="E3575"/>
          <cell r="F3575"/>
          <cell r="G3575" t="str">
            <v>m</v>
          </cell>
          <cell r="H3575">
            <v>438.66</v>
          </cell>
          <cell r="I3575"/>
        </row>
        <row r="3576">
          <cell r="A3576" t="str">
            <v>RO-41061</v>
          </cell>
          <cell r="B3576"/>
          <cell r="C3576" t="str">
            <v>Remoção de bueiro duplo tubular de concreto. BDTC Ø 1,50 m - boca</v>
          </cell>
          <cell r="D3576"/>
          <cell r="E3576"/>
          <cell r="F3576"/>
          <cell r="G3576" t="str">
            <v>U</v>
          </cell>
          <cell r="H3576">
            <v>2054.42</v>
          </cell>
          <cell r="I3576"/>
        </row>
        <row r="3577">
          <cell r="A3577" t="str">
            <v>RO-41056</v>
          </cell>
          <cell r="B3577"/>
          <cell r="C3577" t="str">
            <v>Remoção de bueiro duplo tubular de concreto. BDTC Ø 1,50 m - corpo</v>
          </cell>
          <cell r="D3577"/>
          <cell r="E3577"/>
          <cell r="F3577"/>
          <cell r="G3577" t="str">
            <v>m</v>
          </cell>
          <cell r="H3577">
            <v>605.58000000000004</v>
          </cell>
          <cell r="I3577"/>
        </row>
        <row r="3578">
          <cell r="A3578" t="str">
            <v>RO-41046</v>
          </cell>
          <cell r="B3578"/>
          <cell r="C3578" t="str">
            <v>Remoção de bueiro simples tubular de concreto. BSTC Ø 0,40 m - boca</v>
          </cell>
          <cell r="D3578"/>
          <cell r="E3578"/>
          <cell r="F3578"/>
          <cell r="G3578" t="str">
            <v>U</v>
          </cell>
          <cell r="H3578">
            <v>127.04</v>
          </cell>
          <cell r="I3578"/>
        </row>
        <row r="3579">
          <cell r="A3579" t="str">
            <v>RO-41040</v>
          </cell>
          <cell r="B3579"/>
          <cell r="C3579" t="str">
            <v>Remoção de bueiro simples tubular de concreto. BSTC Ø 0,40 m - corpo</v>
          </cell>
          <cell r="D3579"/>
          <cell r="E3579"/>
          <cell r="F3579"/>
          <cell r="G3579" t="str">
            <v>m</v>
          </cell>
          <cell r="H3579">
            <v>45.37</v>
          </cell>
          <cell r="I3579"/>
        </row>
        <row r="3580">
          <cell r="A3580" t="str">
            <v>RO-41047</v>
          </cell>
          <cell r="B3580"/>
          <cell r="C3580" t="str">
            <v>Remoção de bueiro simples tubular de concreto. BSTC Ø 0,60 m - boca</v>
          </cell>
          <cell r="D3580"/>
          <cell r="E3580"/>
          <cell r="F3580"/>
          <cell r="G3580" t="str">
            <v>U</v>
          </cell>
          <cell r="H3580">
            <v>224.71</v>
          </cell>
          <cell r="I3580"/>
        </row>
        <row r="3581">
          <cell r="A3581" t="str">
            <v>RO-41041</v>
          </cell>
          <cell r="B3581"/>
          <cell r="C3581" t="str">
            <v>Remoção de bueiro simples tubular de concreto. BSTC Ø 0,60 m - corpo</v>
          </cell>
          <cell r="D3581"/>
          <cell r="E3581"/>
          <cell r="F3581"/>
          <cell r="G3581" t="str">
            <v>m</v>
          </cell>
          <cell r="H3581">
            <v>80.760000000000005</v>
          </cell>
          <cell r="I3581"/>
        </row>
        <row r="3582">
          <cell r="A3582" t="str">
            <v>RO-41048</v>
          </cell>
          <cell r="B3582"/>
          <cell r="C3582" t="str">
            <v>Remoção de bueiro simples tubular de concreto. BSTC Ø 0,80 m - boca</v>
          </cell>
          <cell r="D3582"/>
          <cell r="E3582"/>
          <cell r="F3582"/>
          <cell r="G3582" t="str">
            <v>U</v>
          </cell>
          <cell r="H3582">
            <v>359.99</v>
          </cell>
          <cell r="I3582"/>
        </row>
        <row r="3583">
          <cell r="A3583" t="str">
            <v>RO-41042</v>
          </cell>
          <cell r="B3583"/>
          <cell r="C3583" t="str">
            <v>Remoção de bueiro simples tubular de concreto. BSTC Ø 0,80 m - corpo</v>
          </cell>
          <cell r="D3583"/>
          <cell r="E3583"/>
          <cell r="F3583"/>
          <cell r="G3583" t="str">
            <v>m</v>
          </cell>
          <cell r="H3583">
            <v>128.37</v>
          </cell>
          <cell r="I3583"/>
        </row>
        <row r="3584">
          <cell r="A3584" t="str">
            <v>RO-41049</v>
          </cell>
          <cell r="B3584"/>
          <cell r="C3584" t="str">
            <v>Remoção de bueiro simples tubular de concreto. BSTC Ø 1,00 m - boca</v>
          </cell>
          <cell r="D3584"/>
          <cell r="E3584"/>
          <cell r="F3584"/>
          <cell r="G3584" t="str">
            <v>U</v>
          </cell>
          <cell r="H3584">
            <v>545.13</v>
          </cell>
          <cell r="I3584"/>
        </row>
        <row r="3585">
          <cell r="A3585" t="str">
            <v>RO-41043</v>
          </cell>
          <cell r="B3585"/>
          <cell r="C3585" t="str">
            <v>Remoção de bueiro simples tubular de concreto. BSTC Ø 1,00 m - corpo</v>
          </cell>
          <cell r="D3585"/>
          <cell r="E3585"/>
          <cell r="F3585"/>
          <cell r="G3585" t="str">
            <v>m</v>
          </cell>
          <cell r="H3585">
            <v>182.91</v>
          </cell>
          <cell r="I3585"/>
        </row>
        <row r="3586">
          <cell r="A3586" t="str">
            <v>RO-41050</v>
          </cell>
          <cell r="B3586"/>
          <cell r="C3586" t="str">
            <v>Remoção de bueiro simples tubular de concreto. BSTC Ø 1,20 m - boca</v>
          </cell>
          <cell r="D3586"/>
          <cell r="E3586"/>
          <cell r="F3586"/>
          <cell r="G3586" t="str">
            <v>U</v>
          </cell>
          <cell r="H3586">
            <v>796.69</v>
          </cell>
          <cell r="I3586"/>
        </row>
        <row r="3587">
          <cell r="A3587" t="str">
            <v>RO-41044</v>
          </cell>
          <cell r="B3587"/>
          <cell r="C3587" t="str">
            <v>Remoção de bueiro simples tubular de concreto. BSTC Ø 1,20 m - corpo</v>
          </cell>
          <cell r="D3587"/>
          <cell r="E3587"/>
          <cell r="F3587"/>
          <cell r="G3587" t="str">
            <v>m</v>
          </cell>
          <cell r="H3587">
            <v>244.16</v>
          </cell>
          <cell r="I3587"/>
        </row>
        <row r="3588">
          <cell r="A3588" t="str">
            <v>RO-41051</v>
          </cell>
          <cell r="B3588"/>
          <cell r="C3588" t="str">
            <v>Remoção de bueiro simples tubular de concreto. BSTC Ø 1,50 m - boca</v>
          </cell>
          <cell r="D3588"/>
          <cell r="E3588"/>
          <cell r="F3588"/>
          <cell r="G3588" t="str">
            <v>U</v>
          </cell>
          <cell r="H3588">
            <v>1484.83</v>
          </cell>
          <cell r="I3588"/>
        </row>
        <row r="3589">
          <cell r="A3589" t="str">
            <v>RO-41045</v>
          </cell>
          <cell r="B3589"/>
          <cell r="C3589" t="str">
            <v>Remoção de bueiro simples tubular de concreto. BSTC Ø 1,50 m - corpo</v>
          </cell>
          <cell r="D3589"/>
          <cell r="E3589"/>
          <cell r="F3589"/>
          <cell r="G3589" t="str">
            <v>m</v>
          </cell>
          <cell r="H3589">
            <v>334.26</v>
          </cell>
          <cell r="I3589"/>
        </row>
        <row r="3590">
          <cell r="A3590" t="str">
            <v>RO-41067</v>
          </cell>
          <cell r="B3590"/>
          <cell r="C3590" t="str">
            <v>Remoção de bueiro triplo tubular de concreto. BTTC Ø 0,60 m - boca</v>
          </cell>
          <cell r="D3590"/>
          <cell r="E3590"/>
          <cell r="F3590"/>
          <cell r="G3590" t="str">
            <v>U</v>
          </cell>
          <cell r="H3590">
            <v>415.33</v>
          </cell>
          <cell r="I3590"/>
        </row>
        <row r="3591">
          <cell r="A3591" t="str">
            <v>RO-41062</v>
          </cell>
          <cell r="B3591"/>
          <cell r="C3591" t="str">
            <v>Remoção de bueiro triplo tubular de concreto. BTTC Ø 0,60 m - corpo</v>
          </cell>
          <cell r="D3591"/>
          <cell r="E3591"/>
          <cell r="F3591"/>
          <cell r="G3591" t="str">
            <v>m</v>
          </cell>
          <cell r="H3591">
            <v>213</v>
          </cell>
          <cell r="I3591"/>
        </row>
        <row r="3592">
          <cell r="A3592" t="str">
            <v>RO-41068</v>
          </cell>
          <cell r="B3592"/>
          <cell r="C3592" t="str">
            <v>Remoção de bueiro triplo tubular de concreto. BTTC Ø 0,80 m - boca</v>
          </cell>
          <cell r="D3592"/>
          <cell r="E3592"/>
          <cell r="F3592"/>
          <cell r="G3592" t="str">
            <v>U</v>
          </cell>
          <cell r="H3592">
            <v>649.09</v>
          </cell>
          <cell r="I3592"/>
        </row>
        <row r="3593">
          <cell r="A3593" t="str">
            <v>RO-41063</v>
          </cell>
          <cell r="B3593"/>
          <cell r="C3593" t="str">
            <v>Remoção de bueiro triplo tubular de concreto. BTTC Ø 0,80 m - corpo</v>
          </cell>
          <cell r="D3593"/>
          <cell r="E3593"/>
          <cell r="F3593"/>
          <cell r="G3593" t="str">
            <v>m</v>
          </cell>
          <cell r="H3593">
            <v>338.63</v>
          </cell>
          <cell r="I3593"/>
        </row>
        <row r="3594">
          <cell r="A3594" t="str">
            <v>RO-41069</v>
          </cell>
          <cell r="B3594"/>
          <cell r="C3594" t="str">
            <v>Remoção de bueiro triplo tubular de concreto. BTTC Ø 1,00 m - boca</v>
          </cell>
          <cell r="D3594"/>
          <cell r="E3594"/>
          <cell r="F3594"/>
          <cell r="G3594" t="str">
            <v>U</v>
          </cell>
          <cell r="H3594">
            <v>960.6</v>
          </cell>
          <cell r="I3594"/>
        </row>
        <row r="3595">
          <cell r="A3595" t="str">
            <v>RO-41064</v>
          </cell>
          <cell r="B3595"/>
          <cell r="C3595" t="str">
            <v>Remoção de bueiro triplo tubular de concreto. BTTC Ø 1,00 m - corpo</v>
          </cell>
          <cell r="D3595"/>
          <cell r="E3595"/>
          <cell r="F3595"/>
          <cell r="G3595" t="str">
            <v>m</v>
          </cell>
          <cell r="H3595">
            <v>493.22</v>
          </cell>
          <cell r="I3595"/>
        </row>
        <row r="3596">
          <cell r="A3596" t="str">
            <v>RO-41070</v>
          </cell>
          <cell r="B3596"/>
          <cell r="C3596" t="str">
            <v>Remoção de bueiro triplo tubular de concreto. BTTC Ø 1.20 m - boca</v>
          </cell>
          <cell r="D3596"/>
          <cell r="E3596"/>
          <cell r="F3596"/>
          <cell r="G3596" t="str">
            <v>U</v>
          </cell>
          <cell r="H3596">
            <v>1431.16</v>
          </cell>
          <cell r="I3596"/>
        </row>
        <row r="3597">
          <cell r="A3597" t="str">
            <v>RO-41065</v>
          </cell>
          <cell r="B3597"/>
          <cell r="C3597" t="str">
            <v>Remoção de bueiro triplo tubular de concreto. BTTC Ø 1,20 m - corpo</v>
          </cell>
          <cell r="D3597"/>
          <cell r="E3597"/>
          <cell r="F3597"/>
          <cell r="G3597" t="str">
            <v>m</v>
          </cell>
          <cell r="H3597">
            <v>659.7</v>
          </cell>
          <cell r="I3597"/>
        </row>
        <row r="3598">
          <cell r="A3598" t="str">
            <v>RO-41071</v>
          </cell>
          <cell r="B3598"/>
          <cell r="C3598" t="str">
            <v>Remoção de bueiro triplo tubular de concreto. BTTC Ø 1,50 m - boca</v>
          </cell>
          <cell r="D3598"/>
          <cell r="E3598"/>
          <cell r="F3598"/>
          <cell r="G3598" t="str">
            <v>U</v>
          </cell>
          <cell r="H3598">
            <v>2630.48</v>
          </cell>
          <cell r="I3598"/>
        </row>
        <row r="3599">
          <cell r="A3599" t="str">
            <v>RO-41066</v>
          </cell>
          <cell r="B3599"/>
          <cell r="C3599" t="str">
            <v>Remoção de bueiro triplo tubular de concreto. BTTC Ø 1,50 m - corpo</v>
          </cell>
          <cell r="D3599"/>
          <cell r="E3599"/>
          <cell r="F3599"/>
          <cell r="G3599" t="str">
            <v>m</v>
          </cell>
          <cell r="H3599">
            <v>909.4</v>
          </cell>
          <cell r="I3599"/>
        </row>
        <row r="3600">
          <cell r="A3600" t="str">
            <v>RO-40630</v>
          </cell>
          <cell r="B3600"/>
          <cell r="C3600" t="str">
            <v>Sarjeta de concreto em aterro, tipo DR.SCA-x/y. Largura = 100 cm tipo 70/10 (Execução, incluindo escavação, fornecimento e transporte de todos os materiais)</v>
          </cell>
          <cell r="D3600"/>
          <cell r="E3600"/>
          <cell r="F3600"/>
          <cell r="G3600" t="str">
            <v>m</v>
          </cell>
          <cell r="H3600">
            <v>54.09</v>
          </cell>
          <cell r="I3600"/>
        </row>
        <row r="3601">
          <cell r="A3601" t="str">
            <v>RO-40631</v>
          </cell>
          <cell r="B3601"/>
          <cell r="C3601" t="str">
            <v>Sarjeta de concreto em aterro, tipo DR.SCA-x/y. Largura = 100 cm tipo 70/15 (Execução, incluindo escavação, fornecimento e transporte de todos os materiais)</v>
          </cell>
          <cell r="D3601"/>
          <cell r="E3601"/>
          <cell r="F3601"/>
          <cell r="G3601" t="str">
            <v>m</v>
          </cell>
          <cell r="H3601">
            <v>60.3</v>
          </cell>
          <cell r="I3601"/>
        </row>
        <row r="3602">
          <cell r="A3602" t="str">
            <v>RO-40632</v>
          </cell>
          <cell r="B3602"/>
          <cell r="C3602" t="str">
            <v>Sarjeta de concreto em aterro, tipo DR.SCA-x/y. Largura = 100 cm tipo 70/20 (Execução, incluindo escavação, fornecimento e transporte de todos os materiais)</v>
          </cell>
          <cell r="D3602"/>
          <cell r="E3602"/>
          <cell r="F3602"/>
          <cell r="G3602" t="str">
            <v>m</v>
          </cell>
          <cell r="H3602">
            <v>68.849999999999994</v>
          </cell>
          <cell r="I3602"/>
        </row>
        <row r="3603">
          <cell r="A3603" t="str">
            <v>RO-40633</v>
          </cell>
          <cell r="B3603"/>
          <cell r="C3603" t="str">
            <v>Sarjeta de concreto em aterro, tipo DR.SCA-x/y. Largura = 100 cm tipo 70/25 (Execução, incluindo escavação, fornecimento e transporte de todos os materiais)</v>
          </cell>
          <cell r="D3603"/>
          <cell r="E3603"/>
          <cell r="F3603"/>
          <cell r="G3603" t="str">
            <v>m</v>
          </cell>
          <cell r="H3603">
            <v>76.2</v>
          </cell>
          <cell r="I3603"/>
        </row>
        <row r="3604">
          <cell r="A3604" t="str">
            <v>RO-40634</v>
          </cell>
          <cell r="B3604"/>
          <cell r="C3604" t="str">
            <v>Sarjeta de concreto em aterro, tipo DR.SCA-x/y. Largura = 100 cm tipo 70/30 (Execução, incluindo escavação, fornecimento e transporte de todos os materiais)</v>
          </cell>
          <cell r="D3604"/>
          <cell r="E3604"/>
          <cell r="F3604"/>
          <cell r="G3604" t="str">
            <v>m</v>
          </cell>
          <cell r="H3604">
            <v>84.76</v>
          </cell>
          <cell r="I3604"/>
        </row>
        <row r="3605">
          <cell r="A3605" t="str">
            <v>RO-40613</v>
          </cell>
          <cell r="B3605"/>
          <cell r="C3605" t="str">
            <v>Sarjeta de concreto em aterro, tipo DR.SCA-x/y. Largura = 60 cm tipo 30/10 (Execução, incluindo escavação,fornecimento, transporte e plantio da grama)</v>
          </cell>
          <cell r="D3605"/>
          <cell r="E3605"/>
          <cell r="F3605"/>
          <cell r="G3605" t="str">
            <v>m</v>
          </cell>
          <cell r="H3605">
            <v>38.31</v>
          </cell>
          <cell r="I3605"/>
        </row>
        <row r="3606">
          <cell r="A3606" t="str">
            <v>RO-40614</v>
          </cell>
          <cell r="B3606"/>
          <cell r="C3606" t="str">
            <v>Sarjeta de concreto em aterro, tipo DR.SCA-x/y. Largura = 60 cm tipo 30/15 (Execução, incluindo escavação,fornecimento, transporte e plantio da grama)</v>
          </cell>
          <cell r="D3606"/>
          <cell r="E3606"/>
          <cell r="F3606"/>
          <cell r="G3606" t="str">
            <v>m</v>
          </cell>
          <cell r="H3606">
            <v>45.01</v>
          </cell>
          <cell r="I3606"/>
        </row>
        <row r="3607">
          <cell r="A3607" t="str">
            <v>RO-40615</v>
          </cell>
          <cell r="B3607"/>
          <cell r="C3607" t="str">
            <v>Sarjeta de concreto em aterro, tipo DR.SCA-x/y. Largura = 60 cm tipo 30/20 (Execução, incluindo escavação, fornecimento e transporte de todos os materiais)</v>
          </cell>
          <cell r="D3607"/>
          <cell r="E3607"/>
          <cell r="F3607"/>
          <cell r="G3607" t="str">
            <v>m</v>
          </cell>
          <cell r="H3607">
            <v>52.46</v>
          </cell>
          <cell r="I3607"/>
        </row>
        <row r="3608">
          <cell r="A3608" t="str">
            <v>RO-40616</v>
          </cell>
          <cell r="B3608"/>
          <cell r="C3608" t="str">
            <v>Sarjeta de concreto em aterro, tipo DR.SCA-x/y. Largura = 70 cm tipo 40/10 (Execução, incluindo escavação, fornecimento e transporte de todos os materiais)</v>
          </cell>
          <cell r="D3608"/>
          <cell r="E3608"/>
          <cell r="F3608"/>
          <cell r="G3608" t="str">
            <v>m</v>
          </cell>
          <cell r="H3608">
            <v>43.42</v>
          </cell>
          <cell r="I3608"/>
        </row>
        <row r="3609">
          <cell r="A3609" t="str">
            <v>RO-40617</v>
          </cell>
          <cell r="B3609"/>
          <cell r="C3609" t="str">
            <v>Sarjeta de concreto em aterro, tipo DR.SCA-x/y. Largura = 70 cm tipo 40/15 (Execução, incluindo escavação, fornecimento e transporte de todos os materiais)</v>
          </cell>
          <cell r="D3609"/>
          <cell r="E3609"/>
          <cell r="F3609"/>
          <cell r="G3609" t="str">
            <v>m</v>
          </cell>
          <cell r="H3609">
            <v>50.82</v>
          </cell>
          <cell r="I3609"/>
        </row>
        <row r="3610">
          <cell r="A3610" t="str">
            <v>RO-40618</v>
          </cell>
          <cell r="B3610"/>
          <cell r="C3610" t="str">
            <v>Sarjeta de concreto em aterro, tipo DR.SCA-x/y. Largura = 70 cm tipo 40/20 (Execução, incluindo escavação, fornecimento e transporte de todos os materiais)</v>
          </cell>
          <cell r="D3610"/>
          <cell r="E3610"/>
          <cell r="F3610"/>
          <cell r="G3610" t="str">
            <v>m</v>
          </cell>
          <cell r="H3610">
            <v>55.35</v>
          </cell>
          <cell r="I3610"/>
        </row>
        <row r="3611">
          <cell r="A3611" t="str">
            <v>RO-40619</v>
          </cell>
          <cell r="B3611"/>
          <cell r="C3611" t="str">
            <v>Sarjeta de concreto em aterro, tipo DR.SCA-x/y. Largura = 70 cm tipo 40/25 (Execução, incluindo escavação, fornecimento e transporte de todos os materiais)</v>
          </cell>
          <cell r="D3611"/>
          <cell r="E3611"/>
          <cell r="F3611"/>
          <cell r="G3611" t="str">
            <v>m</v>
          </cell>
          <cell r="H3611">
            <v>64.06</v>
          </cell>
          <cell r="I3611"/>
        </row>
        <row r="3612">
          <cell r="A3612" t="str">
            <v>RO-40620</v>
          </cell>
          <cell r="B3612"/>
          <cell r="C3612" t="str">
            <v>Sarjeta de concreto em aterro, tipo DR.SCA-x/y. Largura = 80 cm tipo 50/10 (Execução, incluindo escavação, fornecimento e transporte de todos os materiais)</v>
          </cell>
          <cell r="D3612"/>
          <cell r="E3612"/>
          <cell r="F3612"/>
          <cell r="G3612" t="str">
            <v>m</v>
          </cell>
          <cell r="H3612">
            <v>47.73</v>
          </cell>
          <cell r="I3612"/>
        </row>
        <row r="3613">
          <cell r="A3613" t="str">
            <v>RO-40621</v>
          </cell>
          <cell r="B3613"/>
          <cell r="C3613" t="str">
            <v>Sarjeta de concreto em aterro, tipo DR.SCA-x/y. Largura = 80 cm tipo 50/15 (Execução, incluindo escavação, fornecimento e transporte de todos os materiais)</v>
          </cell>
          <cell r="D3613"/>
          <cell r="E3613"/>
          <cell r="F3613"/>
          <cell r="G3613" t="str">
            <v>m</v>
          </cell>
          <cell r="H3613">
            <v>53.61</v>
          </cell>
          <cell r="I3613"/>
        </row>
        <row r="3614">
          <cell r="A3614" t="str">
            <v>RO-40622</v>
          </cell>
          <cell r="B3614"/>
          <cell r="C3614" t="str">
            <v>Sarjeta de concreto em aterro, tipo DR.SCA-x/y. Largura = 80 cm tipo 50/20 (Execução, incluindo escavação, fornecimento e transporte de todos os materiais)</v>
          </cell>
          <cell r="D3614"/>
          <cell r="E3614"/>
          <cell r="F3614"/>
          <cell r="G3614" t="str">
            <v>m</v>
          </cell>
          <cell r="H3614">
            <v>59.93</v>
          </cell>
          <cell r="I3614"/>
        </row>
        <row r="3615">
          <cell r="A3615" t="str">
            <v>RO-40623</v>
          </cell>
          <cell r="B3615"/>
          <cell r="C3615" t="str">
            <v>Sarjeta de concreto em aterro, tipo DR.SCA-x/y. Largura = 80 cm tipo 50/25 (Execução, incluindo escavação, fornecimento e transporte de todos os materiais)</v>
          </cell>
          <cell r="D3615"/>
          <cell r="E3615"/>
          <cell r="F3615"/>
          <cell r="G3615" t="str">
            <v>m</v>
          </cell>
          <cell r="H3615">
            <v>67.55</v>
          </cell>
          <cell r="I3615"/>
        </row>
        <row r="3616">
          <cell r="A3616" t="str">
            <v>RO-40624</v>
          </cell>
          <cell r="B3616"/>
          <cell r="C3616" t="str">
            <v>Sarjeta de concreto em aterro, tipo DR.SCA-x/y. Largura = 80 cm tipo 50/30 (Execução, incluindo escavação, fornecimento e transporte de todos os materiais)</v>
          </cell>
          <cell r="D3616"/>
          <cell r="E3616"/>
          <cell r="F3616"/>
          <cell r="G3616" t="str">
            <v>m</v>
          </cell>
          <cell r="H3616">
            <v>75.489999999999995</v>
          </cell>
          <cell r="I3616"/>
        </row>
        <row r="3617">
          <cell r="A3617" t="str">
            <v>RO-40625</v>
          </cell>
          <cell r="B3617"/>
          <cell r="C3617" t="str">
            <v>Sarjeta de concreto em aterro, tipo DR.SCA-x/y. Largura = 90 cm tipo 60/10 (Execução, incluindo escavação, fornecimento e transporte de todos os materiais)</v>
          </cell>
          <cell r="D3617"/>
          <cell r="E3617"/>
          <cell r="F3617"/>
          <cell r="G3617" t="str">
            <v>m</v>
          </cell>
          <cell r="H3617">
            <v>52.02</v>
          </cell>
          <cell r="I3617"/>
        </row>
        <row r="3618">
          <cell r="A3618" t="str">
            <v>RO-40626</v>
          </cell>
          <cell r="B3618"/>
          <cell r="C3618" t="str">
            <v>Sarjeta de concreto em aterro, tipo DR.SCA-x/y. Largura = 90 cm tipo 60/15 (Execução, incluindo escavação, fornecimento e transporte de todos os materiais)</v>
          </cell>
          <cell r="D3618"/>
          <cell r="E3618"/>
          <cell r="F3618"/>
          <cell r="G3618" t="str">
            <v>m</v>
          </cell>
          <cell r="H3618">
            <v>56.98</v>
          </cell>
          <cell r="I3618"/>
        </row>
        <row r="3619">
          <cell r="A3619" t="str">
            <v>RO-40627</v>
          </cell>
          <cell r="B3619"/>
          <cell r="C3619" t="str">
            <v>Sarjeta de concreto em aterro, tipo DR.SCA-x/y. Largura = 90 cm tipo 60/20 (Execução, incluindo escavação, fornecimento e transporte de todos os materiais)</v>
          </cell>
          <cell r="D3619"/>
          <cell r="E3619"/>
          <cell r="F3619"/>
          <cell r="G3619" t="str">
            <v>m</v>
          </cell>
          <cell r="H3619">
            <v>64.55</v>
          </cell>
          <cell r="I3619"/>
        </row>
        <row r="3620">
          <cell r="A3620" t="str">
            <v>RO-40628</v>
          </cell>
          <cell r="B3620"/>
          <cell r="C3620" t="str">
            <v>Sarjeta de concreto em aterro, tipo DR.SCA-x/y. Largura = 90 cm tipo 60/25 (Execução, incluindo escavação, fornecimento e transporte de todos os materiais)</v>
          </cell>
          <cell r="D3620"/>
          <cell r="E3620"/>
          <cell r="F3620"/>
          <cell r="G3620" t="str">
            <v>m</v>
          </cell>
          <cell r="H3620">
            <v>71.8</v>
          </cell>
          <cell r="I3620"/>
        </row>
        <row r="3621">
          <cell r="A3621" t="str">
            <v>RO-40629</v>
          </cell>
          <cell r="B3621"/>
          <cell r="C3621" t="str">
            <v>Sarjeta de concreto em aterro, tipo DR.SCA-x/y. Largura = 90 cm tipo 60/30 (Execução, incluindo escavação, fornecimento e transporte de todos os materiais)</v>
          </cell>
          <cell r="D3621"/>
          <cell r="E3621"/>
          <cell r="F3621"/>
          <cell r="G3621" t="str">
            <v>m</v>
          </cell>
          <cell r="H3621">
            <v>79.739999999999995</v>
          </cell>
          <cell r="I3621"/>
        </row>
        <row r="3622">
          <cell r="A3622" t="str">
            <v>RO-40666</v>
          </cell>
          <cell r="B3622"/>
          <cell r="C3622" t="str">
            <v>Sarjeta de concreto em corte tipo DR.SCC-x/y. Largura = 100 cm tipo 90/10 (Execução, incluindo escavação, fornecimento e transporte de todos os materiais)</v>
          </cell>
          <cell r="D3622"/>
          <cell r="E3622"/>
          <cell r="F3622"/>
          <cell r="G3622" t="str">
            <v>m</v>
          </cell>
          <cell r="H3622">
            <v>64.459999999999994</v>
          </cell>
          <cell r="I3622"/>
        </row>
        <row r="3623">
          <cell r="A3623" t="str">
            <v>RO-40667</v>
          </cell>
          <cell r="B3623"/>
          <cell r="C3623" t="str">
            <v>Sarjeta de concreto em corte tipo DR.SCC-x/y. Largura = 100 cm tipo 90/15 (Execução, incluindo escavação, fornecimento e transporte de todos os materiais)</v>
          </cell>
          <cell r="D3623"/>
          <cell r="E3623"/>
          <cell r="F3623"/>
          <cell r="G3623" t="str">
            <v>m</v>
          </cell>
          <cell r="H3623">
            <v>67.58</v>
          </cell>
          <cell r="I3623"/>
        </row>
        <row r="3624">
          <cell r="A3624" t="str">
            <v>RO-40668</v>
          </cell>
          <cell r="B3624"/>
          <cell r="C3624" t="str">
            <v>Sarjeta de concreto em corte tipo DR.SCC-x/y. Largura = 100 cm tipo 90/20 (Execução, incluindo escavação, fornecimento e transporte de todos os materiais)</v>
          </cell>
          <cell r="D3624"/>
          <cell r="E3624"/>
          <cell r="F3624"/>
          <cell r="G3624" t="str">
            <v>m</v>
          </cell>
          <cell r="H3624">
            <v>70.53</v>
          </cell>
          <cell r="I3624"/>
        </row>
        <row r="3625">
          <cell r="A3625" t="str">
            <v>RO-40669</v>
          </cell>
          <cell r="B3625"/>
          <cell r="C3625" t="str">
            <v>Sarjeta de concreto em corte tipo DR.SCC-x/y. Largura = 100 cm tipo 90/25 (Execução, incluindo escavação, fornecimento e transporte de todos os materiais)</v>
          </cell>
          <cell r="D3625"/>
          <cell r="E3625"/>
          <cell r="F3625"/>
          <cell r="G3625" t="str">
            <v>m</v>
          </cell>
          <cell r="H3625">
            <v>74.08</v>
          </cell>
          <cell r="I3625"/>
        </row>
        <row r="3626">
          <cell r="A3626" t="str">
            <v>RO-40670</v>
          </cell>
          <cell r="B3626"/>
          <cell r="C3626" t="str">
            <v>Sarjeta de concreto em corte tipo DR.SCC-x/y. Largura = 100 cm tipo 90/30 (Execução, incluindo escavação, fornecimento e transporte de todos os materiais)</v>
          </cell>
          <cell r="D3626"/>
          <cell r="E3626"/>
          <cell r="F3626"/>
          <cell r="G3626" t="str">
            <v>m</v>
          </cell>
          <cell r="H3626">
            <v>77.25</v>
          </cell>
          <cell r="I3626"/>
        </row>
        <row r="3627">
          <cell r="A3627" t="str">
            <v>RO-40647</v>
          </cell>
          <cell r="B3627"/>
          <cell r="C3627" t="str">
            <v>Sarjeta de concreto em corte tipo DR.SCC-x/y. Largura = 50 cm tipo 40/10 (Execução, incluindo escavação, fornecimento e transporte de todos os materiais)</v>
          </cell>
          <cell r="D3627"/>
          <cell r="E3627"/>
          <cell r="F3627"/>
          <cell r="G3627" t="str">
            <v>m</v>
          </cell>
          <cell r="H3627">
            <v>39.090000000000003</v>
          </cell>
          <cell r="I3627"/>
        </row>
        <row r="3628">
          <cell r="A3628" t="str">
            <v>RO-40648</v>
          </cell>
          <cell r="B3628"/>
          <cell r="C3628" t="str">
            <v>Sarjeta de concreto em corte tipo DR.SCC-x/y. Largura = 50 cm tipo 40/15 (Execução, incluindo escavação, fornecimento e transporte de todos os materiais)</v>
          </cell>
          <cell r="D3628"/>
          <cell r="E3628"/>
          <cell r="F3628"/>
          <cell r="G3628" t="str">
            <v>m</v>
          </cell>
          <cell r="H3628">
            <v>42.1</v>
          </cell>
          <cell r="I3628"/>
        </row>
        <row r="3629">
          <cell r="A3629" t="str">
            <v>RO-40649</v>
          </cell>
          <cell r="B3629"/>
          <cell r="C3629" t="str">
            <v>Sarjeta de concreto em corte tipo DR.SCC-x/y. Largura = 60 cm tipo 50/10 (Execução, incluindo escavação, fornecimento e transporte de todos os materiais)</v>
          </cell>
          <cell r="D3629"/>
          <cell r="E3629"/>
          <cell r="F3629"/>
          <cell r="G3629" t="str">
            <v>m</v>
          </cell>
          <cell r="H3629">
            <v>44.27</v>
          </cell>
          <cell r="I3629"/>
        </row>
        <row r="3630">
          <cell r="A3630" t="str">
            <v>RO-40650</v>
          </cell>
          <cell r="B3630"/>
          <cell r="C3630" t="str">
            <v>Sarjeta de concreto em corte tipo DR.SCC-x/y. Largura = 60 cm tipo 50/15 (Execução, incluindo escavação, fornecimento e transporte de todos os materiais)</v>
          </cell>
          <cell r="D3630"/>
          <cell r="E3630"/>
          <cell r="F3630"/>
          <cell r="G3630" t="str">
            <v>m</v>
          </cell>
          <cell r="H3630">
            <v>46.83</v>
          </cell>
          <cell r="I3630"/>
        </row>
        <row r="3631">
          <cell r="A3631" t="str">
            <v>RO-40651</v>
          </cell>
          <cell r="B3631"/>
          <cell r="C3631" t="str">
            <v>Sarjeta de concreto em corte tipo DR.SCC-x/y. Largura = 60 cm tipo 50/20 (Execução, incluindo escavação, fornecimento e transporte de todos os materiais)</v>
          </cell>
          <cell r="D3631"/>
          <cell r="E3631"/>
          <cell r="F3631"/>
          <cell r="G3631" t="str">
            <v>m</v>
          </cell>
          <cell r="H3631">
            <v>49.94</v>
          </cell>
          <cell r="I3631"/>
        </row>
        <row r="3632">
          <cell r="A3632" t="str">
            <v>RO-40652</v>
          </cell>
          <cell r="B3632"/>
          <cell r="C3632" t="str">
            <v>Sarjeta de concreto em corte tipo DR.SCC-x/y. Largura = 70 cm tipo 60/10 (Execução, incluindo escavação, fornecimento e transporte de todos os materiais)</v>
          </cell>
          <cell r="D3632"/>
          <cell r="E3632"/>
          <cell r="F3632"/>
          <cell r="G3632" t="str">
            <v>m</v>
          </cell>
          <cell r="H3632">
            <v>49.38</v>
          </cell>
          <cell r="I3632"/>
        </row>
        <row r="3633">
          <cell r="A3633" t="str">
            <v>RO-40653</v>
          </cell>
          <cell r="B3633"/>
          <cell r="C3633" t="str">
            <v>Sarjeta de concreto em corte tipo DR.SCC-x/y. Largura = 70 cm tipo 60/15 (Execução, incluindo escavação, fornecimento e transporte de todos os materiais)</v>
          </cell>
          <cell r="D3633"/>
          <cell r="E3633"/>
          <cell r="F3633"/>
          <cell r="G3633" t="str">
            <v>m</v>
          </cell>
          <cell r="H3633">
            <v>51.51</v>
          </cell>
          <cell r="I3633"/>
        </row>
        <row r="3634">
          <cell r="A3634" t="str">
            <v>RO-40654</v>
          </cell>
          <cell r="B3634"/>
          <cell r="C3634" t="str">
            <v>Sarjeta de concreto em corte tipo DR.SCC-x/y. Largura = 70 cm tipo 60/20 (Execução, incluindo escavação, fornecimento e transporte de todos os materiais)</v>
          </cell>
          <cell r="D3634"/>
          <cell r="E3634"/>
          <cell r="F3634"/>
          <cell r="G3634" t="str">
            <v>m</v>
          </cell>
          <cell r="H3634">
            <v>55.39</v>
          </cell>
          <cell r="I3634"/>
        </row>
        <row r="3635">
          <cell r="A3635" t="str">
            <v>RO-40655</v>
          </cell>
          <cell r="B3635"/>
          <cell r="C3635" t="str">
            <v>Sarjeta de concreto em corte tipo DR.SCC-x/y. Largura = 70 cm tipo 60/25 (Execução, incluindo escavação, fornecimento e transporte de todos os materiais)</v>
          </cell>
          <cell r="D3635"/>
          <cell r="E3635"/>
          <cell r="F3635"/>
          <cell r="G3635" t="str">
            <v>m</v>
          </cell>
          <cell r="H3635">
            <v>58.66</v>
          </cell>
          <cell r="I3635"/>
        </row>
        <row r="3636">
          <cell r="A3636" t="str">
            <v>RO-40656</v>
          </cell>
          <cell r="B3636"/>
          <cell r="C3636" t="str">
            <v>Sarjeta de concreto em corte tipo DR.SCC-x/y. Largura = 80 cm tipo 70/10 (Execução, incluindo escavação, fornecimento e transporte de todos os materiais)</v>
          </cell>
          <cell r="D3636"/>
          <cell r="E3636"/>
          <cell r="F3636"/>
          <cell r="G3636" t="str">
            <v>m</v>
          </cell>
          <cell r="H3636">
            <v>54.72</v>
          </cell>
          <cell r="I3636"/>
        </row>
        <row r="3637">
          <cell r="A3637" t="str">
            <v>RO-40657</v>
          </cell>
          <cell r="B3637"/>
          <cell r="C3637" t="str">
            <v>Sarjeta de concreto em corte tipo DR.SCC-x/y. Largura = 80 cm tipo 70/15 (Execução, incluindo escavação, fornecimento e transporte de todos os materiais)</v>
          </cell>
          <cell r="D3637"/>
          <cell r="E3637"/>
          <cell r="F3637"/>
          <cell r="G3637" t="str">
            <v>m</v>
          </cell>
          <cell r="H3637">
            <v>55.76</v>
          </cell>
          <cell r="I3637"/>
        </row>
        <row r="3638">
          <cell r="A3638" t="str">
            <v>RO-40658</v>
          </cell>
          <cell r="B3638"/>
          <cell r="C3638" t="str">
            <v>Sarjeta de concreto em corte tipo DR.SCC-x/y. Largura = 80 cm tipo 70/20 (Execução, incluindo escavação, fornecimento e transporte de todos os materiais)</v>
          </cell>
          <cell r="D3638"/>
          <cell r="E3638"/>
          <cell r="F3638"/>
          <cell r="G3638" t="str">
            <v>m</v>
          </cell>
          <cell r="H3638">
            <v>59.64</v>
          </cell>
          <cell r="I3638"/>
        </row>
        <row r="3639">
          <cell r="A3639" t="str">
            <v>RO-40659</v>
          </cell>
          <cell r="B3639"/>
          <cell r="C3639" t="str">
            <v>Sarjeta de concreto em corte tipo DR.SCC-x/y. Largura = 80 cm tipo 70/25 (Execução, incluindo escavação, fornecimento e transporte de todos os materiais)</v>
          </cell>
          <cell r="D3639"/>
          <cell r="E3639"/>
          <cell r="F3639"/>
          <cell r="G3639" t="str">
            <v>m</v>
          </cell>
          <cell r="H3639">
            <v>63.62</v>
          </cell>
          <cell r="I3639"/>
        </row>
        <row r="3640">
          <cell r="A3640" t="str">
            <v>RO-40660</v>
          </cell>
          <cell r="B3640"/>
          <cell r="C3640" t="str">
            <v>Sarjeta de concreto em corte tipo DR.SCC-x/y. Largura = 80 cm tipo 70/30 (Execução, incluindo escavação, fornecimento e transporte de todos os materiais)</v>
          </cell>
          <cell r="D3640"/>
          <cell r="E3640"/>
          <cell r="F3640"/>
          <cell r="G3640" t="str">
            <v>m</v>
          </cell>
          <cell r="H3640">
            <v>66.84</v>
          </cell>
          <cell r="I3640"/>
        </row>
        <row r="3641">
          <cell r="A3641" t="str">
            <v>RO-40661</v>
          </cell>
          <cell r="B3641"/>
          <cell r="C3641" t="str">
            <v>Sarjeta de concreto em corte tipo DR.SCC-x/y. Largura = 90 cm tipo 80/10 (Execução, incluindo escavação, fornecimento e transporte de todos os materiais)</v>
          </cell>
          <cell r="D3641"/>
          <cell r="E3641"/>
          <cell r="F3641"/>
          <cell r="G3641" t="str">
            <v>m</v>
          </cell>
          <cell r="H3641">
            <v>59.29</v>
          </cell>
          <cell r="I3641"/>
        </row>
        <row r="3642">
          <cell r="A3642" t="str">
            <v>RO-40662</v>
          </cell>
          <cell r="B3642"/>
          <cell r="C3642" t="str">
            <v>Sarjeta de concreto em corte tipo DR.SCC-x/y. Largura = 90 cm tipo 80/15 (Execução, incluindo escavação, fornecimento e transporte de todos os materiais)</v>
          </cell>
          <cell r="D3642"/>
          <cell r="E3642"/>
          <cell r="F3642"/>
          <cell r="G3642" t="str">
            <v>m</v>
          </cell>
          <cell r="H3642">
            <v>61.59</v>
          </cell>
          <cell r="I3642"/>
        </row>
        <row r="3643">
          <cell r="A3643" t="str">
            <v>RO-40663</v>
          </cell>
          <cell r="B3643"/>
          <cell r="C3643" t="str">
            <v>Sarjeta de concreto em corte tipo DR.SCC-x/y. Largura = 90 cm tipo 80/20 (Execução, incluindo escavação, fornecimento e transporte de todos os materiais)</v>
          </cell>
          <cell r="D3643"/>
          <cell r="E3643"/>
          <cell r="F3643"/>
          <cell r="G3643" t="str">
            <v>m</v>
          </cell>
          <cell r="H3643">
            <v>65.14</v>
          </cell>
          <cell r="I3643"/>
        </row>
        <row r="3644">
          <cell r="A3644" t="str">
            <v>RO-40664</v>
          </cell>
          <cell r="B3644"/>
          <cell r="C3644" t="str">
            <v>Sarjeta de concreto em corte tipo DR.SCC-x/y. Largura = 90 cm tipo 80/25 (Execução, incluindo escavação, fornecimento e transporte de todos os materiais)</v>
          </cell>
          <cell r="D3644"/>
          <cell r="E3644"/>
          <cell r="F3644"/>
          <cell r="G3644" t="str">
            <v>m</v>
          </cell>
          <cell r="H3644">
            <v>68.58</v>
          </cell>
          <cell r="I3644"/>
        </row>
        <row r="3645">
          <cell r="A3645" t="str">
            <v>RO-40665</v>
          </cell>
          <cell r="B3645"/>
          <cell r="C3645" t="str">
            <v>Sarjeta de concreto em corte tipo DR.SCC-x/y. Largura = 90 cm tipo 80/30 (Execução, incluindo escavação, fornecimento e transporte de todos os materiais)</v>
          </cell>
          <cell r="D3645"/>
          <cell r="E3645"/>
          <cell r="F3645"/>
          <cell r="G3645" t="str">
            <v>m</v>
          </cell>
          <cell r="H3645">
            <v>72.13</v>
          </cell>
          <cell r="I3645"/>
        </row>
        <row r="3646">
          <cell r="A3646" t="str">
            <v>RO-40607</v>
          </cell>
          <cell r="B3646"/>
          <cell r="C3646" t="str">
            <v>Sarjeta de grama em corte tipo SGC-x/y. Largura = 100 cm tipo 100/10 (Execução, incluindo escavação,fornecimento, transporte e plantio da grama)</v>
          </cell>
          <cell r="D3646"/>
          <cell r="E3646"/>
          <cell r="F3646"/>
          <cell r="G3646" t="str">
            <v>m</v>
          </cell>
          <cell r="H3646">
            <v>10.38</v>
          </cell>
          <cell r="I3646"/>
        </row>
        <row r="3647">
          <cell r="A3647" t="str">
            <v>RO-40608</v>
          </cell>
          <cell r="B3647"/>
          <cell r="C3647" t="str">
            <v>Sarjeta de grama em corte tipo SGC-x/y. Largura = 100 cm tipo 100/15 (Execução, incluindo escavação,fornecimento, transporte e plantio da grama)</v>
          </cell>
          <cell r="D3647"/>
          <cell r="E3647"/>
          <cell r="F3647"/>
          <cell r="G3647" t="str">
            <v>m</v>
          </cell>
          <cell r="H3647">
            <v>12.12</v>
          </cell>
          <cell r="I3647"/>
        </row>
        <row r="3648">
          <cell r="A3648" t="str">
            <v>RO-40609</v>
          </cell>
          <cell r="B3648"/>
          <cell r="C3648" t="str">
            <v>Sarjeta de grama em corte tipo SGC-x/y. Largura = 100 cm tipo 100/20 (Execução, incluindo escavação,fornecimento, transporte e plantio da grama)</v>
          </cell>
          <cell r="D3648"/>
          <cell r="E3648"/>
          <cell r="F3648"/>
          <cell r="G3648" t="str">
            <v>m</v>
          </cell>
          <cell r="H3648">
            <v>13.79</v>
          </cell>
          <cell r="I3648"/>
        </row>
        <row r="3649">
          <cell r="A3649" t="str">
            <v>RO-40610</v>
          </cell>
          <cell r="B3649"/>
          <cell r="C3649" t="str">
            <v>Sarjeta de grama em corte tipo SGC-x/y. Largura = 100 cm tipo 100/25 (Execução, incluindo escavação,fornecimento, transporte e plantio da grama)</v>
          </cell>
          <cell r="D3649"/>
          <cell r="E3649"/>
          <cell r="F3649"/>
          <cell r="G3649" t="str">
            <v>m</v>
          </cell>
          <cell r="H3649">
            <v>15.45</v>
          </cell>
          <cell r="I3649"/>
        </row>
        <row r="3650">
          <cell r="A3650" t="str">
            <v>RO-40591</v>
          </cell>
          <cell r="B3650"/>
          <cell r="C3650" t="str">
            <v>Sarjeta de grama em corte tipo SGC-x/y. Largura = 50 cm tipo 50/10 (Execução, incluindo escavação,fornecimento, transporte e plantio da grama)</v>
          </cell>
          <cell r="D3650"/>
          <cell r="E3650"/>
          <cell r="F3650"/>
          <cell r="G3650" t="str">
            <v>m</v>
          </cell>
          <cell r="H3650">
            <v>5.55</v>
          </cell>
          <cell r="I3650"/>
        </row>
        <row r="3651">
          <cell r="A3651" t="str">
            <v>RO-40592</v>
          </cell>
          <cell r="B3651"/>
          <cell r="C3651" t="str">
            <v>Sarjeta de grama em corte tipo SGC-x/y. Largura = 50 cm tipo 50/15 (Execução, incluindo escavação,fornecimento, transporte e plantio da grama)</v>
          </cell>
          <cell r="D3651"/>
          <cell r="E3651"/>
          <cell r="F3651"/>
          <cell r="G3651" t="str">
            <v>m</v>
          </cell>
          <cell r="H3651">
            <v>6.64</v>
          </cell>
          <cell r="I3651"/>
        </row>
        <row r="3652">
          <cell r="A3652" t="str">
            <v>RO-40593</v>
          </cell>
          <cell r="B3652"/>
          <cell r="C3652" t="str">
            <v>Sarjeta de grama em corte tipo SGC-x/y. Largura = 60 cm tipo 60/10 (Execução, incluindo escavação,fornecimento, transporte e plantio da grama)</v>
          </cell>
          <cell r="D3652"/>
          <cell r="E3652"/>
          <cell r="F3652"/>
          <cell r="G3652" t="str">
            <v>m</v>
          </cell>
          <cell r="H3652">
            <v>6.64</v>
          </cell>
          <cell r="I3652"/>
        </row>
        <row r="3653">
          <cell r="A3653" t="str">
            <v>RO-40594</v>
          </cell>
          <cell r="B3653"/>
          <cell r="C3653" t="str">
            <v>Sarjeta de grama em corte tipo SGC-x/y. Largura = 60 cm tipo 60/15 (Execução, incluindo escavação,fornecimento, transporte e plantio da grama)</v>
          </cell>
          <cell r="D3653"/>
          <cell r="E3653"/>
          <cell r="F3653"/>
          <cell r="G3653" t="str">
            <v>m</v>
          </cell>
          <cell r="H3653">
            <v>7.68</v>
          </cell>
          <cell r="I3653"/>
        </row>
        <row r="3654">
          <cell r="A3654" t="str">
            <v>RO-40595</v>
          </cell>
          <cell r="B3654"/>
          <cell r="C3654" t="str">
            <v>Sarjeta de grama em corte tipo SGC-x/y. Largura = 60 cm tipo 60/20 (Execução, incluindo escavação,fornecimento, transporte e plantio da grama)</v>
          </cell>
          <cell r="D3654"/>
          <cell r="E3654"/>
          <cell r="F3654"/>
          <cell r="G3654" t="str">
            <v>m</v>
          </cell>
          <cell r="H3654">
            <v>8.73</v>
          </cell>
          <cell r="I3654"/>
        </row>
        <row r="3655">
          <cell r="A3655" t="str">
            <v>RO-40596</v>
          </cell>
          <cell r="B3655"/>
          <cell r="C3655" t="str">
            <v>Sarjeta de grama em corte tipo SGC-x/y. Largura = 70 cm tipo 70/10 (Execução, incluindo escavação,fornecimento, transporte e plantio da grama)</v>
          </cell>
          <cell r="D3655"/>
          <cell r="E3655"/>
          <cell r="F3655"/>
          <cell r="G3655" t="str">
            <v>m</v>
          </cell>
          <cell r="H3655">
            <v>7.64</v>
          </cell>
          <cell r="I3655"/>
        </row>
        <row r="3656">
          <cell r="A3656" t="str">
            <v>RO-40597</v>
          </cell>
          <cell r="B3656"/>
          <cell r="C3656" t="str">
            <v>Sarjeta de grama em corte tipo SGC-x/y. Largura = 70 cm tipo 70/15 (Execução, incluindo escavação,fornecimento, transporte e plantio da grama)</v>
          </cell>
          <cell r="D3656"/>
          <cell r="E3656"/>
          <cell r="F3656"/>
          <cell r="G3656" t="str">
            <v>m</v>
          </cell>
          <cell r="H3656">
            <v>8.85</v>
          </cell>
          <cell r="I3656"/>
        </row>
        <row r="3657">
          <cell r="A3657" t="str">
            <v>RO-40598</v>
          </cell>
          <cell r="B3657"/>
          <cell r="C3657" t="str">
            <v>Sarjeta de grama em corte tipo SGC-x/y. Largura = 70 cm tipo 70/20 (Execução, incluindo escavação,fornecimento, transporte e plantio da grama)</v>
          </cell>
          <cell r="D3657"/>
          <cell r="E3657"/>
          <cell r="F3657"/>
          <cell r="G3657" t="str">
            <v>m</v>
          </cell>
          <cell r="H3657">
            <v>10.16</v>
          </cell>
          <cell r="I3657"/>
        </row>
        <row r="3658">
          <cell r="A3658" t="str">
            <v>RO-40599</v>
          </cell>
          <cell r="B3658"/>
          <cell r="C3658" t="str">
            <v>Sarjeta de grama em corte tipo SGC-x/y. Largura = 80 cm tipo 80/10 (Execução, incluindo escavação,fornecimento, transporte e plantio da grama)</v>
          </cell>
          <cell r="D3658"/>
          <cell r="E3658"/>
          <cell r="F3658"/>
          <cell r="G3658" t="str">
            <v>m</v>
          </cell>
          <cell r="H3658">
            <v>8.51</v>
          </cell>
          <cell r="I3658"/>
        </row>
        <row r="3659">
          <cell r="A3659" t="str">
            <v>RO-40600</v>
          </cell>
          <cell r="B3659"/>
          <cell r="C3659" t="str">
            <v>Sarjeta de grama em corte tipo SGC-x/y. Largura = 80 cm tipo 80/15 (Execução, incluindo escavação,fornecimento, transporte e plantio da grama)</v>
          </cell>
          <cell r="D3659"/>
          <cell r="E3659"/>
          <cell r="F3659"/>
          <cell r="G3659" t="str">
            <v>m</v>
          </cell>
          <cell r="H3659">
            <v>9.9</v>
          </cell>
          <cell r="I3659"/>
        </row>
        <row r="3660">
          <cell r="A3660" t="str">
            <v>RO-40601</v>
          </cell>
          <cell r="B3660"/>
          <cell r="C3660" t="str">
            <v>Sarjeta de grama em corte tipo SGC-x/y. Largura = 80 cm tipo 80/20 (Execução, incluindo escavação,fornecimento, transporte e plantio da grama)</v>
          </cell>
          <cell r="D3660"/>
          <cell r="E3660"/>
          <cell r="F3660"/>
          <cell r="G3660" t="str">
            <v>m</v>
          </cell>
          <cell r="H3660">
            <v>11.29</v>
          </cell>
          <cell r="I3660"/>
        </row>
        <row r="3661">
          <cell r="A3661" t="str">
            <v>RO-40602</v>
          </cell>
          <cell r="B3661"/>
          <cell r="C3661" t="str">
            <v>Sarjeta de grama em corte tipo SGC-x/y. Largura = 80 cm tipo 80/25 (Execução, incluindo escavação,fornecimento, transporte e plantio da grama)</v>
          </cell>
          <cell r="D3661"/>
          <cell r="E3661"/>
          <cell r="F3661"/>
          <cell r="G3661" t="str">
            <v>m</v>
          </cell>
          <cell r="H3661">
            <v>12.76</v>
          </cell>
          <cell r="I3661"/>
        </row>
        <row r="3662">
          <cell r="A3662" t="str">
            <v>RO-40603</v>
          </cell>
          <cell r="B3662"/>
          <cell r="C3662" t="str">
            <v>Sarjeta de grama em corte tipo SGC-x/y. Largura = 90 cm tipo 90/10 (Execução, incluindo escavação,fornecimento, transporte e plantio da grama)</v>
          </cell>
          <cell r="D3662"/>
          <cell r="E3662"/>
          <cell r="F3662"/>
          <cell r="G3662" t="str">
            <v>m</v>
          </cell>
          <cell r="H3662">
            <v>9.44</v>
          </cell>
          <cell r="I3662"/>
        </row>
        <row r="3663">
          <cell r="A3663" t="str">
            <v>RO-40604</v>
          </cell>
          <cell r="B3663"/>
          <cell r="C3663" t="str">
            <v>Sarjeta de grama em corte tipo SGC-x/y. Largura = 90 cm tipo 90/15 (Execução, incluindo escavação,fornecimento, transporte e plantio da grama)</v>
          </cell>
          <cell r="D3663"/>
          <cell r="E3663"/>
          <cell r="F3663"/>
          <cell r="G3663" t="str">
            <v>m</v>
          </cell>
          <cell r="H3663">
            <v>11.15</v>
          </cell>
          <cell r="I3663"/>
        </row>
        <row r="3664">
          <cell r="A3664" t="str">
            <v>RO-40605</v>
          </cell>
          <cell r="B3664"/>
          <cell r="C3664" t="str">
            <v>Sarjeta de grama em corte tipo SGC-x/y. Largura = 90 cm tipo 90/20 (Execução, incluindo escavação,fornecimento, transporte e plantio da grama)</v>
          </cell>
          <cell r="D3664"/>
          <cell r="E3664"/>
          <cell r="F3664"/>
          <cell r="G3664" t="str">
            <v>m</v>
          </cell>
          <cell r="H3664">
            <v>12.58</v>
          </cell>
          <cell r="I3664"/>
        </row>
        <row r="3665">
          <cell r="A3665" t="str">
            <v>RO-40606</v>
          </cell>
          <cell r="B3665"/>
          <cell r="C3665" t="str">
            <v>Sarjeta de grama em corte tipo SGC-x/y. Largura = 90 cm tipo 90/25 (Execução, incluindo escavação,fornecimento, transporte e plantio da grama)</v>
          </cell>
          <cell r="D3665"/>
          <cell r="E3665"/>
          <cell r="F3665"/>
          <cell r="G3665" t="str">
            <v>m</v>
          </cell>
          <cell r="H3665">
            <v>13.99</v>
          </cell>
          <cell r="I3665"/>
        </row>
        <row r="3666">
          <cell r="A3666" t="str">
            <v>RO-40587</v>
          </cell>
          <cell r="B3666"/>
          <cell r="C3666" t="str">
            <v>Sarjeta de terra em corte tipo DR.SCT- x/y. Largura = 100 cm tipo 100/10 (Execução, incluindo escavação)</v>
          </cell>
          <cell r="D3666"/>
          <cell r="E3666"/>
          <cell r="F3666"/>
          <cell r="G3666" t="str">
            <v>m</v>
          </cell>
          <cell r="H3666">
            <v>2.75</v>
          </cell>
          <cell r="I3666"/>
        </row>
        <row r="3667">
          <cell r="A3667" t="str">
            <v>RO-40588</v>
          </cell>
          <cell r="B3667"/>
          <cell r="C3667" t="str">
            <v>Sarjeta de terra em corte tipo DR.SCT- x/y. Largura = 100 cm tipo 100/15 (Execução, incluindo escavação)</v>
          </cell>
          <cell r="D3667"/>
          <cell r="E3667"/>
          <cell r="F3667"/>
          <cell r="G3667" t="str">
            <v>m</v>
          </cell>
          <cell r="H3667">
            <v>4.12</v>
          </cell>
          <cell r="I3667"/>
        </row>
        <row r="3668">
          <cell r="A3668" t="str">
            <v>RO-40589</v>
          </cell>
          <cell r="B3668"/>
          <cell r="C3668" t="str">
            <v>Sarjeta de terra em corte tipo DR.SCT- x/y. Largura = 100 cm tipo 100/20 (Execução, incluindo escavação)</v>
          </cell>
          <cell r="D3668"/>
          <cell r="E3668"/>
          <cell r="F3668"/>
          <cell r="G3668" t="str">
            <v>m</v>
          </cell>
          <cell r="H3668">
            <v>5.5</v>
          </cell>
          <cell r="I3668"/>
        </row>
        <row r="3669">
          <cell r="A3669" t="str">
            <v>RO-40590</v>
          </cell>
          <cell r="B3669"/>
          <cell r="C3669" t="str">
            <v>Sarjeta de terra em corte tipo DR.SCT- x/y. Largura = 100 cm tipo 100/25 (Execução, incluindo escavação)</v>
          </cell>
          <cell r="D3669"/>
          <cell r="E3669"/>
          <cell r="F3669"/>
          <cell r="G3669" t="str">
            <v>m</v>
          </cell>
          <cell r="H3669">
            <v>6.87</v>
          </cell>
          <cell r="I3669"/>
        </row>
        <row r="3670">
          <cell r="A3670" t="str">
            <v>RO-40571</v>
          </cell>
          <cell r="B3670"/>
          <cell r="C3670" t="str">
            <v>Sarjeta de terra em corte tipo DR.SCT- x/y. Largura = 50 cm tipo 50/10 (Execução, incluindo escavação)</v>
          </cell>
          <cell r="D3670"/>
          <cell r="E3670"/>
          <cell r="F3670"/>
          <cell r="G3670" t="str">
            <v>m</v>
          </cell>
          <cell r="H3670">
            <v>1.37</v>
          </cell>
          <cell r="I3670"/>
        </row>
        <row r="3671">
          <cell r="A3671" t="str">
            <v>RO-40572</v>
          </cell>
          <cell r="B3671"/>
          <cell r="C3671" t="str">
            <v>Sarjeta de terra em corte tipo DR.SCT- x/y. Largura = 50 cm tipo 50/15 (Execução, incluindo escavação)</v>
          </cell>
          <cell r="D3671"/>
          <cell r="E3671"/>
          <cell r="F3671"/>
          <cell r="G3671" t="str">
            <v>m</v>
          </cell>
          <cell r="H3671">
            <v>2.09</v>
          </cell>
          <cell r="I3671"/>
        </row>
        <row r="3672">
          <cell r="A3672" t="str">
            <v>RO-40573</v>
          </cell>
          <cell r="B3672"/>
          <cell r="C3672" t="str">
            <v>Sarjeta de terra em corte tipo DR.SCT- x/y. Largura = 60 cm tipo 60/10 (Execução, incluindo escavação)</v>
          </cell>
          <cell r="D3672"/>
          <cell r="E3672"/>
          <cell r="F3672"/>
          <cell r="G3672" t="str">
            <v>m</v>
          </cell>
          <cell r="H3672">
            <v>1.65</v>
          </cell>
          <cell r="I3672"/>
        </row>
        <row r="3673">
          <cell r="A3673" t="str">
            <v>RO-40574</v>
          </cell>
          <cell r="B3673"/>
          <cell r="C3673" t="str">
            <v>Sarjeta de terra em corte tipo DR.SCT- x/y. Largura = 60 cm tipo 60/15 (Execução, incluindo escavação)</v>
          </cell>
          <cell r="D3673"/>
          <cell r="E3673"/>
          <cell r="F3673"/>
          <cell r="G3673" t="str">
            <v>m</v>
          </cell>
          <cell r="H3673">
            <v>2.4700000000000002</v>
          </cell>
          <cell r="I3673"/>
        </row>
        <row r="3674">
          <cell r="A3674" t="str">
            <v>RO-40575</v>
          </cell>
          <cell r="B3674"/>
          <cell r="C3674" t="str">
            <v>Sarjeta de terra em corte tipo DR.SCT- x/y. Largura = 60 cm tipo 60/20 (Execução, incluindo escavação)</v>
          </cell>
          <cell r="D3674"/>
          <cell r="E3674"/>
          <cell r="F3674"/>
          <cell r="G3674" t="str">
            <v>m</v>
          </cell>
          <cell r="H3674">
            <v>3.3</v>
          </cell>
          <cell r="I3674"/>
        </row>
        <row r="3675">
          <cell r="A3675" t="str">
            <v>RO-40576</v>
          </cell>
          <cell r="B3675"/>
          <cell r="C3675" t="str">
            <v>Sarjeta de terra em corte tipo DR.SCT- x/y. Largura = 70 cm tipo 70/10 (Execução, incluindo escavação)</v>
          </cell>
          <cell r="D3675"/>
          <cell r="E3675"/>
          <cell r="F3675"/>
          <cell r="G3675" t="str">
            <v>m</v>
          </cell>
          <cell r="H3675">
            <v>1.92</v>
          </cell>
          <cell r="I3675"/>
        </row>
        <row r="3676">
          <cell r="A3676" t="str">
            <v>RO-40577</v>
          </cell>
          <cell r="B3676"/>
          <cell r="C3676" t="str">
            <v>Sarjeta de terra em corte tipo DR.SCT- x/y. Largura = 70 cm tipo 70/15 (Execução, incluindo escavação)</v>
          </cell>
          <cell r="D3676"/>
          <cell r="E3676"/>
          <cell r="F3676"/>
          <cell r="G3676" t="str">
            <v>m</v>
          </cell>
          <cell r="H3676">
            <v>2.91</v>
          </cell>
          <cell r="I3676"/>
        </row>
        <row r="3677">
          <cell r="A3677" t="str">
            <v>RO-40578</v>
          </cell>
          <cell r="B3677"/>
          <cell r="C3677" t="str">
            <v>Sarjeta de terra em corte tipo DR.SCT- x/y. Largura = 70 cm tipo 70/20 (Execução, incluindo escavação)</v>
          </cell>
          <cell r="D3677"/>
          <cell r="E3677"/>
          <cell r="F3677"/>
          <cell r="G3677" t="str">
            <v>m</v>
          </cell>
          <cell r="H3677">
            <v>3.85</v>
          </cell>
          <cell r="I3677"/>
        </row>
        <row r="3678">
          <cell r="A3678" t="str">
            <v>RO-40579</v>
          </cell>
          <cell r="B3678"/>
          <cell r="C3678" t="str">
            <v>Sarjeta de terra em corte tipo DR.SCT- x/y. Largura = 80 cm tipo 80/10 (Execução, incluindo escavação)</v>
          </cell>
          <cell r="D3678"/>
          <cell r="E3678"/>
          <cell r="F3678"/>
          <cell r="G3678" t="str">
            <v>m</v>
          </cell>
          <cell r="H3678">
            <v>2.2000000000000002</v>
          </cell>
          <cell r="I3678"/>
        </row>
        <row r="3679">
          <cell r="A3679" t="str">
            <v>RO-40580</v>
          </cell>
          <cell r="B3679"/>
          <cell r="C3679" t="str">
            <v>Sarjeta de terra em corte tipo DR.SCT- x/y. Largura = 80 cm tipo 80/15 (Execução, incluindo escavação)</v>
          </cell>
          <cell r="D3679"/>
          <cell r="E3679"/>
          <cell r="F3679"/>
          <cell r="G3679" t="str">
            <v>m</v>
          </cell>
          <cell r="H3679">
            <v>3.3</v>
          </cell>
          <cell r="I3679"/>
        </row>
        <row r="3680">
          <cell r="A3680" t="str">
            <v>RO-40581</v>
          </cell>
          <cell r="B3680"/>
          <cell r="C3680" t="str">
            <v>Sarjeta de terra em corte tipo DR.SCT- x/y. Largura = 80 cm tipo 80/20 (Execução, incluindo escavação)</v>
          </cell>
          <cell r="D3680"/>
          <cell r="E3680"/>
          <cell r="F3680"/>
          <cell r="G3680" t="str">
            <v>m</v>
          </cell>
          <cell r="H3680">
            <v>4.4000000000000004</v>
          </cell>
          <cell r="I3680"/>
        </row>
        <row r="3681">
          <cell r="A3681" t="str">
            <v>RO-40582</v>
          </cell>
          <cell r="B3681"/>
          <cell r="C3681" t="str">
            <v>Sarjeta de terra em corte tipo DR.SCT- x/y. Largura = 80 cm tipo 80/25 (Execução, incluindo escavação)</v>
          </cell>
          <cell r="D3681"/>
          <cell r="E3681"/>
          <cell r="F3681"/>
          <cell r="G3681" t="str">
            <v>m</v>
          </cell>
          <cell r="H3681">
            <v>5.5</v>
          </cell>
          <cell r="I3681"/>
        </row>
        <row r="3682">
          <cell r="A3682" t="str">
            <v>RO-40583</v>
          </cell>
          <cell r="B3682"/>
          <cell r="C3682" t="str">
            <v>Sarjeta de terra em corte tipo DR.SCT- x/y. Largura = 90 cm tipo 90/10 (Execução, incluindo escavação)</v>
          </cell>
          <cell r="D3682"/>
          <cell r="E3682"/>
          <cell r="F3682"/>
          <cell r="G3682" t="str">
            <v>m</v>
          </cell>
          <cell r="H3682">
            <v>2.4700000000000002</v>
          </cell>
          <cell r="I3682"/>
        </row>
        <row r="3683">
          <cell r="A3683" t="str">
            <v>RO-40584</v>
          </cell>
          <cell r="B3683"/>
          <cell r="C3683" t="str">
            <v>Sarjeta de terra em corte tipo DR.SCT- x/y. Largura = 90 cm tipo 90/15 (Execução, incluindo escavação)</v>
          </cell>
          <cell r="D3683"/>
          <cell r="E3683"/>
          <cell r="F3683"/>
          <cell r="G3683" t="str">
            <v>m</v>
          </cell>
          <cell r="H3683">
            <v>3.74</v>
          </cell>
          <cell r="I3683"/>
        </row>
        <row r="3684">
          <cell r="A3684" t="str">
            <v>RO-40585</v>
          </cell>
          <cell r="B3684"/>
          <cell r="C3684" t="str">
            <v>Sarjeta de terra em corte tipo DR.SCT- x/y. Largura = 90 cm tipo 90/20 (Execução, incluindo escavação)</v>
          </cell>
          <cell r="D3684"/>
          <cell r="E3684"/>
          <cell r="F3684"/>
          <cell r="G3684" t="str">
            <v>m</v>
          </cell>
          <cell r="H3684">
            <v>4.95</v>
          </cell>
          <cell r="I3684"/>
        </row>
        <row r="3685">
          <cell r="A3685" t="str">
            <v>RO-40586</v>
          </cell>
          <cell r="B3685"/>
          <cell r="C3685" t="str">
            <v>Sarjeta de terra em corte tipo DR.SCT- x/y. Largura = 90 cm tipo 90/25 (Execução, incluindo escavação)</v>
          </cell>
          <cell r="D3685"/>
          <cell r="E3685"/>
          <cell r="F3685"/>
          <cell r="G3685" t="str">
            <v>m</v>
          </cell>
          <cell r="H3685">
            <v>6.21</v>
          </cell>
          <cell r="I3685"/>
        </row>
        <row r="3686">
          <cell r="A3686" t="str">
            <v>RO-40984</v>
          </cell>
          <cell r="B3686"/>
          <cell r="C3686" t="str">
            <v>Terminal de dreno de alivio, tipo DR.DA-01 (Execução,  incluindo  escavação,  fornecimento e transporte de todos os materiais)</v>
          </cell>
          <cell r="D3686"/>
          <cell r="E3686"/>
          <cell r="F3686"/>
          <cell r="G3686" t="str">
            <v>U</v>
          </cell>
          <cell r="H3686">
            <v>34.04</v>
          </cell>
          <cell r="I3686"/>
        </row>
        <row r="3687">
          <cell r="A3687" t="str">
            <v>RO-40975</v>
          </cell>
          <cell r="B3687"/>
          <cell r="C3687" t="str">
            <v>Terminal de dreno profundo de corte em rocha para DR.DPR (Execução, incluindo  escavação, fornecimento e transporte  de todos os materiais)</v>
          </cell>
          <cell r="D3687"/>
          <cell r="E3687"/>
          <cell r="F3687"/>
          <cell r="G3687" t="str">
            <v>U</v>
          </cell>
          <cell r="H3687">
            <v>180.49</v>
          </cell>
          <cell r="I3687"/>
        </row>
        <row r="3688">
          <cell r="A3688" t="str">
            <v>RO-40974</v>
          </cell>
          <cell r="B3688"/>
          <cell r="C3688" t="str">
            <v>Terminal de dreno profundo, tipo DR.TDP (Execução,  incluindo  escavação, fornecimento e transporte de todos os materiais)</v>
          </cell>
          <cell r="D3688"/>
          <cell r="E3688"/>
          <cell r="F3688"/>
          <cell r="G3688" t="str">
            <v>U</v>
          </cell>
          <cell r="H3688">
            <v>99.43</v>
          </cell>
          <cell r="I3688"/>
        </row>
        <row r="3689">
          <cell r="A3689" t="str">
            <v>RO-40514</v>
          </cell>
          <cell r="B3689"/>
          <cell r="C3689" t="str">
            <v>Valeta de proteção de aterro tipo DR.VPA (Execução, incluindo escavação)</v>
          </cell>
          <cell r="D3689"/>
          <cell r="E3689"/>
          <cell r="F3689"/>
          <cell r="G3689" t="str">
            <v>m</v>
          </cell>
          <cell r="H3689">
            <v>27.66</v>
          </cell>
          <cell r="I3689"/>
        </row>
        <row r="3690">
          <cell r="A3690" t="str">
            <v>RO-40528</v>
          </cell>
          <cell r="B3690"/>
          <cell r="C3690" t="str">
            <v>Valeta de proteção de corte, tipo DR.VP-01., tipo 105/100 (Execução, incluindo escavação)</v>
          </cell>
          <cell r="D3690"/>
          <cell r="E3690"/>
          <cell r="F3690"/>
          <cell r="G3690" t="str">
            <v>m</v>
          </cell>
          <cell r="H3690">
            <v>29.71</v>
          </cell>
          <cell r="I3690"/>
        </row>
        <row r="3691">
          <cell r="A3691" t="str">
            <v>RO-40529</v>
          </cell>
          <cell r="B3691"/>
          <cell r="C3691" t="str">
            <v>Valeta de proteção de corte, tipo DR.VP-01., tipo 105/80 (Execução, incluindo escavação)</v>
          </cell>
          <cell r="D3691"/>
          <cell r="E3691"/>
          <cell r="F3691"/>
          <cell r="G3691" t="str">
            <v>m</v>
          </cell>
          <cell r="H3691">
            <v>26.96</v>
          </cell>
          <cell r="I3691"/>
        </row>
        <row r="3692">
          <cell r="A3692" t="str">
            <v>RO-40530</v>
          </cell>
          <cell r="B3692"/>
          <cell r="C3692" t="str">
            <v>Valeta de proteção de corte, tipo DR.VP-01., tipo 105/90 (Execução, incluindo escavação)</v>
          </cell>
          <cell r="D3692"/>
          <cell r="E3692"/>
          <cell r="F3692"/>
          <cell r="G3692" t="str">
            <v>m</v>
          </cell>
          <cell r="H3692">
            <v>28.34</v>
          </cell>
          <cell r="I3692"/>
        </row>
        <row r="3693">
          <cell r="A3693" t="str">
            <v>RO-40531</v>
          </cell>
          <cell r="B3693"/>
          <cell r="C3693" t="str">
            <v>Valeta de proteção de corte, tipo DR.VP-01., tipo 115/100 (Execução, incluindo escavação)</v>
          </cell>
          <cell r="D3693"/>
          <cell r="E3693"/>
          <cell r="F3693"/>
          <cell r="G3693" t="str">
            <v>m</v>
          </cell>
          <cell r="H3693">
            <v>31.42</v>
          </cell>
          <cell r="I3693"/>
        </row>
        <row r="3694">
          <cell r="A3694" t="str">
            <v>RO-40532</v>
          </cell>
          <cell r="B3694"/>
          <cell r="C3694" t="str">
            <v>Valeta de proteção de corte, tipo DR.VP-01., tipo 115/80 (Execução, incluindo escavação)</v>
          </cell>
          <cell r="D3694"/>
          <cell r="E3694"/>
          <cell r="F3694"/>
          <cell r="G3694" t="str">
            <v>m</v>
          </cell>
          <cell r="H3694">
            <v>28.67</v>
          </cell>
          <cell r="I3694"/>
        </row>
        <row r="3695">
          <cell r="A3695" t="str">
            <v>RO-40533</v>
          </cell>
          <cell r="B3695"/>
          <cell r="C3695" t="str">
            <v>Valeta de proteção de corte, tipo DR.VP-01., tipo 115/90 (Execução, incluindo escavação)</v>
          </cell>
          <cell r="D3695"/>
          <cell r="E3695"/>
          <cell r="F3695"/>
          <cell r="G3695" t="str">
            <v>m</v>
          </cell>
          <cell r="H3695">
            <v>30.04</v>
          </cell>
          <cell r="I3695"/>
        </row>
        <row r="3696">
          <cell r="A3696" t="str">
            <v>RO-40534</v>
          </cell>
          <cell r="B3696"/>
          <cell r="C3696" t="str">
            <v>Valeta de proteção de corte, tipo DR.VP-01., tipo 125/100 (Execução, incluindo escavação)</v>
          </cell>
          <cell r="D3696"/>
          <cell r="E3696"/>
          <cell r="F3696"/>
          <cell r="G3696" t="str">
            <v>m</v>
          </cell>
          <cell r="H3696">
            <v>33.119999999999997</v>
          </cell>
          <cell r="I3696"/>
        </row>
        <row r="3697">
          <cell r="A3697" t="str">
            <v>RO-40535</v>
          </cell>
          <cell r="B3697"/>
          <cell r="C3697" t="str">
            <v>Valeta de proteção de corte, tipo DR.VP-01., tipo 125/90 (Execução, incluindo escavação)</v>
          </cell>
          <cell r="D3697"/>
          <cell r="E3697"/>
          <cell r="F3697"/>
          <cell r="G3697" t="str">
            <v>m</v>
          </cell>
          <cell r="H3697">
            <v>31.75</v>
          </cell>
          <cell r="I3697"/>
        </row>
        <row r="3698">
          <cell r="A3698" t="str">
            <v>RO-40519</v>
          </cell>
          <cell r="B3698"/>
          <cell r="C3698" t="str">
            <v>Valeta de proteção de corte, tipo DR.VP-01., tipo 75/50 (Execução, incluindo escavação)</v>
          </cell>
          <cell r="D3698"/>
          <cell r="E3698"/>
          <cell r="F3698"/>
          <cell r="G3698" t="str">
            <v>m</v>
          </cell>
          <cell r="H3698">
            <v>17.989999999999998</v>
          </cell>
          <cell r="I3698"/>
        </row>
        <row r="3699">
          <cell r="A3699" t="str">
            <v>RO-40520</v>
          </cell>
          <cell r="B3699"/>
          <cell r="C3699" t="str">
            <v>Valeta de proteção de corte, tipo DR.VP-01., tipo 75/60 (Execução, incluindo escavação)</v>
          </cell>
          <cell r="D3699"/>
          <cell r="E3699"/>
          <cell r="F3699"/>
          <cell r="G3699" t="str">
            <v>m</v>
          </cell>
          <cell r="H3699">
            <v>19.37</v>
          </cell>
          <cell r="I3699"/>
        </row>
        <row r="3700">
          <cell r="A3700" t="str">
            <v>RO-40521</v>
          </cell>
          <cell r="B3700"/>
          <cell r="C3700" t="str">
            <v>Valeta de proteção de corte, tipo DR.VP-01., tipo 75/70 (Execução, incluindo escavação)</v>
          </cell>
          <cell r="D3700"/>
          <cell r="E3700"/>
          <cell r="F3700"/>
          <cell r="G3700" t="str">
            <v>m</v>
          </cell>
          <cell r="H3700">
            <v>20.74</v>
          </cell>
          <cell r="I3700"/>
        </row>
        <row r="3701">
          <cell r="A3701" t="str">
            <v>RO-40522</v>
          </cell>
          <cell r="B3701"/>
          <cell r="C3701" t="str">
            <v>Valeta de proteção de corte, tipo DR.VP-01., tipo 85/60 (Execução, incluindo escavação)</v>
          </cell>
          <cell r="D3701"/>
          <cell r="E3701"/>
          <cell r="F3701"/>
          <cell r="G3701" t="str">
            <v>m</v>
          </cell>
          <cell r="H3701">
            <v>20.96</v>
          </cell>
          <cell r="I3701"/>
        </row>
        <row r="3702">
          <cell r="A3702" t="str">
            <v>RO-40523</v>
          </cell>
          <cell r="B3702"/>
          <cell r="C3702" t="str">
            <v>Valeta de proteção de corte, tipo DR.VP-01., tipo 85/70 (Execução, incluindo escavação)</v>
          </cell>
          <cell r="D3702"/>
          <cell r="E3702"/>
          <cell r="F3702"/>
          <cell r="G3702" t="str">
            <v>m</v>
          </cell>
          <cell r="H3702">
            <v>22.34</v>
          </cell>
          <cell r="I3702"/>
        </row>
        <row r="3703">
          <cell r="A3703" t="str">
            <v>RO-40524</v>
          </cell>
          <cell r="B3703"/>
          <cell r="C3703" t="str">
            <v>Valeta de proteção de corte, tipo DR.VP-01., tipo 85/80 (Execução, incluindo escavação)</v>
          </cell>
          <cell r="D3703"/>
          <cell r="E3703"/>
          <cell r="F3703"/>
          <cell r="G3703" t="str">
            <v>m</v>
          </cell>
          <cell r="H3703">
            <v>23.71</v>
          </cell>
          <cell r="I3703"/>
        </row>
        <row r="3704">
          <cell r="A3704" t="str">
            <v>RO-40525</v>
          </cell>
          <cell r="B3704"/>
          <cell r="C3704" t="str">
            <v>Valeta de proteção de corte, tipo DR.VP-01., tipo 95/70 (Execução, incluindo escavação)</v>
          </cell>
          <cell r="D3704"/>
          <cell r="E3704"/>
          <cell r="F3704"/>
          <cell r="G3704" t="str">
            <v>m</v>
          </cell>
          <cell r="H3704">
            <v>23.93</v>
          </cell>
          <cell r="I3704"/>
        </row>
        <row r="3705">
          <cell r="A3705" t="str">
            <v>RO-40526</v>
          </cell>
          <cell r="B3705"/>
          <cell r="C3705" t="str">
            <v>Valeta de proteção de corte, tipo DR.VP-01., tipo 95/80 (Execução, incluindo escavação)</v>
          </cell>
          <cell r="D3705"/>
          <cell r="E3705"/>
          <cell r="F3705"/>
          <cell r="G3705" t="str">
            <v>m</v>
          </cell>
          <cell r="H3705">
            <v>25.31</v>
          </cell>
          <cell r="I3705"/>
        </row>
        <row r="3706">
          <cell r="A3706" t="str">
            <v>RO-40527</v>
          </cell>
          <cell r="B3706"/>
          <cell r="C3706" t="str">
            <v>Valeta de proteção de corte, tipo DR.VP-01., tipo 95/90 (Execução, incluindo escavação)</v>
          </cell>
          <cell r="D3706"/>
          <cell r="E3706"/>
          <cell r="F3706"/>
          <cell r="G3706" t="str">
            <v>m</v>
          </cell>
          <cell r="H3706">
            <v>26.68</v>
          </cell>
          <cell r="I3706"/>
        </row>
        <row r="3707">
          <cell r="A3707" t="str">
            <v>RO-40545</v>
          </cell>
          <cell r="B3707"/>
          <cell r="C3707" t="str">
            <v>Valeta de proteção de corte, tipo DR.VP-02., tipo 105/100 (Execução, incluindo escavação, fornecimento, transporte e plantio da grama)</v>
          </cell>
          <cell r="D3707"/>
          <cell r="E3707"/>
          <cell r="F3707"/>
          <cell r="G3707" t="str">
            <v>m</v>
          </cell>
          <cell r="H3707">
            <v>44.75</v>
          </cell>
          <cell r="I3707"/>
        </row>
        <row r="3708">
          <cell r="A3708" t="str">
            <v>RO-40546</v>
          </cell>
          <cell r="B3708"/>
          <cell r="C3708" t="str">
            <v>Valeta de proteção de corte, tipo DR.VP-02., tipo 105/80 (Execução, incluindo escavação, fornecimento, transporte e plantio da grama)</v>
          </cell>
          <cell r="D3708"/>
          <cell r="E3708"/>
          <cell r="F3708"/>
          <cell r="G3708" t="str">
            <v>m</v>
          </cell>
          <cell r="H3708">
            <v>40.75</v>
          </cell>
          <cell r="I3708"/>
        </row>
        <row r="3709">
          <cell r="A3709" t="str">
            <v>RO-40547</v>
          </cell>
          <cell r="B3709"/>
          <cell r="C3709" t="str">
            <v>Valeta de proteção de corte, tipo DR.VP-02., tipo 105/90 (Execução, incluindo escavação, fornecimento, transporte e plantio da grama)</v>
          </cell>
          <cell r="D3709"/>
          <cell r="E3709"/>
          <cell r="F3709"/>
          <cell r="G3709" t="str">
            <v>m</v>
          </cell>
          <cell r="H3709">
            <v>42.65</v>
          </cell>
          <cell r="I3709"/>
        </row>
        <row r="3710">
          <cell r="A3710" t="str">
            <v>RO-40548</v>
          </cell>
          <cell r="B3710"/>
          <cell r="C3710" t="str">
            <v>Valeta de proteção de corte, tipo DR.VP-02., tipo 115/100 (Execução, incluindo escavação,fornecimento, transporte e plantio da grama)</v>
          </cell>
          <cell r="D3710"/>
          <cell r="E3710"/>
          <cell r="F3710"/>
          <cell r="G3710" t="str">
            <v>m</v>
          </cell>
          <cell r="H3710">
            <v>46.54</v>
          </cell>
          <cell r="I3710"/>
        </row>
        <row r="3711">
          <cell r="A3711" t="str">
            <v>RO-40549</v>
          </cell>
          <cell r="B3711"/>
          <cell r="C3711" t="str">
            <v>Valeta de proteção de corte, tipo DR.VP-02., tipo 115/80 (Execução, incluindo escavação, fornecimento, transporte e plantio da grama)</v>
          </cell>
          <cell r="D3711"/>
          <cell r="E3711"/>
          <cell r="F3711"/>
          <cell r="G3711" t="str">
            <v>m</v>
          </cell>
          <cell r="H3711">
            <v>42.76</v>
          </cell>
          <cell r="I3711"/>
        </row>
        <row r="3712">
          <cell r="A3712" t="str">
            <v>RO-40550</v>
          </cell>
          <cell r="B3712"/>
          <cell r="C3712" t="str">
            <v>Valeta de proteção de corte, tipo DR.VP-02., tipo 115/90 (Execução, incluindo escavação, fornecimento, transporte e plantio da grama)</v>
          </cell>
          <cell r="D3712"/>
          <cell r="E3712"/>
          <cell r="F3712"/>
          <cell r="G3712" t="str">
            <v>m</v>
          </cell>
          <cell r="H3712">
            <v>44.57</v>
          </cell>
          <cell r="I3712"/>
        </row>
        <row r="3713">
          <cell r="A3713" t="str">
            <v>RO-40551</v>
          </cell>
          <cell r="B3713"/>
          <cell r="C3713" t="str">
            <v>Valeta de proteção de corte, tipo DR.VP-02., tipo 125/100 (Execução, incluindo escavação,fornecimento, transporte e plantio da grama)</v>
          </cell>
          <cell r="D3713"/>
          <cell r="E3713"/>
          <cell r="F3713"/>
          <cell r="G3713" t="str">
            <v>m</v>
          </cell>
          <cell r="H3713">
            <v>48.53</v>
          </cell>
          <cell r="I3713"/>
        </row>
        <row r="3714">
          <cell r="A3714" t="str">
            <v>RO-40552</v>
          </cell>
          <cell r="B3714"/>
          <cell r="C3714" t="str">
            <v>Valeta de proteção de corte, tipo DR.VP-02., tipo 125/90 (Execução, incluindo escavação,fornecimento, transporte e plantio da grama)</v>
          </cell>
          <cell r="D3714"/>
          <cell r="E3714"/>
          <cell r="F3714"/>
          <cell r="G3714" t="str">
            <v>m</v>
          </cell>
          <cell r="H3714">
            <v>46.72</v>
          </cell>
          <cell r="I3714"/>
        </row>
        <row r="3715">
          <cell r="A3715" t="str">
            <v>RO-40536</v>
          </cell>
          <cell r="B3715"/>
          <cell r="C3715" t="str">
            <v>Valeta de proteção de corte, tipo DR.VP-02., tipo 75/50 (Execução, incluindo escavação, fornecimento, transporte e plantio da grama)</v>
          </cell>
          <cell r="D3715"/>
          <cell r="E3715"/>
          <cell r="F3715"/>
          <cell r="G3715" t="str">
            <v>m</v>
          </cell>
          <cell r="H3715">
            <v>29.58</v>
          </cell>
          <cell r="I3715"/>
        </row>
        <row r="3716">
          <cell r="A3716" t="str">
            <v>RO-40537</v>
          </cell>
          <cell r="B3716"/>
          <cell r="C3716" t="str">
            <v>Valeta de proteção de corte, tipo DR.VP-02., tipo 75/60 (Execução, incluindo escavação, fornecimento, transporte e plantio da grama)</v>
          </cell>
          <cell r="D3716"/>
          <cell r="E3716"/>
          <cell r="F3716"/>
          <cell r="G3716" t="str">
            <v>m</v>
          </cell>
          <cell r="H3716">
            <v>31.4</v>
          </cell>
          <cell r="I3716"/>
        </row>
        <row r="3717">
          <cell r="A3717" t="str">
            <v>RO-40538</v>
          </cell>
          <cell r="B3717"/>
          <cell r="C3717" t="str">
            <v>Valeta de proteção de corte, tipo DR.VP-02., tipo 75/70 (Execução, incluindo escavação, fornecimento, transporte e plantio da grama)</v>
          </cell>
          <cell r="D3717"/>
          <cell r="E3717"/>
          <cell r="F3717"/>
          <cell r="G3717" t="str">
            <v>m</v>
          </cell>
          <cell r="H3717">
            <v>33.51</v>
          </cell>
          <cell r="I3717"/>
        </row>
        <row r="3718">
          <cell r="A3718" t="str">
            <v>RO-40539</v>
          </cell>
          <cell r="B3718"/>
          <cell r="C3718" t="str">
            <v>Valeta de proteção de corte, tipo DR.VP-02., tipo 85/60 (Execução, incluindo escavação, fornecimento, transporte e plantio da grama)</v>
          </cell>
          <cell r="D3718"/>
          <cell r="E3718"/>
          <cell r="F3718"/>
          <cell r="G3718" t="str">
            <v>m</v>
          </cell>
          <cell r="H3718">
            <v>33.29</v>
          </cell>
          <cell r="I3718"/>
        </row>
        <row r="3719">
          <cell r="A3719" t="str">
            <v>RO-40540</v>
          </cell>
          <cell r="B3719"/>
          <cell r="C3719" t="str">
            <v>Valeta de proteção de corte, tipo DR.VP-02., tipo 85/70 (Execução, incluindo escavação, fornecimento, transporte e plantio da grama)</v>
          </cell>
          <cell r="D3719"/>
          <cell r="E3719"/>
          <cell r="F3719"/>
          <cell r="G3719" t="str">
            <v>m</v>
          </cell>
          <cell r="H3719">
            <v>35.25</v>
          </cell>
          <cell r="I3719"/>
        </row>
        <row r="3720">
          <cell r="A3720" t="str">
            <v>RO-40541</v>
          </cell>
          <cell r="B3720"/>
          <cell r="C3720" t="str">
            <v>Valeta de proteção de corte, tipo DR.VP-02., tipo 85/80 (Execução, incluindo escavação, fornecimento, transporte e plantio da grama)</v>
          </cell>
          <cell r="D3720"/>
          <cell r="E3720"/>
          <cell r="F3720"/>
          <cell r="G3720" t="str">
            <v>m</v>
          </cell>
          <cell r="H3720">
            <v>37.36</v>
          </cell>
          <cell r="I3720"/>
        </row>
        <row r="3721">
          <cell r="A3721" t="str">
            <v>RO-40542</v>
          </cell>
          <cell r="B3721"/>
          <cell r="C3721" t="str">
            <v>Valeta de proteção de corte, tipo DR.VP-02., tipo 95/70 (Execução, incluindo escavação, fornecimento, transporte e plantio da grama)</v>
          </cell>
          <cell r="D3721"/>
          <cell r="E3721"/>
          <cell r="F3721"/>
          <cell r="G3721" t="str">
            <v>m</v>
          </cell>
          <cell r="H3721">
            <v>36.99</v>
          </cell>
          <cell r="I3721"/>
        </row>
        <row r="3722">
          <cell r="A3722" t="str">
            <v>RO-40543</v>
          </cell>
          <cell r="B3722"/>
          <cell r="C3722" t="str">
            <v>Valeta de proteção de corte, tipo DR.VP-02., tipo 95/80 (Execução, incluindo escavação, fornecimento, transporte e plantio da grama)</v>
          </cell>
          <cell r="D3722"/>
          <cell r="E3722"/>
          <cell r="F3722"/>
          <cell r="G3722" t="str">
            <v>m</v>
          </cell>
          <cell r="H3722">
            <v>38.96</v>
          </cell>
          <cell r="I3722"/>
        </row>
        <row r="3723">
          <cell r="A3723" t="str">
            <v>RO-40544</v>
          </cell>
          <cell r="B3723"/>
          <cell r="C3723" t="str">
            <v>Valeta de proteção de corte, tipo DR.VP-02., tipo 95/90 (Execução, incluindo escavação, fornecimento, transporte e plantio da grama)</v>
          </cell>
          <cell r="D3723"/>
          <cell r="E3723"/>
          <cell r="F3723"/>
          <cell r="G3723" t="str">
            <v>m</v>
          </cell>
          <cell r="H3723">
            <v>40.99</v>
          </cell>
          <cell r="I3723"/>
        </row>
        <row r="3724">
          <cell r="A3724" t="str">
            <v>RO-40563</v>
          </cell>
          <cell r="B3724"/>
          <cell r="C3724" t="str">
            <v>Valeta de proteção de corte, tipo DR.VP-03., tipo 105/100 (Execução, incluindo escavação,fornecimento e transporte de todos os materiais)</v>
          </cell>
          <cell r="D3724"/>
          <cell r="E3724"/>
          <cell r="F3724"/>
          <cell r="G3724" t="str">
            <v>m</v>
          </cell>
          <cell r="H3724">
            <v>131.96</v>
          </cell>
          <cell r="I3724"/>
        </row>
        <row r="3725">
          <cell r="A3725" t="str">
            <v>RO-40564</v>
          </cell>
          <cell r="B3725"/>
          <cell r="C3725" t="str">
            <v>Valeta de proteção de corte, tipo DR.VP-03., tipo 105/80 (Execução, incluindo escavação,fornecimento e transporte de todos os materiais)</v>
          </cell>
          <cell r="D3725"/>
          <cell r="E3725"/>
          <cell r="F3725"/>
          <cell r="G3725" t="str">
            <v>m</v>
          </cell>
          <cell r="H3725">
            <v>120.71</v>
          </cell>
          <cell r="I3725"/>
        </row>
        <row r="3726">
          <cell r="A3726" t="str">
            <v>RO-40565</v>
          </cell>
          <cell r="B3726"/>
          <cell r="C3726" t="str">
            <v>Valeta de proteção de corte, tipo DR.VP-03., tipo 105/90 (Execução, incluindo escavação,fornecimento e transporte de todos os materiais)</v>
          </cell>
          <cell r="D3726"/>
          <cell r="E3726"/>
          <cell r="F3726"/>
          <cell r="G3726" t="str">
            <v>m</v>
          </cell>
          <cell r="H3726">
            <v>126.34</v>
          </cell>
          <cell r="I3726"/>
        </row>
        <row r="3727">
          <cell r="A3727" t="str">
            <v>RO-40566</v>
          </cell>
          <cell r="B3727"/>
          <cell r="C3727" t="str">
            <v>Valeta de proteção de corte, tipo DR.VP-03., tipo 115/100 (Execução, incluindo escavação,fornecimento e transporte de todos os materiais)</v>
          </cell>
          <cell r="D3727"/>
          <cell r="E3727"/>
          <cell r="F3727"/>
          <cell r="G3727" t="str">
            <v>m</v>
          </cell>
          <cell r="H3727">
            <v>133.06</v>
          </cell>
          <cell r="I3727"/>
        </row>
        <row r="3728">
          <cell r="A3728" t="str">
            <v>RO-40567</v>
          </cell>
          <cell r="B3728"/>
          <cell r="C3728" t="str">
            <v>Valeta de proteção de corte, tipo DR.VP-03., tipo 115/80 (Execução, incluindo escavação,fornecimento e transporte de todos os materiais)</v>
          </cell>
          <cell r="D3728"/>
          <cell r="E3728"/>
          <cell r="F3728"/>
          <cell r="G3728" t="str">
            <v>m</v>
          </cell>
          <cell r="H3728">
            <v>124.24</v>
          </cell>
          <cell r="I3728"/>
        </row>
        <row r="3729">
          <cell r="A3729" t="str">
            <v>RO-40568</v>
          </cell>
          <cell r="B3729"/>
          <cell r="C3729" t="str">
            <v>Valeta de proteção de corte, tipo DR.VP-03., tipo 115/90 (Execução, incluindo escavação,fornecimento e transporte de todos os materiais)</v>
          </cell>
          <cell r="D3729"/>
          <cell r="E3729"/>
          <cell r="F3729"/>
          <cell r="G3729" t="str">
            <v>m</v>
          </cell>
          <cell r="H3729">
            <v>128.04</v>
          </cell>
          <cell r="I3729"/>
        </row>
        <row r="3730">
          <cell r="A3730" t="str">
            <v>RO-40569</v>
          </cell>
          <cell r="B3730"/>
          <cell r="C3730" t="str">
            <v>Valeta de proteção de corte, tipo DR.VP-03., tipo 125/100 (Execução, incluindo escavação,fornecimento e transporte de todos os materiais)</v>
          </cell>
          <cell r="D3730"/>
          <cell r="E3730"/>
          <cell r="F3730"/>
          <cell r="G3730" t="str">
            <v>m</v>
          </cell>
          <cell r="H3730">
            <v>137.19</v>
          </cell>
          <cell r="I3730"/>
        </row>
        <row r="3731">
          <cell r="A3731" t="str">
            <v>RO-40570</v>
          </cell>
          <cell r="B3731"/>
          <cell r="C3731" t="str">
            <v>Valeta de proteção de corte, tipo DR.VP-03., tipo 125/90 (Execução, incluindo escavação,fornecimento e transporte de todos os materiais)</v>
          </cell>
          <cell r="D3731"/>
          <cell r="E3731"/>
          <cell r="F3731"/>
          <cell r="G3731" t="str">
            <v>m</v>
          </cell>
          <cell r="H3731">
            <v>132.18</v>
          </cell>
          <cell r="I3731"/>
        </row>
        <row r="3732">
          <cell r="A3732" t="str">
            <v>RO-40554</v>
          </cell>
          <cell r="B3732"/>
          <cell r="C3732" t="str">
            <v>Valeta de proteção de corte, tipo DR.VP-03., tipo 75/50 (Execução, incluindo escavação,fornecimento e transporte de todos os materiais)</v>
          </cell>
          <cell r="D3732"/>
          <cell r="E3732"/>
          <cell r="F3732"/>
          <cell r="G3732" t="str">
            <v>m</v>
          </cell>
          <cell r="H3732">
            <v>98.99</v>
          </cell>
          <cell r="I3732"/>
        </row>
        <row r="3733">
          <cell r="A3733" t="str">
            <v>RO-40555</v>
          </cell>
          <cell r="B3733"/>
          <cell r="C3733" t="str">
            <v>Valeta de proteção de corte, tipo DR.VP-03., tipo 75/60 (Execução, incluindo escavação,fornecimento e transporte de todos os materiais)</v>
          </cell>
          <cell r="D3733"/>
          <cell r="E3733"/>
          <cell r="F3733"/>
          <cell r="G3733" t="str">
            <v>m</v>
          </cell>
          <cell r="H3733">
            <v>104.01</v>
          </cell>
          <cell r="I3733"/>
        </row>
        <row r="3734">
          <cell r="A3734" t="str">
            <v>RO-40556</v>
          </cell>
          <cell r="B3734"/>
          <cell r="C3734" t="str">
            <v>Valeta de proteção de corte, tipo DR.VP-03., tipo 75/70 (Execução, incluindo escavação,fornecimento e transporte de todos os materiais)</v>
          </cell>
          <cell r="D3734"/>
          <cell r="E3734"/>
          <cell r="F3734"/>
          <cell r="G3734" t="str">
            <v>m</v>
          </cell>
          <cell r="H3734">
            <v>109.64</v>
          </cell>
          <cell r="I3734"/>
        </row>
        <row r="3735">
          <cell r="A3735" t="str">
            <v>RO-40557</v>
          </cell>
          <cell r="B3735"/>
          <cell r="C3735" t="str">
            <v>Valeta de proteção de corte, tipo DR.VP-03., tipo 85/60 (Execução, incluindo escavação,fornecimento e transporte de todos os materiais)</v>
          </cell>
          <cell r="D3735"/>
          <cell r="E3735"/>
          <cell r="F3735"/>
          <cell r="G3735" t="str">
            <v>m</v>
          </cell>
          <cell r="H3735">
            <v>106.22</v>
          </cell>
          <cell r="I3735"/>
        </row>
        <row r="3736">
          <cell r="A3736" t="str">
            <v>RO-40558</v>
          </cell>
          <cell r="B3736"/>
          <cell r="C3736" t="str">
            <v>Valeta de proteção de corte, tipo DR.VP-03., tipo 85/70 (Execução, incluindo escavação,fornecimento e transporte de todos os materiais)</v>
          </cell>
          <cell r="D3736"/>
          <cell r="E3736"/>
          <cell r="F3736"/>
          <cell r="G3736" t="str">
            <v>m</v>
          </cell>
          <cell r="H3736">
            <v>111.24</v>
          </cell>
          <cell r="I3736"/>
        </row>
        <row r="3737">
          <cell r="A3737" t="str">
            <v>RO-40559</v>
          </cell>
          <cell r="B3737"/>
          <cell r="C3737" t="str">
            <v>Valeta de proteção de corte, tipo DR.VP-03., tipo 85/80 (Execução, incluindo escavação,fornecimento e transporte de todos os materiais)</v>
          </cell>
          <cell r="D3737"/>
          <cell r="E3737"/>
          <cell r="F3737"/>
          <cell r="G3737" t="str">
            <v>m</v>
          </cell>
          <cell r="H3737">
            <v>116.85</v>
          </cell>
          <cell r="I3737"/>
        </row>
        <row r="3738">
          <cell r="A3738" t="str">
            <v>RO-40560</v>
          </cell>
          <cell r="B3738"/>
          <cell r="C3738" t="str">
            <v>Valeta de proteção de corte, tipo DR.VP-03., tipo 95/70 (Execução, incluindo escavação,fornecimento e transporte de todos os materiais)</v>
          </cell>
          <cell r="D3738"/>
          <cell r="E3738"/>
          <cell r="F3738"/>
          <cell r="G3738" t="str">
            <v>m</v>
          </cell>
          <cell r="H3738">
            <v>113.43</v>
          </cell>
          <cell r="I3738"/>
        </row>
        <row r="3739">
          <cell r="A3739" t="str">
            <v>RO-40561</v>
          </cell>
          <cell r="B3739"/>
          <cell r="C3739" t="str">
            <v>Valeta de proteção de corte, tipo DR.VP-03., tipo 95/80 (Execução, incluindo escavação,fornecimento e transporte de todos os materiais)</v>
          </cell>
          <cell r="D3739"/>
          <cell r="E3739"/>
          <cell r="F3739"/>
          <cell r="G3739" t="str">
            <v>m</v>
          </cell>
          <cell r="H3739">
            <v>117.85</v>
          </cell>
          <cell r="I3739"/>
        </row>
        <row r="3740">
          <cell r="A3740" t="str">
            <v>RO-40562</v>
          </cell>
          <cell r="B3740"/>
          <cell r="C3740" t="str">
            <v>Valeta de proteção de corte, tipo DR.VP-03., tipo 95/90 (Execução, incluindo escavação,fornecimento e transporte de todos os materiais)</v>
          </cell>
          <cell r="D3740"/>
          <cell r="E3740"/>
          <cell r="F3740"/>
          <cell r="G3740" t="str">
            <v>m</v>
          </cell>
          <cell r="H3740">
            <v>124.07</v>
          </cell>
          <cell r="I3740"/>
        </row>
        <row r="3741">
          <cell r="A3741">
            <v>251</v>
          </cell>
          <cell r="B3741"/>
          <cell r="C3741" t="str">
            <v>Pavimentação</v>
          </cell>
          <cell r="D3741"/>
          <cell r="E3741"/>
          <cell r="F3741"/>
          <cell r="G3741"/>
          <cell r="H3741"/>
          <cell r="I3741"/>
        </row>
        <row r="3742">
          <cell r="A3742" t="str">
            <v>RO-41688</v>
          </cell>
          <cell r="B3742"/>
          <cell r="C3742"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D3742"/>
          <cell r="E3742"/>
          <cell r="F3742"/>
          <cell r="G3742" t="str">
            <v>m3</v>
          </cell>
          <cell r="H3742">
            <v>145.75</v>
          </cell>
          <cell r="I3742"/>
        </row>
        <row r="3743">
          <cell r="A3743" t="str">
            <v>RO-43859</v>
          </cell>
          <cell r="B3743"/>
          <cell r="C3743"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D3743"/>
          <cell r="E3743"/>
          <cell r="F3743"/>
          <cell r="G3743" t="str">
            <v>m3</v>
          </cell>
          <cell r="H3743">
            <v>146.19</v>
          </cell>
          <cell r="I3743"/>
        </row>
        <row r="3744">
          <cell r="A3744" t="str">
            <v>RO-41137</v>
          </cell>
          <cell r="B3744"/>
          <cell r="C3744"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D3744"/>
          <cell r="E3744"/>
          <cell r="F3744"/>
          <cell r="G3744" t="str">
            <v>m3</v>
          </cell>
          <cell r="H3744">
            <v>69.84</v>
          </cell>
          <cell r="I3744"/>
        </row>
        <row r="3745">
          <cell r="A3745" t="str">
            <v>RO-41144</v>
          </cell>
          <cell r="B3745"/>
          <cell r="C3745"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D3745"/>
          <cell r="E3745"/>
          <cell r="F3745"/>
          <cell r="G3745" t="str">
            <v>m3</v>
          </cell>
          <cell r="H3745">
            <v>49.5</v>
          </cell>
          <cell r="I3745"/>
        </row>
        <row r="3746">
          <cell r="A3746" t="str">
            <v>RO-43165</v>
          </cell>
          <cell r="B3746"/>
          <cell r="C3746"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D3746"/>
          <cell r="E3746"/>
          <cell r="F3746"/>
          <cell r="G3746" t="str">
            <v>m3</v>
          </cell>
          <cell r="H3746">
            <v>23.15</v>
          </cell>
          <cell r="I3746"/>
        </row>
        <row r="3747">
          <cell r="A3747" t="str">
            <v>RO-43170</v>
          </cell>
          <cell r="B3747"/>
          <cell r="C3747"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D3747"/>
          <cell r="E3747"/>
          <cell r="F3747"/>
          <cell r="G3747" t="str">
            <v>m3</v>
          </cell>
          <cell r="H3747">
            <v>23.56</v>
          </cell>
          <cell r="I3747"/>
        </row>
        <row r="3748">
          <cell r="A3748" t="str">
            <v>RO-43836</v>
          </cell>
          <cell r="B3748"/>
          <cell r="C3748"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D3748"/>
          <cell r="E3748"/>
          <cell r="F3748"/>
          <cell r="G3748" t="str">
            <v>m3</v>
          </cell>
          <cell r="H3748">
            <v>143.44</v>
          </cell>
          <cell r="I3748"/>
        </row>
        <row r="3749">
          <cell r="A3749" t="str">
            <v>RO-44461</v>
          </cell>
          <cell r="B3749"/>
          <cell r="C3749"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D3749"/>
          <cell r="E3749"/>
          <cell r="F3749"/>
          <cell r="G3749" t="str">
            <v>m3</v>
          </cell>
          <cell r="H3749">
            <v>145.57</v>
          </cell>
          <cell r="I3749"/>
        </row>
        <row r="3750">
          <cell r="A3750" t="str">
            <v>RO-41138</v>
          </cell>
          <cell r="B3750"/>
          <cell r="C3750"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D3750"/>
          <cell r="E3750"/>
          <cell r="F3750"/>
          <cell r="G3750" t="str">
            <v>m3</v>
          </cell>
          <cell r="H3750">
            <v>69.349999999999994</v>
          </cell>
          <cell r="I3750"/>
        </row>
        <row r="3751">
          <cell r="A3751" t="str">
            <v>RO-41113</v>
          </cell>
          <cell r="B3751"/>
          <cell r="C3751"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D3751"/>
          <cell r="E3751"/>
          <cell r="F3751"/>
          <cell r="G3751" t="str">
            <v>m3</v>
          </cell>
          <cell r="H3751">
            <v>55.37</v>
          </cell>
          <cell r="I3751"/>
        </row>
        <row r="3752">
          <cell r="A3752" t="str">
            <v>RO-41163</v>
          </cell>
          <cell r="B3752"/>
          <cell r="C3752"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D3752"/>
          <cell r="E3752"/>
          <cell r="F3752"/>
          <cell r="G3752" t="str">
            <v>m3</v>
          </cell>
          <cell r="H3752">
            <v>21.84</v>
          </cell>
          <cell r="I3752"/>
        </row>
        <row r="3753">
          <cell r="A3753" t="str">
            <v>RO-42186</v>
          </cell>
          <cell r="B3753"/>
          <cell r="C3753" t="str">
            <v>Base de solo com mistura em usina, compactada na energia do proctor intermediario (Execução, incluindo escavação, carga, descarga,  espalhamento e compactação da mistura; exclui aquisição e transporte do material e da mistura)</v>
          </cell>
          <cell r="D3753"/>
          <cell r="E3753"/>
          <cell r="F3753"/>
          <cell r="G3753" t="str">
            <v>m3</v>
          </cell>
          <cell r="H3753">
            <v>24.99</v>
          </cell>
          <cell r="I3753"/>
        </row>
        <row r="3754">
          <cell r="A3754" t="str">
            <v>RO-43164</v>
          </cell>
          <cell r="B3754"/>
          <cell r="C3754" t="str">
            <v>Base de solo com mistura em usina, compactada na energia do proctor intermodificado (Execução, incluindo escavação, carga, descarga,  espalhamento e compactação da mistura; exclui aquisição e transporte do material e da mistura)</v>
          </cell>
          <cell r="D3754"/>
          <cell r="E3754"/>
          <cell r="F3754"/>
          <cell r="G3754" t="str">
            <v>m3</v>
          </cell>
          <cell r="H3754">
            <v>25.36</v>
          </cell>
          <cell r="I3754"/>
        </row>
        <row r="3755">
          <cell r="A3755" t="str">
            <v>RO-44242</v>
          </cell>
          <cell r="B3755"/>
          <cell r="C3755"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D3755"/>
          <cell r="E3755"/>
          <cell r="F3755"/>
          <cell r="G3755" t="str">
            <v>m3</v>
          </cell>
          <cell r="H3755">
            <v>24</v>
          </cell>
          <cell r="I3755"/>
        </row>
        <row r="3756">
          <cell r="A3756" t="str">
            <v>RO-43113</v>
          </cell>
          <cell r="B3756"/>
          <cell r="C3756" t="str">
            <v>Base de solo sem mistura, compactada na energia do proctor intermediário (Execução, incluindo escavação, carga, descarga, espalhamento, umidecimento e compactação do material; exclui aquisição e transporte do material)</v>
          </cell>
          <cell r="D3756"/>
          <cell r="E3756"/>
          <cell r="F3756"/>
          <cell r="G3756" t="str">
            <v>m3</v>
          </cell>
          <cell r="H3756">
            <v>21.45</v>
          </cell>
          <cell r="I3756"/>
        </row>
        <row r="3757">
          <cell r="A3757" t="str">
            <v>RO-42395</v>
          </cell>
          <cell r="B3757"/>
          <cell r="C3757" t="str">
            <v>Base de solo sem mistura, compactada na energia do proctor intermodificado (Execução, incluindo escavação, carga, descarga, espalhamento, umidecimento e compactação do material; exclui aquisição e transporte do material)</v>
          </cell>
          <cell r="D3757"/>
          <cell r="E3757"/>
          <cell r="F3757"/>
          <cell r="G3757" t="str">
            <v>m3</v>
          </cell>
          <cell r="H3757">
            <v>22.01</v>
          </cell>
          <cell r="I3757"/>
        </row>
        <row r="3758">
          <cell r="A3758" t="str">
            <v>RO-41098</v>
          </cell>
          <cell r="B3758"/>
          <cell r="C3758" t="str">
            <v>Base de solo sem mistura, compactada na energia do proctor modificado (Execução, incluindo escavação, carga, descarga, espalhamento, umidecimento e compactação do material; exclui aquisição e transporte do material)</v>
          </cell>
          <cell r="D3758"/>
          <cell r="E3758"/>
          <cell r="F3758"/>
          <cell r="G3758" t="str">
            <v>m3</v>
          </cell>
          <cell r="H3758">
            <v>22.63</v>
          </cell>
          <cell r="I3758"/>
        </row>
        <row r="3759">
          <cell r="A3759" t="str">
            <v>RO-14019</v>
          </cell>
          <cell r="B3759"/>
          <cell r="C3759"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3759"/>
          <cell r="E3759"/>
          <cell r="F3759"/>
          <cell r="G3759" t="str">
            <v>m3</v>
          </cell>
          <cell r="H3759">
            <v>1246.58</v>
          </cell>
          <cell r="I3759"/>
        </row>
        <row r="3760">
          <cell r="A3760" t="str">
            <v>RO-14020</v>
          </cell>
          <cell r="B3760"/>
          <cell r="C3760"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D3760"/>
          <cell r="E3760"/>
          <cell r="F3760"/>
          <cell r="G3760" t="str">
            <v>t</v>
          </cell>
          <cell r="H3760">
            <v>519.41</v>
          </cell>
          <cell r="I3760"/>
        </row>
        <row r="3761">
          <cell r="A3761" t="str">
            <v>RO-41177</v>
          </cell>
          <cell r="B3761"/>
          <cell r="C3761"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D3761"/>
          <cell r="E3761"/>
          <cell r="F3761"/>
          <cell r="G3761" t="str">
            <v>m3</v>
          </cell>
          <cell r="H3761">
            <v>383.78</v>
          </cell>
          <cell r="I3761"/>
        </row>
        <row r="3762">
          <cell r="A3762" t="str">
            <v>RO-43829</v>
          </cell>
          <cell r="B3762"/>
          <cell r="C3762"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D3762"/>
          <cell r="E3762"/>
          <cell r="F3762"/>
          <cell r="G3762" t="str">
            <v>m3</v>
          </cell>
          <cell r="H3762">
            <v>416.37</v>
          </cell>
          <cell r="I3762"/>
        </row>
        <row r="3763">
          <cell r="A3763" t="str">
            <v>RO-41087</v>
          </cell>
          <cell r="B3763"/>
          <cell r="C3763" t="str">
            <v>Escavação e carga de material de jazida (inclusive expurgo e capeamento)</v>
          </cell>
          <cell r="D3763"/>
          <cell r="E3763"/>
          <cell r="F3763"/>
          <cell r="G3763" t="str">
            <v>m3</v>
          </cell>
          <cell r="H3763">
            <v>8.8800000000000008</v>
          </cell>
          <cell r="I3763"/>
        </row>
        <row r="3764">
          <cell r="A3764" t="str">
            <v>RO-42650</v>
          </cell>
          <cell r="B3764"/>
          <cell r="C3764" t="str">
            <v>Fresagem contínua de pavimento asfáltico (3cm)</v>
          </cell>
          <cell r="D3764"/>
          <cell r="E3764"/>
          <cell r="F3764"/>
          <cell r="G3764" t="str">
            <v>m2</v>
          </cell>
          <cell r="H3764">
            <v>2.2799999999999998</v>
          </cell>
          <cell r="I3764"/>
        </row>
        <row r="3765">
          <cell r="A3765" t="str">
            <v>RO-42643</v>
          </cell>
          <cell r="B3765"/>
          <cell r="C3765" t="str">
            <v>Fresagem descontínua de pavimento asfáltico (3cm)</v>
          </cell>
          <cell r="D3765"/>
          <cell r="E3765"/>
          <cell r="F3765"/>
          <cell r="G3765" t="str">
            <v>m2</v>
          </cell>
          <cell r="H3765">
            <v>3.67</v>
          </cell>
          <cell r="I3765"/>
        </row>
        <row r="3766">
          <cell r="A3766" t="str">
            <v>RO-51228</v>
          </cell>
          <cell r="B3766"/>
          <cell r="C3766" t="str">
            <v>Imprimação (Execução e fornecimento do material betuminoso, exclusive transporte do material betuminoso)</v>
          </cell>
          <cell r="D3766"/>
          <cell r="E3766"/>
          <cell r="F3766"/>
          <cell r="G3766" t="str">
            <v>m2</v>
          </cell>
          <cell r="H3766">
            <v>3.92</v>
          </cell>
          <cell r="I3766"/>
        </row>
        <row r="3767">
          <cell r="A3767" t="str">
            <v>RO-41164</v>
          </cell>
          <cell r="B3767"/>
          <cell r="C3767" t="str">
            <v>Imprimação sem fornecimento do material betuminoso (Execução, incluindo transporte do material betuminoso dentro do canteiro de obras)</v>
          </cell>
          <cell r="D3767"/>
          <cell r="E3767"/>
          <cell r="F3767"/>
          <cell r="G3767" t="str">
            <v>m2</v>
          </cell>
          <cell r="H3767">
            <v>0.41</v>
          </cell>
          <cell r="I3767"/>
        </row>
        <row r="3768">
          <cell r="A3768" t="str">
            <v>RO-41204</v>
          </cell>
          <cell r="B3768"/>
          <cell r="C3768" t="str">
            <v>Lama asfaltica com espessura de 12,0 mm com fornecimento do material betuminoso (Execução, incluindo fornecimento e  transporte dentro do canteiro de obras  dos agregados e do material betuminoso)</v>
          </cell>
          <cell r="D3768"/>
          <cell r="E3768"/>
          <cell r="F3768"/>
          <cell r="G3768" t="str">
            <v>m2</v>
          </cell>
          <cell r="H3768">
            <v>9.8800000000000008</v>
          </cell>
          <cell r="I3768"/>
        </row>
        <row r="3769">
          <cell r="A3769" t="str">
            <v>RO-43326</v>
          </cell>
          <cell r="B3769"/>
          <cell r="C3769" t="str">
            <v>Lama asfaltica com espessura de 12,0 mm sem fornecimento do material betuminoso (Execução, incluindo fornecimento dos agregados e o transporte dentro do canteiro de obras do material betuminoso e dos agregados)</v>
          </cell>
          <cell r="D3769"/>
          <cell r="E3769"/>
          <cell r="F3769"/>
          <cell r="G3769" t="str">
            <v>m2</v>
          </cell>
          <cell r="H3769">
            <v>3.93</v>
          </cell>
          <cell r="I3769"/>
        </row>
        <row r="3770">
          <cell r="A3770" t="str">
            <v>RO-43422</v>
          </cell>
          <cell r="B3770"/>
          <cell r="C3770" t="str">
            <v>Lama asfáltica com espessura de 6,0 mm com fornecimento do material betuminoso (Execução, incluindo fornecimento  e o transporte dentro do canteiro de obras dos agregados e do material betuminoso)</v>
          </cell>
          <cell r="D3770"/>
          <cell r="E3770"/>
          <cell r="F3770"/>
          <cell r="G3770" t="str">
            <v>m2</v>
          </cell>
          <cell r="H3770">
            <v>6.08</v>
          </cell>
          <cell r="I3770"/>
        </row>
        <row r="3771">
          <cell r="A3771" t="str">
            <v>RO-43327</v>
          </cell>
          <cell r="B3771"/>
          <cell r="C3771" t="str">
            <v>Lama asfaltica com espessura de 6,0 mm sem fornecimento do material betuminoso (Execução, incluindo fornecimento dos agregados e o transporte dentro do canteiro de obras do material betuminoso e dos agregados)</v>
          </cell>
          <cell r="D3771"/>
          <cell r="E3771"/>
          <cell r="F3771"/>
          <cell r="G3771" t="str">
            <v>m2</v>
          </cell>
          <cell r="H3771">
            <v>1.99</v>
          </cell>
          <cell r="I3771"/>
        </row>
        <row r="3772">
          <cell r="A3772" t="str">
            <v>RO-42649</v>
          </cell>
          <cell r="B3772"/>
          <cell r="C3772" t="str">
            <v>Micro-revestimento asfático a frio  com espessura de 12mm (Execução, incluindo o fornecimento de todos os materiais, exceto a emulsão)</v>
          </cell>
          <cell r="D3772"/>
          <cell r="E3772"/>
          <cell r="F3772"/>
          <cell r="G3772" t="str">
            <v>m2</v>
          </cell>
          <cell r="H3772">
            <v>2.67</v>
          </cell>
          <cell r="I3772"/>
        </row>
        <row r="3773">
          <cell r="A3773" t="str">
            <v>RO-42831</v>
          </cell>
          <cell r="B3773"/>
          <cell r="C3773" t="str">
            <v>Micro-revestimento asfático a frio  (com espessura de 15mm (Execução, incluindo o fornecimento de todos os materiais, exceto a emulsão)</v>
          </cell>
          <cell r="D3773"/>
          <cell r="E3773"/>
          <cell r="F3773"/>
          <cell r="G3773" t="str">
            <v>m2</v>
          </cell>
          <cell r="H3773">
            <v>3.43</v>
          </cell>
          <cell r="I3773"/>
        </row>
        <row r="3774">
          <cell r="A3774" t="str">
            <v>RO-43971</v>
          </cell>
          <cell r="B3774"/>
          <cell r="C3774" t="str">
            <v>Pavimento de alvenaria poliédrica com 8,0 cm de espessura (Execução, incluindo o fornecimento do material do colchão de assentamento e das pedras; exclui os transportes dos materiais)</v>
          </cell>
          <cell r="D3774"/>
          <cell r="E3774"/>
          <cell r="F3774"/>
          <cell r="G3774" t="str">
            <v>m2</v>
          </cell>
          <cell r="H3774">
            <v>24.11</v>
          </cell>
          <cell r="I3774"/>
        </row>
        <row r="3775">
          <cell r="A3775" t="str">
            <v>RO-41208</v>
          </cell>
          <cell r="B3775"/>
          <cell r="C3775" t="str">
            <v>Pavimento de paralepípedo com 10,0 cm de espessura (Execução, incluindo o fornecimento do material do colchão de assentamento e das pedras; exclui os transportes dos materiais)</v>
          </cell>
          <cell r="D3775"/>
          <cell r="E3775"/>
          <cell r="F3775"/>
          <cell r="G3775" t="str">
            <v>m2</v>
          </cell>
          <cell r="H3775">
            <v>38.71</v>
          </cell>
          <cell r="I3775"/>
        </row>
        <row r="3776">
          <cell r="A3776" t="str">
            <v>RO-51229</v>
          </cell>
          <cell r="B3776"/>
          <cell r="C3776" t="str">
            <v>Pintura de ligação (Execução e fornecimento do material betuminoso, exclusive transporte do material betuminoso)</v>
          </cell>
          <cell r="D3776"/>
          <cell r="E3776"/>
          <cell r="F3776"/>
          <cell r="G3776" t="str">
            <v>m2</v>
          </cell>
          <cell r="H3776">
            <v>2.2999999999999998</v>
          </cell>
          <cell r="I3776"/>
        </row>
        <row r="3777">
          <cell r="A3777" t="str">
            <v>RO-41166</v>
          </cell>
          <cell r="B3777"/>
          <cell r="C3777" t="str">
            <v>Pintura de ligação sem fornecimento do material betuminoso (Execução, incluindo o transporte do material betuminoso dentro do canteiro de obras)</v>
          </cell>
          <cell r="D3777"/>
          <cell r="E3777"/>
          <cell r="F3777"/>
          <cell r="G3777" t="str">
            <v>m2</v>
          </cell>
          <cell r="H3777">
            <v>0.28000000000000003</v>
          </cell>
          <cell r="I3777"/>
        </row>
        <row r="3778">
          <cell r="A3778" t="str">
            <v>RO-14021</v>
          </cell>
          <cell r="B3778"/>
          <cell r="C3778" t="str">
            <v>Pré-misturado a frio - PMF (Execução, incluindo usinagem, aplicação, espalhamento e compactação, fornecimento dos agregados e material betuminoso, exclui transporte dos agregados e do material betuminoso até usina e da massa pronta até a pista)</v>
          </cell>
          <cell r="D3778"/>
          <cell r="E3778"/>
          <cell r="F3778"/>
          <cell r="G3778" t="str">
            <v>m3</v>
          </cell>
          <cell r="H3778">
            <v>794.66</v>
          </cell>
          <cell r="I3778"/>
        </row>
        <row r="3779">
          <cell r="A3779" t="str">
            <v>RO-14022</v>
          </cell>
          <cell r="B3779"/>
          <cell r="C3779" t="str">
            <v>Pré-misturado a frio - PMF (Execução, incluindo usinagem, aplicação, espalhamento e compactação, fornecimento dos agregados e material betuminoso, exclui transporte dos agregados e do material betuminoso até usina e da massa pronta até a pista)</v>
          </cell>
          <cell r="D3779"/>
          <cell r="E3779"/>
          <cell r="F3779"/>
          <cell r="G3779" t="str">
            <v>t</v>
          </cell>
          <cell r="H3779">
            <v>378.4</v>
          </cell>
          <cell r="I3779"/>
        </row>
        <row r="3780">
          <cell r="A3780" t="str">
            <v>RO-43228</v>
          </cell>
          <cell r="B3780"/>
          <cell r="C3780" t="str">
            <v>Pré-misturado a frio (Execução, incluindo o fornecimento dos agregados, exclui o transporte dos materiais, o fornecimento e transporte do material betuminoso)</v>
          </cell>
          <cell r="D3780"/>
          <cell r="E3780"/>
          <cell r="F3780"/>
          <cell r="G3780" t="str">
            <v>m3</v>
          </cell>
          <cell r="H3780">
            <v>169.09</v>
          </cell>
          <cell r="I3780"/>
        </row>
        <row r="3781">
          <cell r="A3781" t="str">
            <v>RO-43833</v>
          </cell>
          <cell r="B3781"/>
          <cell r="C3781" t="str">
            <v>Reciclagem e reconfecção do  pavimento com adição de 2% de cimento , compactada na energia do proctor intermediário (Execução, com reaproveitamento do material, incluindo fornecimento e transporte do cimento)</v>
          </cell>
          <cell r="D3781"/>
          <cell r="E3781"/>
          <cell r="F3781"/>
          <cell r="G3781" t="str">
            <v>m3</v>
          </cell>
          <cell r="H3781">
            <v>66.63</v>
          </cell>
          <cell r="I3781"/>
        </row>
        <row r="3782">
          <cell r="A3782" t="str">
            <v>RO-41079</v>
          </cell>
          <cell r="B3782"/>
          <cell r="C3782" t="str">
            <v>Reciclagem e reconfecção do pavimento com  adição de 3% de cimento, compactada na energia do proctor intermediário (Execução com reaproveitamento do material , incluindo o fornecimento e transporte do cimento)</v>
          </cell>
          <cell r="D3782"/>
          <cell r="E3782"/>
          <cell r="F3782"/>
          <cell r="G3782" t="str">
            <v>m3</v>
          </cell>
          <cell r="H3782">
            <v>80.03</v>
          </cell>
          <cell r="I3782"/>
        </row>
        <row r="3783">
          <cell r="A3783" t="str">
            <v>RO-41092</v>
          </cell>
          <cell r="B3783"/>
          <cell r="C3783" t="str">
            <v>Reforço do sub-leito com adição de 3% de cal e compactação à 100% (Execução, incluindo fornrcimento da cal, escavação, carga, descarga, homogenização, umidecimento, espalhamento e compactação do material)</v>
          </cell>
          <cell r="D3783"/>
          <cell r="E3783"/>
          <cell r="F3783"/>
          <cell r="G3783" t="str">
            <v>m3</v>
          </cell>
          <cell r="H3783">
            <v>27.6</v>
          </cell>
          <cell r="I3783"/>
        </row>
        <row r="3784">
          <cell r="A3784" t="str">
            <v>RO-41093</v>
          </cell>
          <cell r="B3784"/>
          <cell r="C3784" t="str">
            <v>Reforço do sub-leito (Execução, incluindo escavação, carga, descarga, homogenização, umidecimento, espalhamento e compactação do material)</v>
          </cell>
          <cell r="D3784"/>
          <cell r="E3784"/>
          <cell r="F3784"/>
          <cell r="G3784" t="str">
            <v>m3</v>
          </cell>
          <cell r="H3784">
            <v>15.99</v>
          </cell>
          <cell r="I3784"/>
        </row>
        <row r="3785">
          <cell r="A3785" t="str">
            <v>RO-41082</v>
          </cell>
          <cell r="B3785"/>
          <cell r="C3785" t="str">
            <v>Regularização do sub-leito (proctor intermediário)</v>
          </cell>
          <cell r="D3785"/>
          <cell r="E3785"/>
          <cell r="F3785"/>
          <cell r="G3785" t="str">
            <v>m2</v>
          </cell>
          <cell r="H3785">
            <v>1.22</v>
          </cell>
          <cell r="I3785"/>
        </row>
        <row r="3786">
          <cell r="A3786" t="str">
            <v>RO-41083</v>
          </cell>
          <cell r="B3786"/>
          <cell r="C3786" t="str">
            <v>Regularização do sub-leito (proctor internormal)</v>
          </cell>
          <cell r="D3786"/>
          <cell r="E3786"/>
          <cell r="F3786"/>
          <cell r="G3786" t="str">
            <v>m2</v>
          </cell>
          <cell r="H3786">
            <v>1.24</v>
          </cell>
          <cell r="I3786"/>
        </row>
        <row r="3787">
          <cell r="A3787" t="str">
            <v>RO-41081</v>
          </cell>
          <cell r="B3787"/>
          <cell r="C3787" t="str">
            <v>Regularização do sub-leito (proctor normal)</v>
          </cell>
          <cell r="D3787"/>
          <cell r="E3787"/>
          <cell r="F3787"/>
          <cell r="G3787" t="str">
            <v>m2</v>
          </cell>
          <cell r="H3787">
            <v>1.19</v>
          </cell>
          <cell r="I3787"/>
        </row>
        <row r="3788">
          <cell r="A3788" t="str">
            <v>RO-41773</v>
          </cell>
          <cell r="B3788"/>
          <cell r="C3788" t="str">
            <v>Remoção e carga da camada de material granular do pavimento (base e/ou sub-base)</v>
          </cell>
          <cell r="D3788"/>
          <cell r="E3788"/>
          <cell r="F3788"/>
          <cell r="G3788" t="str">
            <v>m3</v>
          </cell>
          <cell r="H3788">
            <v>9.92</v>
          </cell>
          <cell r="I3788"/>
        </row>
        <row r="3789">
          <cell r="A3789" t="str">
            <v>RO-41211</v>
          </cell>
          <cell r="B3789"/>
          <cell r="C3789" t="str">
            <v>Remoção e carga de todo pavimento existente</v>
          </cell>
          <cell r="D3789"/>
          <cell r="E3789"/>
          <cell r="F3789"/>
          <cell r="G3789" t="str">
            <v>m3</v>
          </cell>
          <cell r="H3789">
            <v>10.57</v>
          </cell>
          <cell r="I3789"/>
        </row>
        <row r="3790">
          <cell r="A3790" t="str">
            <v>RO-41212</v>
          </cell>
          <cell r="B3790"/>
          <cell r="C3790" t="str">
            <v>Remoção e carga do revestimento asfaltico em pré-misturado ou concreto betuminoso usinado a quente</v>
          </cell>
          <cell r="D3790"/>
          <cell r="E3790"/>
          <cell r="F3790"/>
          <cell r="G3790" t="str">
            <v>m2</v>
          </cell>
          <cell r="H3790">
            <v>1.1599999999999999</v>
          </cell>
          <cell r="I3790"/>
        </row>
        <row r="3791">
          <cell r="A3791" t="str">
            <v>RO-41209</v>
          </cell>
          <cell r="B3791"/>
          <cell r="C3791" t="str">
            <v>Remoçao e carga do revestimento asfaltico em tratamento superficial</v>
          </cell>
          <cell r="D3791"/>
          <cell r="E3791"/>
          <cell r="F3791"/>
          <cell r="G3791" t="str">
            <v>m2</v>
          </cell>
          <cell r="H3791">
            <v>0.61</v>
          </cell>
          <cell r="I3791"/>
        </row>
        <row r="3792">
          <cell r="A3792" t="str">
            <v>RO-41207</v>
          </cell>
          <cell r="B3792"/>
          <cell r="C3792" t="str">
            <v>Reperfilamento de pavimento (para CBUQ e pré-misturado a frio) (Aplicação com motoniveladora, exclui o fornecimento da massa)</v>
          </cell>
          <cell r="D3792"/>
          <cell r="E3792"/>
          <cell r="F3792"/>
          <cell r="G3792" t="str">
            <v>t</v>
          </cell>
          <cell r="H3792">
            <v>16.34</v>
          </cell>
          <cell r="I3792"/>
        </row>
        <row r="3793">
          <cell r="A3793" t="str">
            <v>RO-41135</v>
          </cell>
          <cell r="B3793"/>
          <cell r="C3793"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D3793"/>
          <cell r="E3793"/>
          <cell r="F3793"/>
          <cell r="G3793" t="str">
            <v>m3</v>
          </cell>
          <cell r="H3793">
            <v>24</v>
          </cell>
          <cell r="I3793"/>
        </row>
        <row r="3794">
          <cell r="A3794" t="str">
            <v>RO-41104</v>
          </cell>
          <cell r="B3794"/>
          <cell r="C3794"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D3794"/>
          <cell r="E3794"/>
          <cell r="F3794"/>
          <cell r="G3794" t="str">
            <v>m3</v>
          </cell>
          <cell r="H3794">
            <v>23.27</v>
          </cell>
          <cell r="I3794"/>
        </row>
        <row r="3795">
          <cell r="A3795" t="str">
            <v>RO-42280</v>
          </cell>
          <cell r="B3795"/>
          <cell r="C3795" t="str">
            <v>Sub-base, sem mistura, compactada na energia de proctor intermodificado (Execução, incluindo escavação, carga, descarga, espalhamento, umidecimento e compactação do material; exclui aquisição e transporte do material)</v>
          </cell>
          <cell r="D3795"/>
          <cell r="E3795"/>
          <cell r="F3795"/>
          <cell r="G3795" t="str">
            <v>m3</v>
          </cell>
          <cell r="H3795">
            <v>22.01</v>
          </cell>
          <cell r="I3795"/>
        </row>
        <row r="3796">
          <cell r="A3796" t="str">
            <v>RO-43112</v>
          </cell>
          <cell r="B3796"/>
          <cell r="C3796" t="str">
            <v>Sub-base, sem mistura, compactada na energia do proctor intermediário (Execução, incluindo escavação, carga, descarga, espalhamento, umidecimento e compactação do material; exclui aquisição e transporte do material)</v>
          </cell>
          <cell r="D3796"/>
          <cell r="E3796"/>
          <cell r="F3796"/>
          <cell r="G3796" t="str">
            <v>m3</v>
          </cell>
          <cell r="H3796">
            <v>21.45</v>
          </cell>
          <cell r="I3796"/>
        </row>
        <row r="3797">
          <cell r="A3797" t="str">
            <v>RO-43195</v>
          </cell>
          <cell r="B3797"/>
          <cell r="C3797" t="str">
            <v>Sub-base, sem mistura, compactado na energia do proctor modificado (Execução, incluindo escavação, carga, descarga, espalhamento, umidecimento e compactação do material; exclui aquisição e transporte do material)</v>
          </cell>
          <cell r="D3797"/>
          <cell r="E3797"/>
          <cell r="F3797"/>
          <cell r="G3797" t="str">
            <v>m3</v>
          </cell>
          <cell r="H3797">
            <v>22.63</v>
          </cell>
          <cell r="I3797"/>
        </row>
        <row r="3798">
          <cell r="A3798" t="str">
            <v>RO-41171</v>
          </cell>
          <cell r="B3798"/>
          <cell r="C3798" t="str">
            <v>Tratamento anti-pó (Execução, incluindo o fornecimento da areia)</v>
          </cell>
          <cell r="D3798"/>
          <cell r="E3798"/>
          <cell r="F3798"/>
          <cell r="G3798" t="str">
            <v>m2</v>
          </cell>
          <cell r="H3798">
            <v>1.0900000000000001</v>
          </cell>
          <cell r="I3798"/>
        </row>
        <row r="3799">
          <cell r="A3799" t="str">
            <v>RO-42664</v>
          </cell>
          <cell r="B3799"/>
          <cell r="C3799" t="str">
            <v>Tratamento superficial duplo com aplicação de emulsão asfáltica modificada por polímero (Execução, incluindo fornecimento e limpeza dos agregados)</v>
          </cell>
          <cell r="D3799"/>
          <cell r="E3799"/>
          <cell r="F3799"/>
          <cell r="G3799" t="str">
            <v>m2</v>
          </cell>
          <cell r="H3799">
            <v>5.67</v>
          </cell>
          <cell r="I3799"/>
        </row>
        <row r="3800">
          <cell r="A3800" t="str">
            <v>RO-13321</v>
          </cell>
          <cell r="B3800"/>
          <cell r="C3800" t="str">
            <v>Tratamento superficial duplo com banho diluído e fornecimento do material betuminoso (Execução, incluindo fornecimento e limpeza dos agregados e fornecimento do material betuminoso, exclusive transporte do material betuminoso)</v>
          </cell>
          <cell r="D3800"/>
          <cell r="E3800"/>
          <cell r="F3800"/>
          <cell r="G3800" t="str">
            <v>m2</v>
          </cell>
          <cell r="H3800">
            <v>15.53</v>
          </cell>
          <cell r="I3800"/>
        </row>
        <row r="3801">
          <cell r="A3801" t="str">
            <v>RO-43449</v>
          </cell>
          <cell r="B3801"/>
          <cell r="C3801" t="str">
            <v>Tratamento superficial duplo com banho diluído (Execução, incluindo fornecimento e limpeza dos agregados)</v>
          </cell>
          <cell r="D3801"/>
          <cell r="E3801"/>
          <cell r="F3801"/>
          <cell r="G3801" t="str">
            <v>m2</v>
          </cell>
          <cell r="H3801">
            <v>5.83</v>
          </cell>
          <cell r="I3801"/>
        </row>
        <row r="3802">
          <cell r="A3802" t="str">
            <v>RO-41168</v>
          </cell>
          <cell r="B3802"/>
          <cell r="C3802" t="str">
            <v>Tratamento superficial simples com banho diluído (Execução, incluindo fornecimento e limpeza dos agregados)</v>
          </cell>
          <cell r="D3802"/>
          <cell r="E3802"/>
          <cell r="F3802"/>
          <cell r="G3802" t="str">
            <v>m2</v>
          </cell>
          <cell r="H3802">
            <v>3.02</v>
          </cell>
          <cell r="I3802"/>
        </row>
        <row r="3803">
          <cell r="A3803" t="str">
            <v>RO-13320</v>
          </cell>
          <cell r="B3803"/>
          <cell r="C3803" t="str">
            <v>Tratamento superficial simples com banho diluído (Execução, incluindo fornecimento e limpeza dos agregados e fornecimento do material betuminoso, exclusive transporte do material betuminoso)</v>
          </cell>
          <cell r="D3803"/>
          <cell r="E3803"/>
          <cell r="F3803"/>
          <cell r="G3803" t="str">
            <v>m2</v>
          </cell>
          <cell r="H3803">
            <v>9.11</v>
          </cell>
          <cell r="I3803"/>
        </row>
        <row r="3804">
          <cell r="A3804" t="str">
            <v>RO-41170</v>
          </cell>
          <cell r="B3804"/>
          <cell r="C3804" t="str">
            <v>Tratamento superficial triplo com banho diluído (Execução, incluindo fornecimento e limpeza dos agregados e transporte do material betuminoso dentro do canteiro de obras)</v>
          </cell>
          <cell r="D3804"/>
          <cell r="E3804"/>
          <cell r="F3804"/>
          <cell r="G3804" t="str">
            <v>m2</v>
          </cell>
          <cell r="H3804">
            <v>7.32</v>
          </cell>
          <cell r="I3804"/>
        </row>
        <row r="3805">
          <cell r="A3805" t="str">
            <v>RO-41178</v>
          </cell>
          <cell r="B3805"/>
          <cell r="C3805" t="str">
            <v>Usinagem de concreto betuminoso usinado a quente (faixa C) (Execução, incluindo o fornecimento dos agregados; exclui o fornecimento e transporte do material betuminoso e o transporte dos agregados)</v>
          </cell>
          <cell r="D3805"/>
          <cell r="E3805"/>
          <cell r="F3805"/>
          <cell r="G3805" t="str">
            <v>t</v>
          </cell>
          <cell r="H3805">
            <v>137.83000000000001</v>
          </cell>
          <cell r="I3805"/>
        </row>
        <row r="3806">
          <cell r="A3806" t="str">
            <v>RO-42208</v>
          </cell>
          <cell r="B3806"/>
          <cell r="C3806" t="str">
            <v>Usinagem de concreto betuminoso usinado a quente para reperfilamento  (faixa C) (Execução, incluindo o fornecimento dos agregados; exclui o fornecimento e transporte do material betuminoso e o transporte dos agregados)</v>
          </cell>
          <cell r="D3806"/>
          <cell r="E3806"/>
          <cell r="F3806"/>
          <cell r="G3806" t="str">
            <v>m3</v>
          </cell>
          <cell r="H3806">
            <v>330.82</v>
          </cell>
          <cell r="I3806"/>
        </row>
        <row r="3807">
          <cell r="A3807" t="str">
            <v>RO-43402</v>
          </cell>
          <cell r="B3807"/>
          <cell r="C3807" t="str">
            <v>Usinagem de pré-misturado a frio (Execução, incluindo o fornecimento dos agregados)</v>
          </cell>
          <cell r="D3807"/>
          <cell r="E3807"/>
          <cell r="F3807"/>
          <cell r="G3807" t="str">
            <v>m3</v>
          </cell>
          <cell r="H3807">
            <v>122.13</v>
          </cell>
          <cell r="I3807"/>
        </row>
        <row r="3808">
          <cell r="A3808">
            <v>253</v>
          </cell>
          <cell r="B3808"/>
          <cell r="C3808" t="str">
            <v>Pavimento de Concreto</v>
          </cell>
          <cell r="D3808"/>
          <cell r="E3808"/>
          <cell r="F3808"/>
          <cell r="G3808"/>
          <cell r="H3808"/>
          <cell r="I3808"/>
        </row>
        <row r="3809">
          <cell r="A3809" t="str">
            <v>RO-43473</v>
          </cell>
          <cell r="B3809"/>
          <cell r="C3809" t="str">
            <v>Cordão trapezoidal de concreto nas dimensões 15x12 cm e h=35 cm (Fck &gt;=35 MPa) (Execução, incluindo o fornecimento e transporte de todos os materiais)</v>
          </cell>
          <cell r="D3809"/>
          <cell r="E3809"/>
          <cell r="F3809"/>
          <cell r="G3809" t="str">
            <v>m</v>
          </cell>
          <cell r="H3809">
            <v>34.369999999999997</v>
          </cell>
          <cell r="I3809"/>
        </row>
        <row r="3810">
          <cell r="A3810" t="str">
            <v>RO-42387</v>
          </cell>
          <cell r="B3810"/>
          <cell r="C3810" t="str">
            <v>Remoção de blocos sextavados (Bloquetes)</v>
          </cell>
          <cell r="D3810"/>
          <cell r="E3810"/>
          <cell r="F3810"/>
          <cell r="G3810" t="str">
            <v>m2</v>
          </cell>
          <cell r="H3810">
            <v>10.6</v>
          </cell>
          <cell r="I3810"/>
        </row>
        <row r="3811">
          <cell r="A3811" t="str">
            <v>RO-43415</v>
          </cell>
          <cell r="B3811"/>
          <cell r="C3811" t="str">
            <v>Remoção manual de calçamento intertravado</v>
          </cell>
          <cell r="D3811"/>
          <cell r="E3811"/>
          <cell r="F3811"/>
          <cell r="G3811" t="str">
            <v>m2</v>
          </cell>
          <cell r="H3811">
            <v>12.72</v>
          </cell>
          <cell r="I3811"/>
        </row>
        <row r="3812">
          <cell r="A3812">
            <v>254</v>
          </cell>
          <cell r="B3812"/>
          <cell r="C3812" t="str">
            <v>Sinalização Horizontal</v>
          </cell>
          <cell r="D3812"/>
          <cell r="E3812"/>
          <cell r="F3812"/>
          <cell r="G3812"/>
          <cell r="H3812"/>
          <cell r="I3812"/>
        </row>
        <row r="3813">
          <cell r="A3813" t="str">
            <v>RO-42887</v>
          </cell>
          <cell r="B3813"/>
          <cell r="C3813" t="str">
            <v>Balizador de lâmina flexivel de PVC, tipo SV-BLF (Execução, incluindo fornecimento e transporte de todos  materiais)</v>
          </cell>
          <cell r="D3813"/>
          <cell r="E3813"/>
          <cell r="F3813"/>
          <cell r="G3813" t="str">
            <v>U</v>
          </cell>
          <cell r="H3813">
            <v>17.09</v>
          </cell>
          <cell r="I3813"/>
        </row>
        <row r="3814">
          <cell r="A3814" t="str">
            <v>RO-42399</v>
          </cell>
          <cell r="B3814"/>
          <cell r="C3814" t="str">
            <v>Banda rugosa em concreto betuminoso usinado a quente com  fornecimento do material betuminoso (Execução, incluindo o fornecimento e transporte dos agregados, material betuminoso e pintura  de ligação)</v>
          </cell>
          <cell r="D3814"/>
          <cell r="E3814"/>
          <cell r="F3814"/>
          <cell r="G3814" t="str">
            <v>m3</v>
          </cell>
          <cell r="H3814">
            <v>1581.96</v>
          </cell>
          <cell r="I3814"/>
        </row>
        <row r="3815">
          <cell r="A3815" t="str">
            <v>RO-43269</v>
          </cell>
          <cell r="B3815"/>
          <cell r="C3815" t="str">
            <v>Banda rugosa em pré-misturado a frio com fornecimento do material betuminoso (execução incluindo o fornecimento e transporte dos agregados, material betuminoso e pintura de ligação)</v>
          </cell>
          <cell r="D3815"/>
          <cell r="E3815"/>
          <cell r="F3815"/>
          <cell r="G3815" t="str">
            <v>m3</v>
          </cell>
          <cell r="H3815">
            <v>1221.18</v>
          </cell>
          <cell r="I3815"/>
        </row>
        <row r="3816">
          <cell r="A3816" t="str">
            <v>RO-42215</v>
          </cell>
          <cell r="B3816"/>
          <cell r="C3816" t="str">
            <v>Banda rugosa em pré-misturado a frio sem fornecimento do material betuminoso (Execução, incluindo o fornecimento dos agregados e pintura  de ligação)</v>
          </cell>
          <cell r="D3816"/>
          <cell r="E3816"/>
          <cell r="F3816"/>
          <cell r="G3816" t="str">
            <v>m3</v>
          </cell>
          <cell r="H3816">
            <v>540.47</v>
          </cell>
          <cell r="I3816"/>
        </row>
        <row r="3817">
          <cell r="A3817" t="str">
            <v>RO-42830</v>
          </cell>
          <cell r="B3817"/>
          <cell r="C3817" t="str">
            <v>Braço projetado com altura maior ou igual à 5,50 metros e vão de 3,80 metros (Execução, incluindo instalação, base de concreto, chumbadores, colocação da placa,fornecimento e transporte dos  materiais)</v>
          </cell>
          <cell r="D3817"/>
          <cell r="E3817"/>
          <cell r="F3817"/>
          <cell r="G3817" t="str">
            <v>U</v>
          </cell>
          <cell r="H3817">
            <v>1757.08</v>
          </cell>
          <cell r="I3817"/>
        </row>
        <row r="3818">
          <cell r="A3818" t="str">
            <v>RO-43226</v>
          </cell>
          <cell r="B3818"/>
          <cell r="C3818" t="str">
            <v>Colocação de placas</v>
          </cell>
          <cell r="D3818"/>
          <cell r="E3818"/>
          <cell r="F3818"/>
          <cell r="G3818" t="str">
            <v>m2</v>
          </cell>
          <cell r="H3818">
            <v>83.84</v>
          </cell>
          <cell r="I3818"/>
        </row>
        <row r="3819">
          <cell r="A3819" t="str">
            <v>RO-41237</v>
          </cell>
          <cell r="B3819"/>
          <cell r="C3819" t="str">
            <v>Linhas de resina acrilica de  0,6mm  de espessura e Largura  = 0,10m (Execução, incluindo pré-marcação, fornecimento e transporte de todos os materiais)</v>
          </cell>
          <cell r="D3819"/>
          <cell r="E3819"/>
          <cell r="F3819"/>
          <cell r="G3819" t="str">
            <v>m</v>
          </cell>
          <cell r="H3819">
            <v>2.52</v>
          </cell>
          <cell r="I3819"/>
        </row>
        <row r="3820">
          <cell r="A3820" t="str">
            <v>RO-41243</v>
          </cell>
          <cell r="B3820"/>
          <cell r="C3820" t="str">
            <v>Linhas de resina acrilica 0,6mm com Largura &gt; 0,30m (execução, inclusive pré-marcação, fornecimento e transporte de todos os materiais)</v>
          </cell>
          <cell r="D3820"/>
          <cell r="E3820"/>
          <cell r="F3820"/>
          <cell r="G3820" t="str">
            <v>m2</v>
          </cell>
          <cell r="H3820">
            <v>24.28</v>
          </cell>
          <cell r="I3820"/>
        </row>
        <row r="3821">
          <cell r="A3821" t="str">
            <v>RO-41240</v>
          </cell>
          <cell r="B3821"/>
          <cell r="C3821" t="str">
            <v>Linhas de resina acrilica 0,6mm de espessura e  Largura = 0,30m (execução, inclusive pré-marcação, fornecimento e transporte de todos os materiais)</v>
          </cell>
          <cell r="D3821"/>
          <cell r="E3821"/>
          <cell r="F3821"/>
          <cell r="G3821" t="str">
            <v>m</v>
          </cell>
          <cell r="H3821">
            <v>7.38</v>
          </cell>
          <cell r="I3821"/>
        </row>
        <row r="3822">
          <cell r="A3822" t="str">
            <v>RO-42198</v>
          </cell>
          <cell r="B3822"/>
          <cell r="C3822" t="str">
            <v>Linhas de resina acrilica 0,6mm de espessura e Largura  = 0,08m (Execução, inclusive pré-marcação, fornecimento e transporte de todos os materiais)</v>
          </cell>
          <cell r="D3822"/>
          <cell r="E3822"/>
          <cell r="F3822"/>
          <cell r="G3822" t="str">
            <v>m</v>
          </cell>
          <cell r="H3822">
            <v>2.04</v>
          </cell>
          <cell r="I3822"/>
        </row>
        <row r="3823">
          <cell r="A3823" t="str">
            <v>RO-41239</v>
          </cell>
          <cell r="B3823"/>
          <cell r="C3823" t="str">
            <v>Linhas de resina acrilica 0,6mm de espessura e Largura  = 0,20m (execução, inclusive pré-marcação, fornecimento e transporte de todos os materiais)</v>
          </cell>
          <cell r="D3823"/>
          <cell r="E3823"/>
          <cell r="F3823"/>
          <cell r="G3823" t="str">
            <v>m</v>
          </cell>
          <cell r="H3823">
            <v>4.95</v>
          </cell>
          <cell r="I3823"/>
        </row>
        <row r="3824">
          <cell r="A3824" t="str">
            <v>RO-42886</v>
          </cell>
          <cell r="B3824"/>
          <cell r="C3824" t="str">
            <v>Placa de aço carbono com película refletiva grau diamante tipo X da ABNT - Escudo (Execução, incluindo fornecimento transporte de todos  materiais, inclusive poste de sustentação)</v>
          </cell>
          <cell r="D3824"/>
          <cell r="E3824"/>
          <cell r="F3824"/>
          <cell r="G3824" t="str">
            <v>m2</v>
          </cell>
          <cell r="H3824">
            <v>931.45</v>
          </cell>
          <cell r="I3824"/>
        </row>
        <row r="3825">
          <cell r="A3825" t="str">
            <v>RO-42884</v>
          </cell>
          <cell r="B3825"/>
          <cell r="C3825" t="str">
            <v>Placa de aço carbono com película refletiva grau diamante tipo X da ABNT - Marcador de Perigo 0,30 x 0,90 m (Execução, incluindo fornecimento transporte de todos  materiais, inclusive poste de sustentação)</v>
          </cell>
          <cell r="D3825"/>
          <cell r="E3825"/>
          <cell r="F3825"/>
          <cell r="G3825" t="str">
            <v>m2</v>
          </cell>
          <cell r="H3825">
            <v>361.32</v>
          </cell>
          <cell r="I3825"/>
        </row>
        <row r="3826">
          <cell r="A3826" t="str">
            <v>RO-42885</v>
          </cell>
          <cell r="B3826"/>
          <cell r="C3826" t="str">
            <v>Placa de aço carbono com película refletiva grau diamante tipo X da ABNT - Marco Quilométrico (Execução, incluindo fornecimento transporte de todos  materiais, inclusive poste de sustentação)</v>
          </cell>
          <cell r="D3826"/>
          <cell r="E3826"/>
          <cell r="F3826"/>
          <cell r="G3826" t="str">
            <v>m2</v>
          </cell>
          <cell r="H3826">
            <v>931.45</v>
          </cell>
          <cell r="I3826"/>
        </row>
        <row r="3827">
          <cell r="A3827" t="str">
            <v>RO-42878</v>
          </cell>
          <cell r="B3827"/>
          <cell r="C3827" t="str">
            <v>Placa de aço carbono com película refletiva grau diamante tipo X da ABNT - Placa Circular (Execução, incluindo fornecimento e transporte de todos os materiais, inclusive poste de sustentação)</v>
          </cell>
          <cell r="D3827"/>
          <cell r="E3827"/>
          <cell r="F3827"/>
          <cell r="G3827" t="str">
            <v>m2</v>
          </cell>
          <cell r="H3827">
            <v>903.71</v>
          </cell>
          <cell r="I3827"/>
        </row>
        <row r="3828">
          <cell r="A3828" t="str">
            <v>RO-42879</v>
          </cell>
          <cell r="B3828"/>
          <cell r="C3828" t="str">
            <v>Placa de aço carbono com película refletiva grau diamante tipo X da ABNT - Placa octogonal (Execução, incluindo fornecimento e transporte de todos os materiais, inclusive postes de sustentação)</v>
          </cell>
          <cell r="D3828"/>
          <cell r="E3828"/>
          <cell r="F3828"/>
          <cell r="G3828" t="str">
            <v>m2</v>
          </cell>
          <cell r="H3828">
            <v>802.75</v>
          </cell>
          <cell r="I3828"/>
        </row>
        <row r="3829">
          <cell r="A3829" t="str">
            <v>RO-42881</v>
          </cell>
          <cell r="B3829"/>
          <cell r="C3829" t="str">
            <v>Placa de aço carbono com película refletiva grau diamante tipo X da ABNT - Placa quadrada (Execução, incluindo fornecimento e transporte de todos os materiais, inclusive poste de sustentação)</v>
          </cell>
          <cell r="D3829"/>
          <cell r="E3829"/>
          <cell r="F3829"/>
          <cell r="G3829" t="str">
            <v>m2</v>
          </cell>
          <cell r="H3829">
            <v>851.2</v>
          </cell>
          <cell r="I3829"/>
        </row>
        <row r="3830">
          <cell r="A3830" t="str">
            <v>RO-42882</v>
          </cell>
          <cell r="B3830"/>
          <cell r="C3830" t="str">
            <v>Placa de aço carbono com película refletiva grau diamante tipo X da ABNT - Placa Retangular (Execução, incluindo fornecimento e transporte de todos os materiais, inclusive poste de sustentação)</v>
          </cell>
          <cell r="D3830"/>
          <cell r="E3830"/>
          <cell r="F3830"/>
          <cell r="G3830" t="str">
            <v>m2</v>
          </cell>
          <cell r="H3830">
            <v>931.45</v>
          </cell>
          <cell r="I3830"/>
        </row>
        <row r="3831">
          <cell r="A3831" t="str">
            <v>RO-42880</v>
          </cell>
          <cell r="B3831"/>
          <cell r="C3831" t="str">
            <v>Placa de aço carbono com película refletiva grau diamante tipo X da ABNT - Placa triangular (Execução, incluindo fornecimento e transporte de todos os materiais, inclusive poste de sustentação)</v>
          </cell>
          <cell r="D3831"/>
          <cell r="E3831"/>
          <cell r="F3831"/>
          <cell r="G3831" t="str">
            <v>m2</v>
          </cell>
          <cell r="H3831">
            <v>783.41</v>
          </cell>
          <cell r="I3831"/>
        </row>
        <row r="3832">
          <cell r="A3832" t="str">
            <v>RO-42883</v>
          </cell>
          <cell r="B3832"/>
          <cell r="C3832" t="str">
            <v>Placa de aço carbono com película refletiva grau diamante tipo X da ABNT, com suporte de madeira - Marcador de Alinhamento (Execução, incluindo fornecimento transporte de todos  materiais, inclusive poste de sustentação)</v>
          </cell>
          <cell r="D3832"/>
          <cell r="E3832"/>
          <cell r="F3832"/>
          <cell r="G3832" t="str">
            <v>m2</v>
          </cell>
          <cell r="H3832">
            <v>361.32</v>
          </cell>
          <cell r="I3832"/>
        </row>
        <row r="3833">
          <cell r="A3833" t="str">
            <v>RO-41227</v>
          </cell>
          <cell r="B3833"/>
          <cell r="C3833" t="str">
            <v>Pré-marcação para linhas de sinalização horizontal por alinhamento (Execução, incluindo fornecimento e transporte de todos os materiais Eixo, bordo esquerdo e bordo direito)</v>
          </cell>
          <cell r="D3833"/>
          <cell r="E3833"/>
          <cell r="F3833"/>
          <cell r="G3833" t="str">
            <v>km</v>
          </cell>
          <cell r="H3833">
            <v>104.01</v>
          </cell>
          <cell r="I3833"/>
        </row>
        <row r="3834">
          <cell r="A3834" t="str">
            <v>RO-41779</v>
          </cell>
          <cell r="B3834"/>
          <cell r="C3834" t="str">
            <v>Setas, simbolos e dizeres de resina acrílica 0,6mm de espessura (Execução, incluindo pré-marcação, fornecimento e transporte de todos os materiais)</v>
          </cell>
          <cell r="D3834"/>
          <cell r="E3834"/>
          <cell r="F3834"/>
          <cell r="G3834" t="str">
            <v>m2</v>
          </cell>
          <cell r="H3834">
            <v>36.42</v>
          </cell>
          <cell r="I3834"/>
        </row>
        <row r="3835">
          <cell r="A3835" t="str">
            <v>RO-41231</v>
          </cell>
          <cell r="B3835"/>
          <cell r="C3835" t="str">
            <v>Tacha refletiva tipo SHTRP, com catadióptrico em apenas uma face (Execução, incluindo fornecimento, colocação e transporte de todos os materiais)</v>
          </cell>
          <cell r="D3835"/>
          <cell r="E3835"/>
          <cell r="F3835"/>
          <cell r="G3835" t="str">
            <v>U</v>
          </cell>
          <cell r="H3835">
            <v>16.11</v>
          </cell>
          <cell r="I3835"/>
        </row>
        <row r="3836">
          <cell r="A3836" t="str">
            <v>RO-41230</v>
          </cell>
          <cell r="B3836"/>
          <cell r="C3836" t="str">
            <v>Tacha refletiva tipo SHTRP, com catadióptrico nas duas faces (Execução, incluindo fornecimento, colocação e transporte de todos os materiais)</v>
          </cell>
          <cell r="D3836"/>
          <cell r="E3836"/>
          <cell r="F3836"/>
          <cell r="G3836" t="str">
            <v>U</v>
          </cell>
          <cell r="H3836">
            <v>19.5</v>
          </cell>
          <cell r="I3836"/>
        </row>
        <row r="3837">
          <cell r="A3837" t="str">
            <v>RO-41228</v>
          </cell>
          <cell r="B3837"/>
          <cell r="C3837" t="str">
            <v>Tachão refletivo  tipo SHTRG, com catadióptrico nas duas faces (Execução, incluindo fornecimento, colocação e transporte de todos os materiais)</v>
          </cell>
          <cell r="D3837"/>
          <cell r="E3837"/>
          <cell r="F3837"/>
          <cell r="G3837" t="str">
            <v>U</v>
          </cell>
          <cell r="H3837">
            <v>58.05</v>
          </cell>
          <cell r="I3837"/>
        </row>
        <row r="3838">
          <cell r="A3838" t="str">
            <v>RO-41229</v>
          </cell>
          <cell r="B3838"/>
          <cell r="C3838" t="str">
            <v>Tachão refletivo tipo SHTRG, com catadióptrico em apenas uma face (Execução, incluindo fornecimento, colocação e transporte de todos os materiais)</v>
          </cell>
          <cell r="D3838"/>
          <cell r="E3838"/>
          <cell r="F3838"/>
          <cell r="G3838" t="str">
            <v>U</v>
          </cell>
          <cell r="H3838">
            <v>57</v>
          </cell>
          <cell r="I3838"/>
        </row>
        <row r="3839">
          <cell r="A3839">
            <v>280</v>
          </cell>
          <cell r="B3839"/>
          <cell r="C3839" t="str">
            <v>Sinalização Vertical</v>
          </cell>
          <cell r="D3839"/>
          <cell r="E3839"/>
          <cell r="F3839"/>
          <cell r="G3839"/>
          <cell r="H3839"/>
          <cell r="I3839"/>
        </row>
        <row r="3840">
          <cell r="A3840" t="str">
            <v>RO-42829</v>
          </cell>
          <cell r="B3840"/>
          <cell r="C3840" t="str">
            <v>Braço projetado com altura maior ou igual à 5,50 metros e vão de 4,80 metros (Execução, incluindo instalação, base de concreto, chumbadores, colocação da placa, fornecimento e transporte dos  materiais)</v>
          </cell>
          <cell r="D3840"/>
          <cell r="E3840"/>
          <cell r="F3840"/>
          <cell r="G3840" t="str">
            <v>U</v>
          </cell>
          <cell r="H3840">
            <v>2103.8000000000002</v>
          </cell>
          <cell r="I3840"/>
        </row>
        <row r="3841">
          <cell r="A3841" t="str">
            <v>RO-41763</v>
          </cell>
          <cell r="B3841"/>
          <cell r="C3841" t="str">
            <v>Defensa Singela semi-maleável SV-DSM-02 (Execução, incluindo fornecimento, colocação e transporte de todos os materiais)</v>
          </cell>
          <cell r="D3841"/>
          <cell r="E3841"/>
          <cell r="F3841"/>
          <cell r="G3841" t="str">
            <v>m</v>
          </cell>
          <cell r="H3841">
            <v>385.47</v>
          </cell>
          <cell r="I3841"/>
        </row>
        <row r="3842">
          <cell r="A3842" t="str">
            <v>RO-44777</v>
          </cell>
          <cell r="B3842"/>
          <cell r="C3842" t="str">
            <v>Placa de aço carbono com película refletiva alta intensidade prismática tipo III da ABNT  - Marcador de Alinhamento (Execução, incluindo fornecimento e transporte de todos os materiais, inclusive postes de sustentação)</v>
          </cell>
          <cell r="D3842"/>
          <cell r="E3842"/>
          <cell r="F3842"/>
          <cell r="G3842" t="str">
            <v>m2</v>
          </cell>
          <cell r="H3842">
            <v>227.53</v>
          </cell>
          <cell r="I3842"/>
        </row>
        <row r="3843">
          <cell r="A3843" t="str">
            <v>RO-42983</v>
          </cell>
          <cell r="B3843"/>
          <cell r="C3843" t="str">
            <v>Placa de aço carbono com película refletiva alta intensidade prismática tipo III da ABNT - Escudo (Execução, incluindo fornecimento e transporte de todos os materiais, inclusive postes de sustentação)</v>
          </cell>
          <cell r="D3843"/>
          <cell r="E3843"/>
          <cell r="F3843"/>
          <cell r="G3843" t="str">
            <v>m2</v>
          </cell>
          <cell r="H3843">
            <v>567.07000000000005</v>
          </cell>
          <cell r="I3843"/>
        </row>
        <row r="3844">
          <cell r="A3844" t="str">
            <v>RO-44585</v>
          </cell>
          <cell r="B3844"/>
          <cell r="C3844" t="str">
            <v>Placa de aço carbono com película refletiva alta intensidade prismática tipo III da ABNT - Marcador de perigo 0,30x0,90 m (Execução, incluindo fornecimento e transporte de todos os materiais, inclusive poste de sustentação)</v>
          </cell>
          <cell r="D3844"/>
          <cell r="E3844"/>
          <cell r="F3844"/>
          <cell r="G3844" t="str">
            <v>m2</v>
          </cell>
          <cell r="H3844">
            <v>227.53</v>
          </cell>
          <cell r="I3844"/>
        </row>
        <row r="3845">
          <cell r="A3845" t="str">
            <v>RO-44586</v>
          </cell>
          <cell r="B3845"/>
          <cell r="C3845" t="str">
            <v>Placa de aço carbono com película refletiva alta intensidade prismática tipo III da ABNT - Marco quilométrico (Execução, incluindo fornecimento e transporte de todos os materiais, inclusive postes de sustentação)</v>
          </cell>
          <cell r="D3845"/>
          <cell r="E3845"/>
          <cell r="F3845"/>
          <cell r="G3845" t="str">
            <v>m2</v>
          </cell>
          <cell r="H3845">
            <v>567.07000000000005</v>
          </cell>
          <cell r="I3845"/>
        </row>
        <row r="3846">
          <cell r="A3846" t="str">
            <v>RO-42977</v>
          </cell>
          <cell r="B3846"/>
          <cell r="C3846" t="str">
            <v>Placa de aço carbono com película refletiva alta intensidade prismática tipo III da ABNT - Placa circular (execução, incluindo fornecimento e transporte de todos os materiais, inclusive postes de sustentação)</v>
          </cell>
          <cell r="D3846"/>
          <cell r="E3846"/>
          <cell r="F3846"/>
          <cell r="G3846" t="str">
            <v>m2</v>
          </cell>
          <cell r="H3846">
            <v>553.32000000000005</v>
          </cell>
          <cell r="I3846"/>
        </row>
        <row r="3847">
          <cell r="A3847" t="str">
            <v>RO-42978</v>
          </cell>
          <cell r="B3847"/>
          <cell r="C3847" t="str">
            <v>Placa de aço carbono com película refletiva alta intensidade prismática tipo III da ABNT - Placa octogonal (execução, incluindo fornecimento e transporte de todos os materiais, inclusive postes de sustentação)</v>
          </cell>
          <cell r="D3847"/>
          <cell r="E3847"/>
          <cell r="F3847"/>
          <cell r="G3847" t="str">
            <v>m2</v>
          </cell>
          <cell r="H3847">
            <v>510.77</v>
          </cell>
          <cell r="I3847"/>
        </row>
        <row r="3848">
          <cell r="A3848" t="str">
            <v>RO-42980</v>
          </cell>
          <cell r="B3848"/>
          <cell r="C3848" t="str">
            <v>Placa de aço carbono com película refletiva alta intensidade prismática tipo III da ABNT - Placa quadrada (Execução, incluindo fornecimento e transporte de todos os materiais, inclusive postes de sustentação)</v>
          </cell>
          <cell r="D3848"/>
          <cell r="E3848"/>
          <cell r="F3848"/>
          <cell r="G3848" t="str">
            <v>m2</v>
          </cell>
          <cell r="H3848">
            <v>531.20000000000005</v>
          </cell>
          <cell r="I3848"/>
        </row>
        <row r="3849">
          <cell r="A3849" t="str">
            <v>RO-42981</v>
          </cell>
          <cell r="B3849"/>
          <cell r="C3849" t="str">
            <v>Placa de aço carbono com película refletiva alta intensidade prismática tipo III da ABNT - Placa retangular (Execução, incluindo fornecimento e transporte de todos os materiais, inclusive postes de sustentação)</v>
          </cell>
          <cell r="D3849"/>
          <cell r="E3849"/>
          <cell r="F3849"/>
          <cell r="G3849" t="str">
            <v>m2</v>
          </cell>
          <cell r="H3849">
            <v>567.07000000000005</v>
          </cell>
          <cell r="I3849"/>
        </row>
        <row r="3850">
          <cell r="A3850" t="str">
            <v>RO-42979</v>
          </cell>
          <cell r="B3850"/>
          <cell r="C3850" t="str">
            <v>Placa de aço carbono com película refletiva alta intensidade prismática tipo III da ABNT - Placa triangular (execução, incluindo fornecimento e transporte de todos os materiais, inclusive postes de sustentação)</v>
          </cell>
          <cell r="D3850"/>
          <cell r="E3850"/>
          <cell r="F3850"/>
          <cell r="G3850" t="str">
            <v>m2</v>
          </cell>
          <cell r="H3850">
            <v>484.43</v>
          </cell>
          <cell r="I3850"/>
        </row>
        <row r="3851">
          <cell r="A3851" t="str">
            <v>RO-42210</v>
          </cell>
          <cell r="B3851"/>
          <cell r="C3851" t="str">
            <v>Placa de aço carbono com película refletiva grau técnico tipo I da ABNT - Escudo (Execução, incluindo fornecimento e transporte de todos os materiais, inclusive poste de sustentação)</v>
          </cell>
          <cell r="D3851"/>
          <cell r="E3851"/>
          <cell r="F3851"/>
          <cell r="G3851" t="str">
            <v>m2</v>
          </cell>
          <cell r="H3851">
            <v>464.54</v>
          </cell>
          <cell r="I3851"/>
        </row>
        <row r="3852">
          <cell r="A3852" t="str">
            <v>RO-42194</v>
          </cell>
          <cell r="B3852"/>
          <cell r="C3852" t="str">
            <v>Placa de aço carbono com película refletiva grau técnico tipo I da ABNT - Marcador de Alinhamento (Execução, incluindo fornecimento e transporte de todos os materiais, inclusive poste de sustentação)</v>
          </cell>
          <cell r="D3852"/>
          <cell r="E3852"/>
          <cell r="F3852"/>
          <cell r="G3852" t="str">
            <v>m2</v>
          </cell>
          <cell r="H3852">
            <v>189.89</v>
          </cell>
          <cell r="I3852"/>
        </row>
        <row r="3853">
          <cell r="A3853" t="str">
            <v>RO-42195</v>
          </cell>
          <cell r="B3853"/>
          <cell r="C3853" t="str">
            <v>Placa de aço carbono com película refletiva grau técnico tipo I da ABNT - Marcador de Perigo 0,30 x 0,90m (Execução, incluindo fornecimento e transporte de todos os materiais, inclusive poste de sustentação)</v>
          </cell>
          <cell r="D3853"/>
          <cell r="E3853"/>
          <cell r="F3853"/>
          <cell r="G3853" t="str">
            <v>m2</v>
          </cell>
          <cell r="H3853">
            <v>189.89</v>
          </cell>
          <cell r="I3853"/>
        </row>
        <row r="3854">
          <cell r="A3854" t="str">
            <v>RO-42196</v>
          </cell>
          <cell r="B3854"/>
          <cell r="C3854" t="str">
            <v>Placa de aço carbono com película refletiva grau técnico tipo I da ABNT - Marco Quilométrico (Execução, incluindo fornecimento e transporte de todos os materiais, inclusive poste de sustentação)</v>
          </cell>
          <cell r="D3854"/>
          <cell r="E3854"/>
          <cell r="F3854"/>
          <cell r="G3854" t="str">
            <v>m2</v>
          </cell>
          <cell r="H3854">
            <v>464.54</v>
          </cell>
          <cell r="I3854"/>
        </row>
        <row r="3855">
          <cell r="A3855" t="str">
            <v>RO-41841</v>
          </cell>
          <cell r="B3855"/>
          <cell r="C3855" t="str">
            <v>Placa de aço carbono com película refletiva grau técnico tipo I da ABNT - Placa Circular (Execução, incluindo fornecimento e transporte de todos os materiais, inclusive poste de sustentação)</v>
          </cell>
          <cell r="D3855"/>
          <cell r="E3855"/>
          <cell r="F3855"/>
          <cell r="G3855" t="str">
            <v>m2</v>
          </cell>
          <cell r="H3855">
            <v>454.74</v>
          </cell>
          <cell r="I3855"/>
        </row>
        <row r="3856">
          <cell r="A3856" t="str">
            <v>RO-41842</v>
          </cell>
          <cell r="B3856"/>
          <cell r="C3856" t="str">
            <v>Placa de aço carbono com película refletiva grau técnico tipo I da ABNT - Placa Octogonal (Execução, incluindo fornecimento e transporte de todos os materiais, inclusive poste de sustentação)</v>
          </cell>
          <cell r="D3856"/>
          <cell r="E3856"/>
          <cell r="F3856"/>
          <cell r="G3856" t="str">
            <v>m2</v>
          </cell>
          <cell r="H3856">
            <v>428.61</v>
          </cell>
          <cell r="I3856"/>
        </row>
        <row r="3857">
          <cell r="A3857" t="str">
            <v>RO-41844</v>
          </cell>
          <cell r="B3857"/>
          <cell r="C3857" t="str">
            <v>Placa de aço carbono com película refletiva grau técnico tipo I da ABNT - Placa Quadrada (Execução, incluindo fornecimento e transporte de todos os materiais, inclusive poste de sustentação)</v>
          </cell>
          <cell r="D3857"/>
          <cell r="E3857"/>
          <cell r="F3857"/>
          <cell r="G3857" t="str">
            <v>m2</v>
          </cell>
          <cell r="H3857">
            <v>441.15</v>
          </cell>
          <cell r="I3857"/>
        </row>
        <row r="3858">
          <cell r="A3858" t="str">
            <v>RO-42193</v>
          </cell>
          <cell r="B3858"/>
          <cell r="C3858" t="str">
            <v>Placa de aço carbono com película refletiva grau técnico tipo I da ABNT - Placa Retangular (Execução, incluindo fornecimento e transporte de todos os materiais, inclusive poste de sustentação)</v>
          </cell>
          <cell r="D3858"/>
          <cell r="E3858"/>
          <cell r="F3858"/>
          <cell r="G3858" t="str">
            <v>m2</v>
          </cell>
          <cell r="H3858">
            <v>464.54</v>
          </cell>
          <cell r="I3858"/>
        </row>
        <row r="3859">
          <cell r="A3859" t="str">
            <v>RO-41843</v>
          </cell>
          <cell r="B3859"/>
          <cell r="C3859" t="str">
            <v>Placa de aço carbono com película refletiva grau técnico tipo I da ABNT - Placa Triangular (Execução, incluindo fornecimento e transporte de todos os materiais, inclusive poste de sustentação)</v>
          </cell>
          <cell r="D3859"/>
          <cell r="E3859"/>
          <cell r="F3859"/>
          <cell r="G3859" t="str">
            <v>m2</v>
          </cell>
          <cell r="H3859">
            <v>400.31</v>
          </cell>
          <cell r="I3859"/>
        </row>
        <row r="3860">
          <cell r="A3860" t="str">
            <v>RO-43014</v>
          </cell>
          <cell r="B3860"/>
          <cell r="C3860" t="str">
            <v>Remoção de placas</v>
          </cell>
          <cell r="D3860"/>
          <cell r="E3860"/>
          <cell r="F3860"/>
          <cell r="G3860" t="str">
            <v>U</v>
          </cell>
          <cell r="H3860">
            <v>14.24</v>
          </cell>
          <cell r="I3860"/>
        </row>
        <row r="3861">
          <cell r="A3861">
            <v>255</v>
          </cell>
          <cell r="B3861"/>
          <cell r="C3861" t="str">
            <v>Conservação</v>
          </cell>
          <cell r="D3861"/>
          <cell r="E3861"/>
          <cell r="F3861"/>
          <cell r="G3861"/>
          <cell r="H3861"/>
          <cell r="I3861"/>
        </row>
        <row r="3862">
          <cell r="A3862" t="str">
            <v>RO-41781</v>
          </cell>
          <cell r="B3862"/>
          <cell r="C3862" t="str">
            <v>Arborização com o fornecimento e transporte da muda ((Execução, incluindo escavação, fornecimento e transporte da muda)</v>
          </cell>
          <cell r="D3862"/>
          <cell r="E3862"/>
          <cell r="F3862"/>
          <cell r="G3862" t="str">
            <v>U</v>
          </cell>
          <cell r="H3862">
            <v>12.28</v>
          </cell>
          <cell r="I3862"/>
        </row>
        <row r="3863">
          <cell r="A3863" t="str">
            <v>RO-41387</v>
          </cell>
          <cell r="B3863"/>
          <cell r="C3863" t="str">
            <v>Armação de aço tipo CA-50 (Execução, incluindo preparo, dobragem, colocação nas formas e transporte de todos os materiais)</v>
          </cell>
          <cell r="D3863"/>
          <cell r="E3863"/>
          <cell r="F3863"/>
          <cell r="G3863" t="str">
            <v>Kg</v>
          </cell>
          <cell r="H3863">
            <v>10.24</v>
          </cell>
          <cell r="I3863"/>
        </row>
        <row r="3864">
          <cell r="A3864" t="str">
            <v>RO-41316</v>
          </cell>
          <cell r="B3864"/>
          <cell r="C3864" t="str">
            <v>Caiação a duas demãos (Execução, incluindo fornecimento e transporte de todos os materiais)</v>
          </cell>
          <cell r="D3864"/>
          <cell r="E3864"/>
          <cell r="F3864"/>
          <cell r="G3864" t="str">
            <v>m2</v>
          </cell>
          <cell r="H3864">
            <v>2.69</v>
          </cell>
          <cell r="I3864"/>
        </row>
        <row r="3865">
          <cell r="A3865" t="str">
            <v>RO-41296</v>
          </cell>
          <cell r="B3865"/>
          <cell r="C3865" t="str">
            <v>Capina (Execução, incluindo remoção do material até 5 km)</v>
          </cell>
          <cell r="D3865"/>
          <cell r="E3865"/>
          <cell r="F3865"/>
          <cell r="G3865" t="str">
            <v>ha</v>
          </cell>
          <cell r="H3865">
            <v>6290</v>
          </cell>
          <cell r="I3865"/>
        </row>
        <row r="3866">
          <cell r="A3866" t="str">
            <v>RO-41278</v>
          </cell>
          <cell r="B3866"/>
          <cell r="C3866" t="str">
            <v>Cerca de arame farpado, tipo OC.CA-01 (com 4 fios e mourão de madeira com espaçamento de 2,5 metros) ((Execução, incluindo escavação , fornecimento, assentamento e transporte de todos os materiais)</v>
          </cell>
          <cell r="D3866"/>
          <cell r="E3866"/>
          <cell r="F3866"/>
          <cell r="G3866" t="str">
            <v>m</v>
          </cell>
          <cell r="H3866">
            <v>16.8</v>
          </cell>
          <cell r="I3866"/>
        </row>
        <row r="3867">
          <cell r="A3867" t="str">
            <v>RO-41396</v>
          </cell>
          <cell r="B3867"/>
          <cell r="C3867" t="str">
            <v>Conformação das caixas de empréstimos e jazidas (Execução, incluindo regularização, fornecimento e transporte de todos os materiais)</v>
          </cell>
          <cell r="D3867"/>
          <cell r="E3867"/>
          <cell r="F3867"/>
          <cell r="G3867" t="str">
            <v>m2</v>
          </cell>
          <cell r="H3867">
            <v>0.3</v>
          </cell>
          <cell r="I3867"/>
        </row>
        <row r="3868">
          <cell r="A3868" t="str">
            <v>RO-43246</v>
          </cell>
          <cell r="B3868"/>
          <cell r="C3868" t="str">
            <v>Conformação do leito estradal, inclusive umidecimento</v>
          </cell>
          <cell r="D3868"/>
          <cell r="E3868"/>
          <cell r="F3868"/>
          <cell r="G3868" t="str">
            <v>ha</v>
          </cell>
          <cell r="H3868">
            <v>873.34</v>
          </cell>
          <cell r="I3868"/>
        </row>
        <row r="3869">
          <cell r="A3869" t="str">
            <v>RO-41399</v>
          </cell>
          <cell r="B3869"/>
          <cell r="C3869" t="str">
            <v>Conformação e proteção dos locais de bota fora (Execução, incluindo regularização, fornecimento e transporte de todos os materiais)</v>
          </cell>
          <cell r="D3869"/>
          <cell r="E3869"/>
          <cell r="F3869"/>
          <cell r="G3869" t="str">
            <v>m2</v>
          </cell>
          <cell r="H3869">
            <v>0.3</v>
          </cell>
          <cell r="I3869"/>
        </row>
        <row r="3870">
          <cell r="A3870" t="str">
            <v>RO-41388</v>
          </cell>
          <cell r="B3870"/>
          <cell r="C3870" t="str">
            <v>Encascalhamento (Execução, incluindo escavação, carga e descarga, umidecimento e espalhamento do material)</v>
          </cell>
          <cell r="D3870"/>
          <cell r="E3870"/>
          <cell r="F3870"/>
          <cell r="G3870" t="str">
            <v>m3</v>
          </cell>
          <cell r="H3870">
            <v>10.62</v>
          </cell>
          <cell r="I3870"/>
        </row>
        <row r="3871">
          <cell r="A3871" t="str">
            <v>RO-41400</v>
          </cell>
          <cell r="B3871"/>
          <cell r="C3871" t="str">
            <v>Estocagem da camada vegetal de caixas de emprestimo e jazidas</v>
          </cell>
          <cell r="D3871"/>
          <cell r="E3871"/>
          <cell r="F3871"/>
          <cell r="G3871" t="str">
            <v>m2</v>
          </cell>
          <cell r="H3871">
            <v>0.23</v>
          </cell>
          <cell r="I3871"/>
        </row>
        <row r="3872">
          <cell r="A3872" t="str">
            <v>RO-41336</v>
          </cell>
          <cell r="B3872"/>
          <cell r="C3872" t="str">
            <v>Horas de servente</v>
          </cell>
          <cell r="D3872"/>
          <cell r="E3872"/>
          <cell r="F3872"/>
          <cell r="G3872" t="str">
            <v>hora</v>
          </cell>
          <cell r="H3872">
            <v>14.47</v>
          </cell>
          <cell r="I3872"/>
        </row>
        <row r="3873">
          <cell r="A3873" t="str">
            <v>RO-41300</v>
          </cell>
          <cell r="B3873"/>
          <cell r="C3873" t="str">
            <v>Limpeza de bueiros (Execução, incluindo remoção do material para local adequado)</v>
          </cell>
          <cell r="D3873"/>
          <cell r="E3873"/>
          <cell r="F3873"/>
          <cell r="G3873" t="str">
            <v>hxh</v>
          </cell>
          <cell r="H3873">
            <v>19.36</v>
          </cell>
          <cell r="I3873"/>
        </row>
        <row r="3874">
          <cell r="A3874" t="str">
            <v>RO-41297</v>
          </cell>
          <cell r="B3874"/>
          <cell r="C3874" t="str">
            <v>Limpeza de dispositivo de drenagem superficial (Execução, incluindo capina lateral na largura de 0,20 m  e remoção de entulho)</v>
          </cell>
          <cell r="D3874"/>
          <cell r="E3874"/>
          <cell r="F3874"/>
          <cell r="G3874" t="str">
            <v>km</v>
          </cell>
          <cell r="H3874">
            <v>663.69</v>
          </cell>
          <cell r="I3874"/>
        </row>
        <row r="3875">
          <cell r="A3875" t="str">
            <v>RO-42874</v>
          </cell>
          <cell r="B3875"/>
          <cell r="C3875" t="str">
            <v>Limpeza mecânica de bueiros por hidrojateamento, com obstrução média - Ø 0,40m</v>
          </cell>
          <cell r="D3875"/>
          <cell r="E3875"/>
          <cell r="F3875"/>
          <cell r="G3875" t="str">
            <v>m</v>
          </cell>
          <cell r="H3875">
            <v>43.09</v>
          </cell>
          <cell r="I3875"/>
        </row>
        <row r="3876">
          <cell r="A3876" t="str">
            <v>RO-42875</v>
          </cell>
          <cell r="B3876"/>
          <cell r="C3876" t="str">
            <v>Limpeza mecânica de bueiros por hidrojateamento, com obstrução média - Ø 0,60m</v>
          </cell>
          <cell r="D3876"/>
          <cell r="E3876"/>
          <cell r="F3876"/>
          <cell r="G3876" t="str">
            <v>m</v>
          </cell>
          <cell r="H3876">
            <v>48.48</v>
          </cell>
          <cell r="I3876"/>
        </row>
        <row r="3877">
          <cell r="A3877" t="str">
            <v>RO-42876</v>
          </cell>
          <cell r="B3877"/>
          <cell r="C3877" t="str">
            <v>Limpeza mecânica de bueiros por hidrojateamento, com obstrução média - Ø 0,80m</v>
          </cell>
          <cell r="D3877"/>
          <cell r="E3877"/>
          <cell r="F3877"/>
          <cell r="G3877" t="str">
            <v>m</v>
          </cell>
          <cell r="H3877">
            <v>58.17</v>
          </cell>
          <cell r="I3877"/>
        </row>
        <row r="3878">
          <cell r="A3878" t="str">
            <v>RO-42877</v>
          </cell>
          <cell r="B3878"/>
          <cell r="C3878" t="str">
            <v>Limpeza mecânica de bueiros por hidrojateamento, com obstrução média - Ø 1,00m</v>
          </cell>
          <cell r="D3878"/>
          <cell r="E3878"/>
          <cell r="F3878"/>
          <cell r="G3878" t="str">
            <v>m</v>
          </cell>
          <cell r="H3878">
            <v>67.849999999999994</v>
          </cell>
          <cell r="I3878"/>
        </row>
        <row r="3879">
          <cell r="A3879" t="str">
            <v>RO-42216</v>
          </cell>
          <cell r="B3879"/>
          <cell r="C3879" t="str">
            <v>Mata-Burro em trilhos tipo OC.MB-01 (Execução, incluindo escavação, fornecimento e transporte de todos os materiais)</v>
          </cell>
          <cell r="D3879"/>
          <cell r="E3879"/>
          <cell r="F3879"/>
          <cell r="G3879" t="str">
            <v>U</v>
          </cell>
          <cell r="H3879">
            <v>5194.01</v>
          </cell>
          <cell r="I3879"/>
        </row>
        <row r="3880">
          <cell r="A3880" t="str">
            <v>RO-42283</v>
          </cell>
          <cell r="B3880"/>
          <cell r="C3880" t="str">
            <v>Passeio de concreto (FCK &gt;= 11 MPa - espessura de 6 cm) (Execução, incluindo fornecimento e transporte de todos os materiais)</v>
          </cell>
          <cell r="D3880"/>
          <cell r="E3880"/>
          <cell r="F3880"/>
          <cell r="G3880" t="str">
            <v>m2</v>
          </cell>
          <cell r="H3880">
            <v>44.25</v>
          </cell>
          <cell r="I3880"/>
        </row>
        <row r="3881">
          <cell r="A3881" t="str">
            <v>RO-41379</v>
          </cell>
          <cell r="B3881"/>
          <cell r="C3881" t="str">
            <v>Porteira tipo OC.PT (Execução, incluindo escavação , fornecimento, assentamento e transporte dos  materiais)</v>
          </cell>
          <cell r="D3881"/>
          <cell r="E3881"/>
          <cell r="F3881"/>
          <cell r="G3881" t="str">
            <v>U</v>
          </cell>
          <cell r="H3881">
            <v>1048.6600000000001</v>
          </cell>
          <cell r="I3881"/>
        </row>
        <row r="3882">
          <cell r="A3882" t="str">
            <v>RO-41279</v>
          </cell>
          <cell r="B3882"/>
          <cell r="C3882" t="str">
            <v>Reconfecção de cerca com reaproveitamento de 70% de materiais (Execução, incluindo fornecimento, assentamento e transporte de todos os materiais)</v>
          </cell>
          <cell r="D3882"/>
          <cell r="E3882"/>
          <cell r="F3882"/>
          <cell r="G3882" t="str">
            <v>m</v>
          </cell>
          <cell r="H3882">
            <v>11.14</v>
          </cell>
          <cell r="I3882"/>
        </row>
        <row r="3883">
          <cell r="A3883" t="str">
            <v>RO-41288</v>
          </cell>
          <cell r="B3883"/>
          <cell r="C3883" t="str">
            <v>Remanejamento de cerca, com aproveitamento do material (Execução, incluindo escavação e assentamento de todos os materiais)</v>
          </cell>
          <cell r="D3883"/>
          <cell r="E3883"/>
          <cell r="F3883"/>
          <cell r="G3883" t="str">
            <v>m</v>
          </cell>
          <cell r="H3883">
            <v>14.89</v>
          </cell>
          <cell r="I3883"/>
        </row>
        <row r="3884">
          <cell r="A3884" t="str">
            <v>RO-41334</v>
          </cell>
          <cell r="B3884"/>
          <cell r="C3884" t="str">
            <v>Remendo profundo - recomposição da camada granular (Execução, incluindo remoção de camada granular e revestimento betuminoso, transporte para bota-fora, escavação e carga do material granular)</v>
          </cell>
          <cell r="D3884"/>
          <cell r="E3884"/>
          <cell r="F3884"/>
          <cell r="G3884" t="str">
            <v>m3</v>
          </cell>
          <cell r="H3884">
            <v>194.64</v>
          </cell>
          <cell r="I3884"/>
        </row>
        <row r="3885">
          <cell r="A3885" t="str">
            <v>RO-43439</v>
          </cell>
          <cell r="B3885"/>
          <cell r="C3885" t="str">
            <v>Remendo superficial (Execução, incluindo escavação e carga do material granular)</v>
          </cell>
          <cell r="D3885"/>
          <cell r="E3885"/>
          <cell r="F3885"/>
          <cell r="G3885" t="str">
            <v>m2</v>
          </cell>
          <cell r="H3885">
            <v>30.14</v>
          </cell>
          <cell r="I3885"/>
        </row>
        <row r="3886">
          <cell r="A3886" t="str">
            <v>RO-41291</v>
          </cell>
          <cell r="B3886"/>
          <cell r="C3886" t="str">
            <v>Remoção de cercas</v>
          </cell>
          <cell r="D3886"/>
          <cell r="E3886"/>
          <cell r="F3886"/>
          <cell r="G3886" t="str">
            <v>m</v>
          </cell>
          <cell r="H3886">
            <v>8.4</v>
          </cell>
          <cell r="I3886"/>
        </row>
        <row r="3887">
          <cell r="A3887" t="str">
            <v>RO-42282</v>
          </cell>
          <cell r="B3887"/>
          <cell r="C3887" t="str">
            <v>Remoção de Mata-Burro</v>
          </cell>
          <cell r="D3887"/>
          <cell r="E3887"/>
          <cell r="F3887"/>
          <cell r="G3887" t="str">
            <v>U</v>
          </cell>
          <cell r="H3887">
            <v>528.26</v>
          </cell>
          <cell r="I3887"/>
        </row>
        <row r="3888">
          <cell r="A3888" t="str">
            <v>RO-41401</v>
          </cell>
          <cell r="B3888"/>
          <cell r="C3888" t="str">
            <v>Reposição de camada vegetal em caixa de empréstimo e jazidas</v>
          </cell>
          <cell r="D3888"/>
          <cell r="E3888"/>
          <cell r="F3888"/>
          <cell r="G3888" t="str">
            <v>m2</v>
          </cell>
          <cell r="H3888">
            <v>0.96</v>
          </cell>
          <cell r="I3888"/>
        </row>
        <row r="3889">
          <cell r="A3889" t="str">
            <v>RO-41402</v>
          </cell>
          <cell r="B3889"/>
          <cell r="C3889" t="str">
            <v>Revestimento vegetal com gramas em placas (Execução, incluindo fornecimento, umidecimento, corte e carga da grama, adubação e plantio)</v>
          </cell>
          <cell r="D3889"/>
          <cell r="E3889"/>
          <cell r="F3889"/>
          <cell r="G3889" t="str">
            <v>m2</v>
          </cell>
          <cell r="H3889">
            <v>7.34</v>
          </cell>
          <cell r="I3889"/>
        </row>
        <row r="3890">
          <cell r="A3890" t="str">
            <v>RO-41404</v>
          </cell>
          <cell r="B3890"/>
          <cell r="C3890" t="str">
            <v>Revestimento vegetal com semeadura manual (Execução, incluindo fornecimento e transporte de todos os materiais)</v>
          </cell>
          <cell r="D3890"/>
          <cell r="E3890"/>
          <cell r="F3890"/>
          <cell r="G3890" t="str">
            <v>m2</v>
          </cell>
          <cell r="H3890">
            <v>2.38</v>
          </cell>
          <cell r="I3890"/>
        </row>
        <row r="3891">
          <cell r="A3891" t="str">
            <v>RO-41292</v>
          </cell>
          <cell r="B3891"/>
          <cell r="C3891" t="str">
            <v>Roçada manual leve (Execução, incluindo remoção do material até 5 km)</v>
          </cell>
          <cell r="D3891"/>
          <cell r="E3891"/>
          <cell r="F3891"/>
          <cell r="G3891" t="str">
            <v>ha</v>
          </cell>
          <cell r="H3891">
            <v>1790.84</v>
          </cell>
          <cell r="I3891"/>
        </row>
        <row r="3892">
          <cell r="A3892" t="str">
            <v>RO-41293</v>
          </cell>
          <cell r="B3892"/>
          <cell r="C3892" t="str">
            <v>Roçada manual pesada (Execução, incluindo remoção do material até 5 km)</v>
          </cell>
          <cell r="D3892"/>
          <cell r="E3892"/>
          <cell r="F3892"/>
          <cell r="G3892" t="str">
            <v>ha</v>
          </cell>
          <cell r="H3892">
            <v>2540.62</v>
          </cell>
          <cell r="I3892"/>
        </row>
        <row r="3893">
          <cell r="A3893" t="str">
            <v>RO-41295</v>
          </cell>
          <cell r="B3893"/>
          <cell r="C3893" t="str">
            <v>Roçada mecanizada (Execução, incluindo remoção do material até 5 km)</v>
          </cell>
          <cell r="D3893"/>
          <cell r="E3893"/>
          <cell r="F3893"/>
          <cell r="G3893" t="str">
            <v>ha</v>
          </cell>
          <cell r="H3893">
            <v>798.88</v>
          </cell>
          <cell r="I3893"/>
        </row>
        <row r="3894">
          <cell r="A3894" t="str">
            <v>RO-43273</v>
          </cell>
          <cell r="B3894"/>
          <cell r="C3894" t="str">
            <v>Tapa buraco - aplicação da massa (Execução, incluindo pintura de ligação)</v>
          </cell>
          <cell r="D3894"/>
          <cell r="E3894"/>
          <cell r="F3894"/>
          <cell r="G3894" t="str">
            <v>m3</v>
          </cell>
          <cell r="H3894">
            <v>303.77</v>
          </cell>
          <cell r="I3894"/>
        </row>
        <row r="3895">
          <cell r="A3895" t="str">
            <v>RO-44638</v>
          </cell>
          <cell r="B3895"/>
          <cell r="C3895" t="str">
            <v>Tapa-buraco com concreto betuminoso usinado a quente ((Execução incluindo usinagem, pintura de ligação, aplicação da massa, fornecimento e transporte dos agregados, exclui fornecimento e transporte do material betuminoso)</v>
          </cell>
          <cell r="D3895"/>
          <cell r="E3895"/>
          <cell r="F3895"/>
          <cell r="G3895" t="str">
            <v>m3</v>
          </cell>
          <cell r="H3895">
            <v>570.97</v>
          </cell>
          <cell r="I3895"/>
        </row>
        <row r="3896">
          <cell r="A3896" t="str">
            <v>RO-41320</v>
          </cell>
          <cell r="B3896"/>
          <cell r="C3896" t="str">
            <v>Tapa-buraco com PMF com fornecimento do material betuminoso (Execução incluindo usinagem, aplicação da massa, pintura de ligação, fornecimento e transporte dos agregados e do material betuminoso)</v>
          </cell>
          <cell r="D3896"/>
          <cell r="E3896"/>
          <cell r="F3896"/>
          <cell r="G3896" t="str">
            <v>m3</v>
          </cell>
          <cell r="H3896">
            <v>1106.6099999999999</v>
          </cell>
          <cell r="I3896"/>
        </row>
        <row r="3897">
          <cell r="A3897" t="str">
            <v>RO-41732</v>
          </cell>
          <cell r="B3897"/>
          <cell r="C3897" t="str">
            <v>Transporte da grama</v>
          </cell>
          <cell r="D3897"/>
          <cell r="E3897"/>
          <cell r="F3897"/>
          <cell r="G3897" t="str">
            <v>m2*Km</v>
          </cell>
          <cell r="H3897">
            <v>0.09</v>
          </cell>
          <cell r="I3897"/>
        </row>
        <row r="3898">
          <cell r="A3898" t="str">
            <v>RO-41345</v>
          </cell>
          <cell r="B3898"/>
          <cell r="C3898" t="str">
            <v>Transporte de agregados para conservação. Distância média de transporte &lt;= 10,00 km</v>
          </cell>
          <cell r="D3898"/>
          <cell r="E3898"/>
          <cell r="F3898"/>
          <cell r="G3898" t="str">
            <v>M3xKM</v>
          </cell>
          <cell r="H3898">
            <v>2.0299999999999998</v>
          </cell>
          <cell r="I3898"/>
        </row>
        <row r="3899">
          <cell r="A3899" t="str">
            <v>RO-41352</v>
          </cell>
          <cell r="B3899"/>
          <cell r="C3899" t="str">
            <v>Transporte de agregados para conservação. Distância média de transporte &gt; 50,10 km</v>
          </cell>
          <cell r="D3899"/>
          <cell r="E3899"/>
          <cell r="F3899"/>
          <cell r="G3899" t="str">
            <v>M3xKM</v>
          </cell>
          <cell r="H3899">
            <v>1.22</v>
          </cell>
          <cell r="I3899"/>
        </row>
        <row r="3900">
          <cell r="A3900" t="str">
            <v>RO-41346</v>
          </cell>
          <cell r="B3900"/>
          <cell r="C3900" t="str">
            <v>Transporte de agregados para conservação. Distância média de transporte de 10,10 a 15,00 km</v>
          </cell>
          <cell r="D3900"/>
          <cell r="E3900"/>
          <cell r="F3900"/>
          <cell r="G3900" t="str">
            <v>M3xKM</v>
          </cell>
          <cell r="H3900">
            <v>1.5</v>
          </cell>
          <cell r="I3900"/>
        </row>
        <row r="3901">
          <cell r="A3901" t="str">
            <v>RO-41347</v>
          </cell>
          <cell r="B3901"/>
          <cell r="C3901" t="str">
            <v>Transporte de agregados para conservação. Distância média de transporte de 15,10 a 20,00 km</v>
          </cell>
          <cell r="D3901"/>
          <cell r="E3901"/>
          <cell r="F3901"/>
          <cell r="G3901" t="str">
            <v>M3xKM</v>
          </cell>
          <cell r="H3901">
            <v>1.46</v>
          </cell>
          <cell r="I3901"/>
        </row>
        <row r="3902">
          <cell r="A3902" t="str">
            <v>RO-41348</v>
          </cell>
          <cell r="B3902"/>
          <cell r="C3902" t="str">
            <v>Transporte de agregados para conservação. Distância média de transporte de 20,10 a 25,00 km</v>
          </cell>
          <cell r="D3902"/>
          <cell r="E3902"/>
          <cell r="F3902"/>
          <cell r="G3902" t="str">
            <v>M3xKM</v>
          </cell>
          <cell r="H3902">
            <v>1.4</v>
          </cell>
          <cell r="I3902"/>
        </row>
        <row r="3903">
          <cell r="A3903" t="str">
            <v>RO-41349</v>
          </cell>
          <cell r="B3903"/>
          <cell r="C3903" t="str">
            <v>Transporte de agregados para conservação. Distância média de transporte de 25,10 a 30,00 km</v>
          </cell>
          <cell r="D3903"/>
          <cell r="E3903"/>
          <cell r="F3903"/>
          <cell r="G3903" t="str">
            <v>M3xKM</v>
          </cell>
          <cell r="H3903">
            <v>1.39</v>
          </cell>
          <cell r="I3903"/>
        </row>
        <row r="3904">
          <cell r="A3904" t="str">
            <v>RO-41350</v>
          </cell>
          <cell r="B3904"/>
          <cell r="C3904" t="str">
            <v>Transporte de agregados para conservação. Distância média de transporte de 30,10 a 40,00 km</v>
          </cell>
          <cell r="D3904"/>
          <cell r="E3904"/>
          <cell r="F3904"/>
          <cell r="G3904" t="str">
            <v>M3xKM</v>
          </cell>
          <cell r="H3904">
            <v>1.3</v>
          </cell>
          <cell r="I3904"/>
        </row>
        <row r="3905">
          <cell r="A3905" t="str">
            <v>RO-41351</v>
          </cell>
          <cell r="B3905"/>
          <cell r="C3905" t="str">
            <v>Transporte de agregados para conservação. Distância média de transporte de 40,10 a 50,00 km</v>
          </cell>
          <cell r="D3905"/>
          <cell r="E3905"/>
          <cell r="F3905"/>
          <cell r="G3905" t="str">
            <v>M3xKM</v>
          </cell>
          <cell r="H3905">
            <v>1.29</v>
          </cell>
          <cell r="I3905"/>
        </row>
        <row r="3906">
          <cell r="A3906" t="str">
            <v>RO-14031</v>
          </cell>
          <cell r="B3906"/>
          <cell r="C3906" t="str">
            <v>Transporte de Concreto Betuminoso Usinado a Quente.  Distância média de transporte &lt;= 10,0 km (volume compactado)</v>
          </cell>
          <cell r="D3906"/>
          <cell r="E3906"/>
          <cell r="F3906"/>
          <cell r="G3906" t="str">
            <v>m3*km</v>
          </cell>
          <cell r="H3906">
            <v>3.25</v>
          </cell>
          <cell r="I3906"/>
        </row>
        <row r="3907">
          <cell r="A3907" t="str">
            <v>RO-14038</v>
          </cell>
          <cell r="B3907"/>
          <cell r="C3907" t="str">
            <v>Transporte de Concreto Betuminoso Usinado a Quente.  Distância média de transporte &gt; 50,00 km (volume compactado)</v>
          </cell>
          <cell r="D3907"/>
          <cell r="E3907"/>
          <cell r="F3907"/>
          <cell r="G3907" t="str">
            <v>m3*km</v>
          </cell>
          <cell r="H3907">
            <v>1.95</v>
          </cell>
          <cell r="I3907"/>
        </row>
        <row r="3908">
          <cell r="A3908" t="str">
            <v>RO-14032</v>
          </cell>
          <cell r="B3908"/>
          <cell r="C3908" t="str">
            <v>Transporte de Concreto Betuminoso Usinado a Quente.  Distância média de transporte de 10,10 a 15,00 km (volume compactado)</v>
          </cell>
          <cell r="D3908"/>
          <cell r="E3908"/>
          <cell r="F3908"/>
          <cell r="G3908" t="str">
            <v>m3*km</v>
          </cell>
          <cell r="H3908">
            <v>2.4</v>
          </cell>
          <cell r="I3908"/>
        </row>
        <row r="3909">
          <cell r="A3909" t="str">
            <v>RO-14033</v>
          </cell>
          <cell r="B3909"/>
          <cell r="C3909" t="str">
            <v>Transporte de Concreto Betuminoso Usinado a Quente.  Distância média de transporte de 15,10 a 20,00 km (volume compactado)</v>
          </cell>
          <cell r="D3909"/>
          <cell r="E3909"/>
          <cell r="F3909"/>
          <cell r="G3909" t="str">
            <v>m3*km</v>
          </cell>
          <cell r="H3909">
            <v>2.33</v>
          </cell>
          <cell r="I3909"/>
        </row>
        <row r="3910">
          <cell r="A3910" t="str">
            <v>RO-14036</v>
          </cell>
          <cell r="B3910"/>
          <cell r="C3910" t="str">
            <v>Transporte de Concreto Betuminoso Usinado a Quente.  Distância média de transporte de 30,10 a 40,00 km (volume compactado)</v>
          </cell>
          <cell r="D3910"/>
          <cell r="E3910"/>
          <cell r="F3910"/>
          <cell r="G3910" t="str">
            <v>m3*km</v>
          </cell>
          <cell r="H3910">
            <v>2.09</v>
          </cell>
          <cell r="I3910"/>
        </row>
        <row r="3911">
          <cell r="A3911" t="str">
            <v>RO-14037</v>
          </cell>
          <cell r="B3911"/>
          <cell r="C3911" t="str">
            <v>Transporte de Concreto Betuminoso Usinado a Quente.  Distância média de transporte de 40,10 a 50,00 km (volume compactado)</v>
          </cell>
          <cell r="D3911"/>
          <cell r="E3911"/>
          <cell r="F3911"/>
          <cell r="G3911" t="str">
            <v>m3*km</v>
          </cell>
          <cell r="H3911">
            <v>2.0699999999999998</v>
          </cell>
          <cell r="I3911"/>
        </row>
        <row r="3912">
          <cell r="A3912" t="str">
            <v>RO-41361</v>
          </cell>
          <cell r="B3912"/>
          <cell r="C3912" t="str">
            <v>Transporte de concreto betuminoso usinado a quente. Distância média de transporte &lt;= 10,00 km (Densidade de material solto)</v>
          </cell>
          <cell r="D3912"/>
          <cell r="E3912"/>
          <cell r="F3912"/>
          <cell r="G3912" t="str">
            <v>M3xKM</v>
          </cell>
          <cell r="H3912">
            <v>2.2999999999999998</v>
          </cell>
          <cell r="I3912"/>
        </row>
        <row r="3913">
          <cell r="A3913" t="str">
            <v>RO-41368</v>
          </cell>
          <cell r="B3913"/>
          <cell r="C3913" t="str">
            <v>Transporte de concreto betuminoso usinado a quente. Distância média de transporte &gt;= 50,10 km (Densidade de material solto)</v>
          </cell>
          <cell r="D3913"/>
          <cell r="E3913"/>
          <cell r="F3913"/>
          <cell r="G3913" t="str">
            <v>M3xKM</v>
          </cell>
          <cell r="H3913">
            <v>1.38</v>
          </cell>
          <cell r="I3913"/>
        </row>
        <row r="3914">
          <cell r="A3914" t="str">
            <v>RO-41362</v>
          </cell>
          <cell r="B3914"/>
          <cell r="C3914" t="str">
            <v>Transporte de concreto betuminoso usinado a quente. Distância média de transporte de 10,10 a 15,00 km (Densidade de material solto)</v>
          </cell>
          <cell r="D3914"/>
          <cell r="E3914"/>
          <cell r="F3914"/>
          <cell r="G3914" t="str">
            <v>M3xKM</v>
          </cell>
          <cell r="H3914">
            <v>1.7</v>
          </cell>
          <cell r="I3914"/>
        </row>
        <row r="3915">
          <cell r="A3915" t="str">
            <v>RO-41363</v>
          </cell>
          <cell r="B3915"/>
          <cell r="C3915" t="str">
            <v>Transporte de concreto betuminoso usinado a quente. Distância média de transporte de 15,10 a 20,00 km (Densidade de material solto)</v>
          </cell>
          <cell r="D3915"/>
          <cell r="E3915"/>
          <cell r="F3915"/>
          <cell r="G3915" t="str">
            <v>M3xKM</v>
          </cell>
          <cell r="H3915">
            <v>1.65</v>
          </cell>
          <cell r="I3915"/>
        </row>
        <row r="3916">
          <cell r="A3916" t="str">
            <v>RO-41364</v>
          </cell>
          <cell r="B3916"/>
          <cell r="C3916" t="str">
            <v>Transporte de concreto betuminoso usinado a quente. Distância média de transporte de 20,10 a 25,00 km (densidade de material solto)</v>
          </cell>
          <cell r="D3916"/>
          <cell r="E3916"/>
          <cell r="F3916"/>
          <cell r="G3916" t="str">
            <v>M3xKM</v>
          </cell>
          <cell r="H3916">
            <v>1.59</v>
          </cell>
          <cell r="I3916"/>
        </row>
        <row r="3917">
          <cell r="A3917" t="str">
            <v>RO-14034</v>
          </cell>
          <cell r="B3917"/>
          <cell r="C3917" t="str">
            <v>Transporte de Concreto Betuminoso Usinado a Quente. Distância média de transporte de 20,10 a 25,00 km (volume compactado)</v>
          </cell>
          <cell r="D3917"/>
          <cell r="E3917"/>
          <cell r="F3917"/>
          <cell r="G3917" t="str">
            <v>m3*km</v>
          </cell>
          <cell r="H3917">
            <v>2.25</v>
          </cell>
          <cell r="I3917"/>
        </row>
        <row r="3918">
          <cell r="A3918" t="str">
            <v>RO-41365</v>
          </cell>
          <cell r="B3918"/>
          <cell r="C3918" t="str">
            <v>Transporte de concreto betuminoso usinado a quente. Distância média de transporte de 25,10 a 30,00 km (Densidade de material solto)</v>
          </cell>
          <cell r="D3918"/>
          <cell r="E3918"/>
          <cell r="F3918"/>
          <cell r="G3918" t="str">
            <v>M3xKM</v>
          </cell>
          <cell r="H3918">
            <v>1.58</v>
          </cell>
          <cell r="I3918"/>
        </row>
        <row r="3919">
          <cell r="A3919" t="str">
            <v>RO-14035</v>
          </cell>
          <cell r="B3919"/>
          <cell r="C3919" t="str">
            <v>Transporte de Concreto Betuminoso Usinado a Quente. Distância média de transporte de 25,10 a 30,00 km (volume compactado)</v>
          </cell>
          <cell r="D3919"/>
          <cell r="E3919"/>
          <cell r="F3919"/>
          <cell r="G3919" t="str">
            <v>m3*km</v>
          </cell>
          <cell r="H3919">
            <v>2.23</v>
          </cell>
          <cell r="I3919"/>
        </row>
        <row r="3920">
          <cell r="A3920" t="str">
            <v>RO-41366</v>
          </cell>
          <cell r="B3920"/>
          <cell r="C3920" t="str">
            <v>Transporte de concreto betuminoso usinado a quente. Distância média de transporte de 30,10 a 40,00 km (Densidade de material solto)</v>
          </cell>
          <cell r="D3920"/>
          <cell r="E3920"/>
          <cell r="F3920"/>
          <cell r="G3920" t="str">
            <v>M3xKM</v>
          </cell>
          <cell r="H3920">
            <v>1.48</v>
          </cell>
          <cell r="I3920"/>
        </row>
        <row r="3921">
          <cell r="A3921" t="str">
            <v>RO-41367</v>
          </cell>
          <cell r="B3921"/>
          <cell r="C3921" t="str">
            <v>Transporte de concreto betuminoso usinado a quente. Distância média de transporte de 40,10 a 50,00 km (Densidade de material solto)</v>
          </cell>
          <cell r="D3921"/>
          <cell r="E3921"/>
          <cell r="F3921"/>
          <cell r="G3921" t="str">
            <v>M3xKM</v>
          </cell>
          <cell r="H3921">
            <v>1.47</v>
          </cell>
          <cell r="I3921"/>
        </row>
        <row r="3922">
          <cell r="A3922" t="str">
            <v>RO-41337</v>
          </cell>
          <cell r="B3922"/>
          <cell r="C3922" t="str">
            <v>Transporte de material de jazida para conservação. Distância média de transporte   &lt;= 10,00 km</v>
          </cell>
          <cell r="D3922"/>
          <cell r="E3922"/>
          <cell r="F3922"/>
          <cell r="G3922" t="str">
            <v>M3xKM</v>
          </cell>
          <cell r="H3922">
            <v>2.16</v>
          </cell>
          <cell r="I3922"/>
        </row>
        <row r="3923">
          <cell r="A3923" t="str">
            <v>RO-41344</v>
          </cell>
          <cell r="B3923"/>
          <cell r="C3923" t="str">
            <v>Transporte de material de jazida para conservação. Distância média de transporte &gt; 50,10 km</v>
          </cell>
          <cell r="D3923"/>
          <cell r="E3923"/>
          <cell r="F3923"/>
          <cell r="G3923" t="str">
            <v>M3xKM</v>
          </cell>
          <cell r="H3923">
            <v>1.3</v>
          </cell>
          <cell r="I3923"/>
        </row>
        <row r="3924">
          <cell r="A3924" t="str">
            <v>RO-41338</v>
          </cell>
          <cell r="B3924"/>
          <cell r="C3924" t="str">
            <v>Transporte de material de jazida para conservação. Distância média de transporte de 10,10 a 15,00 km</v>
          </cell>
          <cell r="D3924"/>
          <cell r="E3924"/>
          <cell r="F3924"/>
          <cell r="G3924" t="str">
            <v>M3xKM</v>
          </cell>
          <cell r="H3924">
            <v>1.6</v>
          </cell>
          <cell r="I3924"/>
        </row>
        <row r="3925">
          <cell r="A3925" t="str">
            <v>RO-41339</v>
          </cell>
          <cell r="B3925"/>
          <cell r="C3925" t="str">
            <v>Transporte de material de jazida para conservação. Distância média de transporte de 15,10 a 20,00 km</v>
          </cell>
          <cell r="D3925"/>
          <cell r="E3925"/>
          <cell r="F3925"/>
          <cell r="G3925" t="str">
            <v>M3xKM</v>
          </cell>
          <cell r="H3925">
            <v>1.55</v>
          </cell>
          <cell r="I3925"/>
        </row>
        <row r="3926">
          <cell r="A3926" t="str">
            <v>RO-41340</v>
          </cell>
          <cell r="B3926"/>
          <cell r="C3926" t="str">
            <v>Transporte de material de jazida para conservação. Distância média de transporte de 20,10 a 25,00 km</v>
          </cell>
          <cell r="D3926"/>
          <cell r="E3926"/>
          <cell r="F3926"/>
          <cell r="G3926" t="str">
            <v>M3xKM</v>
          </cell>
          <cell r="H3926">
            <v>1.5</v>
          </cell>
          <cell r="I3926"/>
        </row>
        <row r="3927">
          <cell r="A3927" t="str">
            <v>RO-41341</v>
          </cell>
          <cell r="B3927"/>
          <cell r="C3927" t="str">
            <v>Transporte de material de jazida para conservação. Distância média de transporte de 25,10 a 30,00 km</v>
          </cell>
          <cell r="D3927"/>
          <cell r="E3927"/>
          <cell r="F3927"/>
          <cell r="G3927" t="str">
            <v>M3xKM</v>
          </cell>
          <cell r="H3927">
            <v>1.48</v>
          </cell>
          <cell r="I3927"/>
        </row>
        <row r="3928">
          <cell r="A3928" t="str">
            <v>RO-41342</v>
          </cell>
          <cell r="B3928"/>
          <cell r="C3928" t="str">
            <v>Transporte de material de jazida para conservação. Distância média de transporte de 30,10 a 40,00 km</v>
          </cell>
          <cell r="D3928"/>
          <cell r="E3928"/>
          <cell r="F3928"/>
          <cell r="G3928" t="str">
            <v>M3xKM</v>
          </cell>
          <cell r="H3928">
            <v>1.39</v>
          </cell>
          <cell r="I3928"/>
        </row>
        <row r="3929">
          <cell r="A3929" t="str">
            <v>RO-41343</v>
          </cell>
          <cell r="B3929"/>
          <cell r="C3929" t="str">
            <v>Transporte de material de jazida para conservação. Distância média de transporte de 40,10 a 50,00 km</v>
          </cell>
          <cell r="D3929"/>
          <cell r="E3929"/>
          <cell r="F3929"/>
          <cell r="G3929" t="str">
            <v>M3xKM</v>
          </cell>
          <cell r="H3929">
            <v>1.38</v>
          </cell>
          <cell r="I3929"/>
        </row>
        <row r="3930">
          <cell r="A3930" t="str">
            <v>RO-41369</v>
          </cell>
          <cell r="B3930"/>
          <cell r="C3930" t="str">
            <v>Transporte de material de qualquer natureza. Distância média de transporte &lt;= 10,00 km</v>
          </cell>
          <cell r="D3930"/>
          <cell r="E3930"/>
          <cell r="F3930"/>
          <cell r="G3930" t="str">
            <v>TxKM</v>
          </cell>
          <cell r="H3930">
            <v>1.35</v>
          </cell>
          <cell r="I3930"/>
        </row>
        <row r="3931">
          <cell r="A3931" t="str">
            <v>RO-41376</v>
          </cell>
          <cell r="B3931"/>
          <cell r="C3931" t="str">
            <v>Transporte de material de qualquer natureza. Distância média de transporte &gt;= 50,10 km</v>
          </cell>
          <cell r="D3931"/>
          <cell r="E3931"/>
          <cell r="F3931"/>
          <cell r="G3931" t="str">
            <v>TxKM</v>
          </cell>
          <cell r="H3931">
            <v>0.81</v>
          </cell>
          <cell r="I3931"/>
        </row>
        <row r="3932">
          <cell r="A3932" t="str">
            <v>RO-41370</v>
          </cell>
          <cell r="B3932"/>
          <cell r="C3932" t="str">
            <v>Transporte de material de qualquer natureza. Distância média de transporte de 10,10 a 15,00 km</v>
          </cell>
          <cell r="D3932"/>
          <cell r="E3932"/>
          <cell r="F3932"/>
          <cell r="G3932" t="str">
            <v>TxKM</v>
          </cell>
          <cell r="H3932">
            <v>1</v>
          </cell>
          <cell r="I3932"/>
        </row>
        <row r="3933">
          <cell r="A3933" t="str">
            <v>RO-41371</v>
          </cell>
          <cell r="B3933"/>
          <cell r="C3933" t="str">
            <v>Transporte de material de qualquer natureza. Distância média de transporte de 15,10 a 20,00 km</v>
          </cell>
          <cell r="D3933"/>
          <cell r="E3933"/>
          <cell r="F3933"/>
          <cell r="G3933" t="str">
            <v>TxKM</v>
          </cell>
          <cell r="H3933">
            <v>0.97</v>
          </cell>
          <cell r="I3933"/>
        </row>
        <row r="3934">
          <cell r="A3934" t="str">
            <v>RO-41372</v>
          </cell>
          <cell r="B3934"/>
          <cell r="C3934" t="str">
            <v>Transporte de material de qualquer natureza. Distância média de transporte de 20,10 a 25,00 km</v>
          </cell>
          <cell r="D3934"/>
          <cell r="E3934"/>
          <cell r="F3934"/>
          <cell r="G3934" t="str">
            <v>TxKM</v>
          </cell>
          <cell r="H3934">
            <v>0.94</v>
          </cell>
          <cell r="I3934"/>
        </row>
        <row r="3935">
          <cell r="A3935" t="str">
            <v>RO-41373</v>
          </cell>
          <cell r="B3935"/>
          <cell r="C3935" t="str">
            <v>Transporte de material de qualquer natureza. Distância média de transporte de 25,10 a 30,00 km</v>
          </cell>
          <cell r="D3935"/>
          <cell r="E3935"/>
          <cell r="F3935"/>
          <cell r="G3935" t="str">
            <v>TxKM</v>
          </cell>
          <cell r="H3935">
            <v>0.93</v>
          </cell>
          <cell r="I3935"/>
        </row>
        <row r="3936">
          <cell r="A3936" t="str">
            <v>RO-41374</v>
          </cell>
          <cell r="B3936"/>
          <cell r="C3936" t="str">
            <v>Transporte de material de qualquer natureza. Distância média de transporte de 30,10 a 40,00 km</v>
          </cell>
          <cell r="D3936"/>
          <cell r="E3936"/>
          <cell r="F3936"/>
          <cell r="G3936" t="str">
            <v>TxKM</v>
          </cell>
          <cell r="H3936">
            <v>0.87</v>
          </cell>
          <cell r="I3936"/>
        </row>
        <row r="3937">
          <cell r="A3937" t="str">
            <v>RO-41375</v>
          </cell>
          <cell r="B3937"/>
          <cell r="C3937" t="str">
            <v>Transporte de material de qualquer natureza. Distância média de transporte de 40,10 a 50,00 km</v>
          </cell>
          <cell r="D3937"/>
          <cell r="E3937"/>
          <cell r="F3937"/>
          <cell r="G3937" t="str">
            <v>TxKM</v>
          </cell>
          <cell r="H3937">
            <v>0.86</v>
          </cell>
          <cell r="I3937"/>
        </row>
        <row r="3938">
          <cell r="A3938" t="str">
            <v>RO-41353</v>
          </cell>
          <cell r="B3938"/>
          <cell r="C3938" t="str">
            <v>Transporte de pré-misturado a frio. Distância média de transporte &lt;= 10,0 km (Densidade material solto)</v>
          </cell>
          <cell r="D3938"/>
          <cell r="E3938"/>
          <cell r="F3938"/>
          <cell r="G3938" t="str">
            <v>M3xKM</v>
          </cell>
          <cell r="H3938">
            <v>2.2999999999999998</v>
          </cell>
          <cell r="I3938"/>
        </row>
        <row r="3939">
          <cell r="A3939" t="str">
            <v>RO-14023</v>
          </cell>
          <cell r="B3939"/>
          <cell r="C3939" t="str">
            <v>Transporte de pré-misturado a frio. Distância média de transporte &lt;= 10,0 km (volume compactado)</v>
          </cell>
          <cell r="D3939"/>
          <cell r="E3939"/>
          <cell r="F3939"/>
          <cell r="G3939" t="str">
            <v>m3*km</v>
          </cell>
          <cell r="H3939">
            <v>2.84</v>
          </cell>
          <cell r="I3939"/>
        </row>
        <row r="3940">
          <cell r="A3940" t="str">
            <v>RO-14030</v>
          </cell>
          <cell r="B3940"/>
          <cell r="C3940" t="str">
            <v>Transporte de pré-misturado a frio. Distância média de transporte &gt; 50,00 km  (volume compactado)</v>
          </cell>
          <cell r="D3940"/>
          <cell r="E3940"/>
          <cell r="F3940"/>
          <cell r="G3940" t="str">
            <v>m3*km</v>
          </cell>
          <cell r="H3940">
            <v>1.71</v>
          </cell>
          <cell r="I3940"/>
        </row>
        <row r="3941">
          <cell r="A3941" t="str">
            <v>RO-41360</v>
          </cell>
          <cell r="B3941"/>
          <cell r="C3941" t="str">
            <v>Transporte de pré-misturado a frio. Distância média de transporte &gt; 50,00 km (Densidade de material solto)</v>
          </cell>
          <cell r="D3941"/>
          <cell r="E3941"/>
          <cell r="F3941"/>
          <cell r="G3941" t="str">
            <v>M3xKM</v>
          </cell>
          <cell r="H3941">
            <v>1.38</v>
          </cell>
          <cell r="I3941"/>
        </row>
        <row r="3942">
          <cell r="A3942" t="str">
            <v>RO-14024</v>
          </cell>
          <cell r="B3942"/>
          <cell r="C3942" t="str">
            <v>Transporte de pré-misturado a frio. Distância média de transporte de 10,10 a 15,00 km  (volume compactado)</v>
          </cell>
          <cell r="D3942"/>
          <cell r="E3942"/>
          <cell r="F3942"/>
          <cell r="G3942" t="str">
            <v>m3*km</v>
          </cell>
          <cell r="H3942">
            <v>2.1</v>
          </cell>
          <cell r="I3942"/>
        </row>
        <row r="3943">
          <cell r="A3943" t="str">
            <v>RO-41354</v>
          </cell>
          <cell r="B3943"/>
          <cell r="C3943" t="str">
            <v>Transporte de pré-misturado a frio. Distância média de transporte de 10,10 a 15,00 km (Densidade de material solto)</v>
          </cell>
          <cell r="D3943"/>
          <cell r="E3943"/>
          <cell r="F3943"/>
          <cell r="G3943" t="str">
            <v>m3*km</v>
          </cell>
          <cell r="H3943">
            <v>1.7</v>
          </cell>
          <cell r="I3943"/>
        </row>
        <row r="3944">
          <cell r="A3944" t="str">
            <v>RO-14025</v>
          </cell>
          <cell r="B3944"/>
          <cell r="C3944" t="str">
            <v>Transporte de pré-misturado a frio. Distância média de transporte de 15,10 a 20,00 km  (volume compactado)</v>
          </cell>
          <cell r="D3944"/>
          <cell r="E3944"/>
          <cell r="F3944"/>
          <cell r="G3944" t="str">
            <v>m3*km</v>
          </cell>
          <cell r="H3944">
            <v>2.04</v>
          </cell>
          <cell r="I3944"/>
        </row>
        <row r="3945">
          <cell r="A3945" t="str">
            <v>RO-41355</v>
          </cell>
          <cell r="B3945"/>
          <cell r="C3945" t="str">
            <v>Transporte de pré-misturado a frio. Distância média de transporte de 15,10 a 20,00 km (Densidade de material solto)</v>
          </cell>
          <cell r="D3945"/>
          <cell r="E3945"/>
          <cell r="F3945"/>
          <cell r="G3945" t="str">
            <v>M3xKM</v>
          </cell>
          <cell r="H3945">
            <v>1.65</v>
          </cell>
          <cell r="I3945"/>
        </row>
        <row r="3946">
          <cell r="A3946" t="str">
            <v>RO-14026</v>
          </cell>
          <cell r="B3946"/>
          <cell r="C3946" t="str">
            <v>Transporte de pré-misturado a frio. Distância média de transporte de 20,10 a 25.00 km  (volume compactado)</v>
          </cell>
          <cell r="D3946"/>
          <cell r="E3946"/>
          <cell r="F3946"/>
          <cell r="G3946" t="str">
            <v>m3*km</v>
          </cell>
          <cell r="H3946">
            <v>1.97</v>
          </cell>
          <cell r="I3946"/>
        </row>
        <row r="3947">
          <cell r="A3947" t="str">
            <v>RO-41356</v>
          </cell>
          <cell r="B3947"/>
          <cell r="C3947" t="str">
            <v>Transporte de pré-misturado a frio. Distância média de transporte de 20,10 a 25.00 km (Densidade de material solto)</v>
          </cell>
          <cell r="D3947"/>
          <cell r="E3947"/>
          <cell r="F3947"/>
          <cell r="G3947" t="str">
            <v>m3*km</v>
          </cell>
          <cell r="H3947">
            <v>1.59</v>
          </cell>
          <cell r="I3947"/>
        </row>
        <row r="3948">
          <cell r="A3948" t="str">
            <v>RO-14027</v>
          </cell>
          <cell r="B3948"/>
          <cell r="C3948" t="str">
            <v>Transporte de pré-misturado a frio. Distância média de transporte de 25,10 a 30,00 km  (volume compactado)</v>
          </cell>
          <cell r="D3948"/>
          <cell r="E3948"/>
          <cell r="F3948"/>
          <cell r="G3948" t="str">
            <v>m3*km</v>
          </cell>
          <cell r="H3948">
            <v>1.95</v>
          </cell>
          <cell r="I3948"/>
        </row>
        <row r="3949">
          <cell r="A3949" t="str">
            <v>RO-41357</v>
          </cell>
          <cell r="B3949"/>
          <cell r="C3949" t="str">
            <v>Transporte de pré-misturado a frio. Distância média de transporte de 25,10 a 30,00 km (Densidade de material solto)</v>
          </cell>
          <cell r="D3949"/>
          <cell r="E3949"/>
          <cell r="F3949"/>
          <cell r="G3949" t="str">
            <v>M3xKM</v>
          </cell>
          <cell r="H3949">
            <v>1.58</v>
          </cell>
          <cell r="I3949"/>
        </row>
        <row r="3950">
          <cell r="A3950" t="str">
            <v>RO-14028</v>
          </cell>
          <cell r="B3950"/>
          <cell r="C3950" t="str">
            <v>Transporte de pré-misturado a frio. Distância média de transporte de 30,10 a 40,00 km  (volume compactado)</v>
          </cell>
          <cell r="D3950"/>
          <cell r="E3950"/>
          <cell r="F3950"/>
          <cell r="G3950" t="str">
            <v>m3*km</v>
          </cell>
          <cell r="H3950">
            <v>1.83</v>
          </cell>
          <cell r="I3950"/>
        </row>
        <row r="3951">
          <cell r="A3951" t="str">
            <v>RO-41358</v>
          </cell>
          <cell r="B3951"/>
          <cell r="C3951" t="str">
            <v>Transporte de pré-misturado a frio. Distância média de transporte de 30,10 a 40,00 km (Densidade de material solto)</v>
          </cell>
          <cell r="D3951"/>
          <cell r="E3951"/>
          <cell r="F3951"/>
          <cell r="G3951" t="str">
            <v>M3xKM</v>
          </cell>
          <cell r="H3951">
            <v>1.48</v>
          </cell>
          <cell r="I3951"/>
        </row>
        <row r="3952">
          <cell r="A3952" t="str">
            <v>RO-14029</v>
          </cell>
          <cell r="B3952"/>
          <cell r="C3952" t="str">
            <v>Transporte de pré-misturado a frio. Distância média de transporte de 40,10 a 50,00 km  (volume compactado)</v>
          </cell>
          <cell r="D3952"/>
          <cell r="E3952"/>
          <cell r="F3952"/>
          <cell r="G3952" t="str">
            <v>m3*km</v>
          </cell>
          <cell r="H3952">
            <v>1.81</v>
          </cell>
          <cell r="I3952"/>
        </row>
        <row r="3953">
          <cell r="A3953" t="str">
            <v>RO-41359</v>
          </cell>
          <cell r="B3953"/>
          <cell r="C3953" t="str">
            <v>Transporte de pré-misturado a frio. Distância média de transporte de 40,10 a 50,00 km (Densidade de material solto)</v>
          </cell>
          <cell r="D3953"/>
          <cell r="E3953"/>
          <cell r="F3953"/>
          <cell r="G3953" t="str">
            <v>M3xKM</v>
          </cell>
          <cell r="H3953">
            <v>1.47</v>
          </cell>
          <cell r="I3953"/>
        </row>
        <row r="3954">
          <cell r="A3954" t="str">
            <v>RO-44505</v>
          </cell>
          <cell r="B3954"/>
          <cell r="C3954" t="str">
            <v>Usinagem de CBUQ para tapa buraco (Execução, incluindo fornecimento e transporte dos agregados e do material betuminoso)</v>
          </cell>
          <cell r="D3954"/>
          <cell r="E3954"/>
          <cell r="F3954"/>
          <cell r="G3954" t="str">
            <v>m3</v>
          </cell>
          <cell r="H3954">
            <v>1114.17</v>
          </cell>
          <cell r="I3954"/>
        </row>
        <row r="3955">
          <cell r="A3955" t="str">
            <v>RO-41329</v>
          </cell>
          <cell r="B3955"/>
          <cell r="C3955" t="str">
            <v>Usinagem de concreto betuminoso usinado a quente para tapa-buraco (Execução, incluindo fornecimento dos agregados, exclui fornecimento e transporte do material betuminoso)</v>
          </cell>
          <cell r="D3955"/>
          <cell r="E3955"/>
          <cell r="F3955"/>
          <cell r="G3955" t="str">
            <v>m3</v>
          </cell>
          <cell r="H3955">
            <v>264.27999999999997</v>
          </cell>
          <cell r="I3955"/>
        </row>
        <row r="3956">
          <cell r="A3956" t="str">
            <v>RO-41321</v>
          </cell>
          <cell r="B3956"/>
          <cell r="C3956" t="str">
            <v>Usinagem de pré-misturado a frio para tapa-buraco sem fornecimento do material betuminoso (Execução, incluindo fornecimento dos agregados, exclui fornecimento e transporte do material betuminoso)</v>
          </cell>
          <cell r="D3956"/>
          <cell r="E3956"/>
          <cell r="F3956"/>
          <cell r="G3956" t="str">
            <v>m3</v>
          </cell>
          <cell r="H3956">
            <v>122.13</v>
          </cell>
          <cell r="I3956"/>
        </row>
        <row r="3957">
          <cell r="A3957">
            <v>256</v>
          </cell>
          <cell r="B3957"/>
          <cell r="C3957" t="str">
            <v>Obras de Arte Especiais</v>
          </cell>
          <cell r="D3957"/>
          <cell r="E3957"/>
          <cell r="F3957"/>
          <cell r="G3957"/>
          <cell r="H3957"/>
          <cell r="I3957"/>
        </row>
        <row r="3958">
          <cell r="A3958" t="str">
            <v>RO-41443</v>
          </cell>
          <cell r="B3958"/>
          <cell r="C3958" t="str">
            <v>Andaime suspenso com piso em pranchas de madeira (Execução, incluindo o fornecimento e transporte dos materiais)</v>
          </cell>
          <cell r="D3958"/>
          <cell r="E3958"/>
          <cell r="F3958"/>
          <cell r="G3958" t="str">
            <v>m2</v>
          </cell>
          <cell r="H3958">
            <v>75.239999999999995</v>
          </cell>
          <cell r="I3958"/>
        </row>
        <row r="3959">
          <cell r="A3959" t="str">
            <v>RO-41582</v>
          </cell>
          <cell r="B3959"/>
          <cell r="C3959" t="str">
            <v>Aparelhos de apoio em neoprene fretado (Execução, incluindo a aplicação, fornecimento e transporte dos materiais)</v>
          </cell>
          <cell r="D3959"/>
          <cell r="E3959"/>
          <cell r="F3959"/>
          <cell r="G3959" t="str">
            <v>dm3</v>
          </cell>
          <cell r="H3959">
            <v>119.96</v>
          </cell>
          <cell r="I3959"/>
        </row>
        <row r="3960">
          <cell r="A3960" t="str">
            <v>RO-41429</v>
          </cell>
          <cell r="B3960"/>
          <cell r="C3960" t="str">
            <v>Apicoamento manual em concreto</v>
          </cell>
          <cell r="D3960"/>
          <cell r="E3960"/>
          <cell r="F3960"/>
          <cell r="G3960" t="str">
            <v>m2</v>
          </cell>
          <cell r="H3960">
            <v>38.42</v>
          </cell>
          <cell r="I3960"/>
        </row>
        <row r="3961">
          <cell r="A3961" t="str">
            <v>RO-41762</v>
          </cell>
          <cell r="B3961"/>
          <cell r="C3961" t="str">
            <v>Argamassa de cimento e areia traço 1:3 (Execução, incluindo fornecimento e transporte de todos os materiais)</v>
          </cell>
          <cell r="D3961"/>
          <cell r="E3961"/>
          <cell r="F3961"/>
          <cell r="G3961" t="str">
            <v>m3</v>
          </cell>
          <cell r="H3961">
            <v>572.42999999999995</v>
          </cell>
          <cell r="I3961"/>
        </row>
        <row r="3962">
          <cell r="A3962" t="str">
            <v>RO-42285</v>
          </cell>
          <cell r="B3962"/>
          <cell r="C3962" t="str">
            <v>Armação: Aço CA-50 (Execução, incluindo preparo, dobragem, colocação nas formas e transporte de todos os materiais)</v>
          </cell>
          <cell r="D3962"/>
          <cell r="E3962"/>
          <cell r="F3962"/>
          <cell r="G3962" t="str">
            <v>Kg</v>
          </cell>
          <cell r="H3962">
            <v>10.38</v>
          </cell>
          <cell r="I3962"/>
        </row>
        <row r="3963">
          <cell r="A3963" t="str">
            <v>RO-41552</v>
          </cell>
          <cell r="B3963"/>
          <cell r="C3963" t="str">
            <v>Armação: Aço CA-60 (Execução, incluindo preparo, dobragem, colocação nas formas e transporte de todos os materiais)</v>
          </cell>
          <cell r="D3963"/>
          <cell r="E3963"/>
          <cell r="F3963"/>
          <cell r="G3963" t="str">
            <v>Kg</v>
          </cell>
          <cell r="H3963">
            <v>11.45</v>
          </cell>
          <cell r="I3963"/>
        </row>
        <row r="3964">
          <cell r="A3964" t="str">
            <v>RO-40989</v>
          </cell>
          <cell r="B3964"/>
          <cell r="C3964" t="str">
            <v>Barreira simples de concreto armado tipo new jersey (Execução, incluindo  fornecimento e transporte de todos os materiais)</v>
          </cell>
          <cell r="D3964"/>
          <cell r="E3964"/>
          <cell r="F3964"/>
          <cell r="G3964" t="str">
            <v>m</v>
          </cell>
          <cell r="H3964">
            <v>367.97</v>
          </cell>
          <cell r="I3964"/>
        </row>
        <row r="3965">
          <cell r="A3965" t="str">
            <v>RO-41593</v>
          </cell>
          <cell r="B3965"/>
          <cell r="C3965" t="str">
            <v>Caiação a três demãos (Execução, incluindo o fornecimento e transporte de todos os materiais)</v>
          </cell>
          <cell r="D3965"/>
          <cell r="E3965"/>
          <cell r="F3965"/>
          <cell r="G3965" t="str">
            <v>m2</v>
          </cell>
          <cell r="H3965">
            <v>3.54</v>
          </cell>
          <cell r="I3965"/>
        </row>
        <row r="3966">
          <cell r="A3966" t="str">
            <v>RO-41657</v>
          </cell>
          <cell r="B3966"/>
          <cell r="C3966" t="str">
            <v>Cantoneira metálica de dimensões  2"x2"x5/16" (Execução, incluindo fornecimento e transporte de todos os materiais)</v>
          </cell>
          <cell r="D3966"/>
          <cell r="E3966"/>
          <cell r="F3966"/>
          <cell r="G3966" t="str">
            <v>m</v>
          </cell>
          <cell r="H3966">
            <v>113.5</v>
          </cell>
          <cell r="I3966"/>
        </row>
        <row r="3967">
          <cell r="A3967" t="str">
            <v>RO-41569</v>
          </cell>
          <cell r="B3967"/>
          <cell r="C3967" t="str">
            <v>Cantoneira metálica de dimensões 3" x 3" x 3/8" (Execução, incluindo o fornecimento e transporte de todos os materiais)</v>
          </cell>
          <cell r="D3967"/>
          <cell r="E3967"/>
          <cell r="F3967"/>
          <cell r="G3967" t="str">
            <v>m</v>
          </cell>
          <cell r="H3967">
            <v>113.28</v>
          </cell>
          <cell r="I3967"/>
        </row>
        <row r="3968">
          <cell r="A3968" t="str">
            <v>RO-41571</v>
          </cell>
          <cell r="B3968"/>
          <cell r="C3968" t="str">
            <v>Cantoneira metálica de dimensões 4" x 4" x 1/2" (Execução, incluindo o fornecimento e transporte de todos os materiais)</v>
          </cell>
          <cell r="D3968"/>
          <cell r="E3968"/>
          <cell r="F3968"/>
          <cell r="G3968" t="str">
            <v>m</v>
          </cell>
          <cell r="H3968">
            <v>220.39</v>
          </cell>
          <cell r="I3968"/>
        </row>
        <row r="3969">
          <cell r="A3969" t="str">
            <v>RO-41570</v>
          </cell>
          <cell r="B3969"/>
          <cell r="C3969" t="str">
            <v>Cantoneira metálica de dimensões 4" x 4" x 3/8" (Execução, incluindo o fornecimento e transporte de todos os materiais)</v>
          </cell>
          <cell r="D3969"/>
          <cell r="E3969"/>
          <cell r="F3969"/>
          <cell r="G3969" t="str">
            <v>m</v>
          </cell>
          <cell r="H3969">
            <v>193.53</v>
          </cell>
          <cell r="I3969"/>
        </row>
        <row r="3970">
          <cell r="A3970" t="str">
            <v>RO-41544</v>
          </cell>
          <cell r="B3970"/>
          <cell r="C3970" t="str">
            <v>Cimbramento: escoramento em madeira (Execução, incluindo o fornecimento e transporte de todos os materiais)</v>
          </cell>
          <cell r="D3970"/>
          <cell r="E3970"/>
          <cell r="F3970"/>
          <cell r="G3970" t="str">
            <v>m3</v>
          </cell>
          <cell r="H3970">
            <v>59.26</v>
          </cell>
          <cell r="I3970"/>
        </row>
        <row r="3971">
          <cell r="A3971" t="str">
            <v>RO-41621</v>
          </cell>
          <cell r="B3971"/>
          <cell r="C3971" t="str">
            <v>Concreto ciclópico de  cimento portland com 30% de pedra de mão, Fck &gt;= 10 MPa (Execução, incluindo o fornecimento e transporte dos agregados)</v>
          </cell>
          <cell r="D3971"/>
          <cell r="E3971"/>
          <cell r="F3971"/>
          <cell r="G3971" t="str">
            <v>m3</v>
          </cell>
          <cell r="H3971">
            <v>397.75</v>
          </cell>
          <cell r="I3971"/>
        </row>
        <row r="3972">
          <cell r="A3972" t="str">
            <v>RO-41634</v>
          </cell>
          <cell r="B3972"/>
          <cell r="C3972" t="str">
            <v>Concreto ciclópico de  cimento portland com 30% pedra de mão, Fck = 13,5 MPa (Execução, incluindo o fornecimento e transporte dos agregados)</v>
          </cell>
          <cell r="D3972"/>
          <cell r="E3972"/>
          <cell r="F3972"/>
          <cell r="G3972" t="str">
            <v>m3</v>
          </cell>
          <cell r="H3972">
            <v>458.05</v>
          </cell>
          <cell r="I3972"/>
        </row>
        <row r="3973">
          <cell r="A3973" t="str">
            <v>RO-41626</v>
          </cell>
          <cell r="B3973"/>
          <cell r="C3973" t="str">
            <v>Concreto ciclópico de cimento portland com 30% pedra de mão, Fck= 15,0 MPa (Execução, incluindo o fornecimento e transporte dos agregados)</v>
          </cell>
          <cell r="D3973"/>
          <cell r="E3973"/>
          <cell r="F3973"/>
          <cell r="G3973" t="str">
            <v>m3</v>
          </cell>
          <cell r="H3973">
            <v>468.1</v>
          </cell>
          <cell r="I3973"/>
        </row>
        <row r="3974">
          <cell r="A3974" t="str">
            <v>RO-41502</v>
          </cell>
          <cell r="B3974"/>
          <cell r="C3974" t="str">
            <v>Concreto ciclópico Fck &gt; 13,5 MPa, com 30% pedra de mão (Execução, incluindo o fornecimento de todos os materiais, exclui o transporte dos agregados)</v>
          </cell>
          <cell r="D3974"/>
          <cell r="E3974"/>
          <cell r="F3974"/>
          <cell r="G3974" t="str">
            <v>m3</v>
          </cell>
          <cell r="H3974">
            <v>371.38</v>
          </cell>
          <cell r="I3974"/>
        </row>
        <row r="3975">
          <cell r="A3975" t="str">
            <v>RO-41622</v>
          </cell>
          <cell r="B3975"/>
          <cell r="C3975" t="str">
            <v>Concreto de cimento Portland, Fck &gt;= 11,0 MPa (Execução, incluindo o fornecimento e transporte dos agregados)</v>
          </cell>
          <cell r="D3975"/>
          <cell r="E3975"/>
          <cell r="F3975"/>
          <cell r="G3975" t="str">
            <v>m3</v>
          </cell>
          <cell r="H3975">
            <v>496.37</v>
          </cell>
          <cell r="I3975"/>
        </row>
        <row r="3976">
          <cell r="A3976" t="str">
            <v>RO-41623</v>
          </cell>
          <cell r="B3976"/>
          <cell r="C3976" t="str">
            <v>Concreto de cimento Portland, Fck &gt;= 13,5 MPa (Execução, incluindo o fornecimento e transporte dos agregados)</v>
          </cell>
          <cell r="D3976"/>
          <cell r="E3976"/>
          <cell r="F3976"/>
          <cell r="G3976" t="str">
            <v>m3</v>
          </cell>
          <cell r="H3976">
            <v>526.52</v>
          </cell>
          <cell r="I3976"/>
        </row>
        <row r="3977">
          <cell r="A3977" t="str">
            <v>RO-41624</v>
          </cell>
          <cell r="B3977"/>
          <cell r="C3977" t="str">
            <v>Concreto de cimento Portland, Fck &gt;= 15,0 MPa (Execução, incluindo o fornecimento e transporte dos agregados)</v>
          </cell>
          <cell r="D3977"/>
          <cell r="E3977"/>
          <cell r="F3977"/>
          <cell r="G3977" t="str">
            <v>m3</v>
          </cell>
          <cell r="H3977">
            <v>543.27</v>
          </cell>
          <cell r="I3977"/>
        </row>
        <row r="3978">
          <cell r="A3978" t="str">
            <v>RO-41625</v>
          </cell>
          <cell r="B3978"/>
          <cell r="C3978" t="str">
            <v>Concreto de cimento Portland, Fck &gt;= 16,0 MPa (Execução, incluindo o fornecimento e transporte dos agregados)</v>
          </cell>
          <cell r="D3978"/>
          <cell r="E3978"/>
          <cell r="F3978"/>
          <cell r="G3978" t="str">
            <v>m3</v>
          </cell>
          <cell r="H3978">
            <v>551.98</v>
          </cell>
          <cell r="I3978"/>
        </row>
        <row r="3979">
          <cell r="A3979" t="str">
            <v>RO-41627</v>
          </cell>
          <cell r="B3979"/>
          <cell r="C3979" t="str">
            <v>Concreto de cimento Portland, Fck &gt;= 18,0 MPa (Execução, incluindo o fornecimento e transporte dos agregados)</v>
          </cell>
          <cell r="D3979"/>
          <cell r="E3979"/>
          <cell r="F3979"/>
          <cell r="G3979" t="str">
            <v>m3</v>
          </cell>
          <cell r="H3979">
            <v>556.66999999999996</v>
          </cell>
          <cell r="I3979"/>
        </row>
        <row r="3980">
          <cell r="A3980" t="str">
            <v>RO-41628</v>
          </cell>
          <cell r="B3980"/>
          <cell r="C3980" t="str">
            <v>Concreto de cimento Portland Fck &gt;= 20,0 MPa (Execução, incluindo o fornecimento e transporte dos agregados)</v>
          </cell>
          <cell r="D3980"/>
          <cell r="E3980"/>
          <cell r="F3980"/>
          <cell r="G3980" t="str">
            <v>m3</v>
          </cell>
          <cell r="H3980">
            <v>566.72</v>
          </cell>
          <cell r="I3980"/>
        </row>
        <row r="3981">
          <cell r="A3981" t="str">
            <v>RO-41630</v>
          </cell>
          <cell r="B3981"/>
          <cell r="C3981" t="str">
            <v>Concreto de cimento Portland, Fck &gt;= 21,0 MPa (Execução, incluindo o fornecimento e transporte dos agregados)</v>
          </cell>
          <cell r="D3981"/>
          <cell r="E3981"/>
          <cell r="F3981"/>
          <cell r="G3981" t="str">
            <v>m3</v>
          </cell>
          <cell r="H3981">
            <v>570.4</v>
          </cell>
          <cell r="I3981"/>
        </row>
        <row r="3982">
          <cell r="A3982" t="str">
            <v>RO-41632</v>
          </cell>
          <cell r="B3982"/>
          <cell r="C3982" t="str">
            <v>Concreto de cimento Portland, Fck &gt;= 25,0 MPa (Execução, incluindo o fornecimento e transporte dos agregados)</v>
          </cell>
          <cell r="D3982"/>
          <cell r="E3982"/>
          <cell r="F3982"/>
          <cell r="G3982" t="str">
            <v>m3</v>
          </cell>
          <cell r="H3982">
            <v>578.78</v>
          </cell>
          <cell r="I3982"/>
        </row>
        <row r="3983">
          <cell r="A3983" t="str">
            <v>RO-41633</v>
          </cell>
          <cell r="B3983"/>
          <cell r="C3983" t="str">
            <v>Concreto de cimento Portland, Fck &gt;= 30,0 MPa (Execução, incluindo o fornecimento e transporte dos agregados)</v>
          </cell>
          <cell r="D3983"/>
          <cell r="E3983"/>
          <cell r="F3983"/>
          <cell r="G3983" t="str">
            <v>m3</v>
          </cell>
          <cell r="H3983">
            <v>596.87</v>
          </cell>
          <cell r="I3983"/>
        </row>
        <row r="3984">
          <cell r="A3984" t="str">
            <v>RO-42425</v>
          </cell>
          <cell r="B3984"/>
          <cell r="C3984" t="str">
            <v>Concreto de pavimentação com Fck &gt;= 25 Mpa (Execução, incluindo o fornecimento de todos os materiais, exclui o transporte dos agregados)</v>
          </cell>
          <cell r="D3984"/>
          <cell r="E3984"/>
          <cell r="F3984"/>
          <cell r="G3984" t="str">
            <v>m3</v>
          </cell>
          <cell r="H3984">
            <v>515.59</v>
          </cell>
          <cell r="I3984"/>
        </row>
        <row r="3985">
          <cell r="A3985" t="str">
            <v>RO-41493</v>
          </cell>
          <cell r="B3985"/>
          <cell r="C3985" t="str">
            <v>Concreto estrutural com resistência Fck &gt;= 13,5 MPa (Execução, incluindo o fornecimento de todos os materiais, exclui o transporte dos agregados)</v>
          </cell>
          <cell r="D3985"/>
          <cell r="E3985"/>
          <cell r="F3985"/>
          <cell r="G3985" t="str">
            <v>m3</v>
          </cell>
          <cell r="H3985">
            <v>463.33</v>
          </cell>
          <cell r="I3985"/>
        </row>
        <row r="3986">
          <cell r="A3986" t="str">
            <v>RO-41494</v>
          </cell>
          <cell r="B3986"/>
          <cell r="C3986" t="str">
            <v>Concreto estrutural com resistência Fck &gt;= 15,0 MPa (Execução, incluindo o fornecimento de todos os materiais, exclui o transporte dos agregados)</v>
          </cell>
          <cell r="D3986"/>
          <cell r="E3986"/>
          <cell r="F3986"/>
          <cell r="G3986" t="str">
            <v>m3</v>
          </cell>
          <cell r="H3986">
            <v>480.08</v>
          </cell>
          <cell r="I3986"/>
        </row>
        <row r="3987">
          <cell r="A3987" t="str">
            <v>RO-41495</v>
          </cell>
          <cell r="B3987"/>
          <cell r="C3987" t="str">
            <v>Concreto estrutural com resistência Fck &gt;= 16,0 MPa (Execução, incluindo o fornecimento de todos os materiais, exclui o transporte dos agregados)</v>
          </cell>
          <cell r="D3987"/>
          <cell r="E3987"/>
          <cell r="F3987"/>
          <cell r="G3987" t="str">
            <v>m3</v>
          </cell>
          <cell r="H3987">
            <v>488.79</v>
          </cell>
          <cell r="I3987"/>
        </row>
        <row r="3988">
          <cell r="A3988" t="str">
            <v>RO-41496</v>
          </cell>
          <cell r="B3988"/>
          <cell r="C3988" t="str">
            <v>Concreto estrutural com resistência Fck &gt;= 18,0 MPa (Execução, incluindo o fornecimento de todos os materiais, exclui o transporte dos agregados)</v>
          </cell>
          <cell r="D3988"/>
          <cell r="E3988"/>
          <cell r="F3988"/>
          <cell r="G3988" t="str">
            <v>m3</v>
          </cell>
          <cell r="H3988">
            <v>493.48</v>
          </cell>
          <cell r="I3988"/>
        </row>
        <row r="3989">
          <cell r="A3989" t="str">
            <v>RO-42416</v>
          </cell>
          <cell r="B3989"/>
          <cell r="C3989" t="str">
            <v>Concreto estrutural com resistência Fck &gt;= 20,0 Mpa (Execução, incluindo o fornecimento de todos os materiais, exclui o transporte dos agregados)</v>
          </cell>
          <cell r="D3989"/>
          <cell r="E3989"/>
          <cell r="F3989"/>
          <cell r="G3989" t="str">
            <v>m3</v>
          </cell>
          <cell r="H3989">
            <v>503.53</v>
          </cell>
          <cell r="I3989"/>
        </row>
        <row r="3990">
          <cell r="A3990" t="str">
            <v>RO-45041</v>
          </cell>
          <cell r="B3990"/>
          <cell r="C3990" t="str">
            <v>Concreto estrutural com resistência Fck &gt;= 21 Mpa (Execução, incluindo o fornecimento de todos os materiais, exclui o transporte dos agregados)</v>
          </cell>
          <cell r="D3990"/>
          <cell r="E3990"/>
          <cell r="F3990"/>
          <cell r="G3990" t="str">
            <v>m3</v>
          </cell>
          <cell r="H3990">
            <v>507.21</v>
          </cell>
          <cell r="I3990"/>
        </row>
        <row r="3991">
          <cell r="A3991" t="str">
            <v>RO-42417</v>
          </cell>
          <cell r="B3991"/>
          <cell r="C3991" t="str">
            <v>Concreto estrutural com resistência Fck &gt;= 25,0 Mpa (Execução, incluindo o fornecimento de todos os materiais, exclui o transporte dos agregados)</v>
          </cell>
          <cell r="D3991"/>
          <cell r="E3991"/>
          <cell r="F3991"/>
          <cell r="G3991" t="str">
            <v>m3</v>
          </cell>
          <cell r="H3991">
            <v>515.59</v>
          </cell>
          <cell r="I3991"/>
        </row>
        <row r="3992">
          <cell r="A3992" t="str">
            <v>RO-42456</v>
          </cell>
          <cell r="B3992"/>
          <cell r="C3992" t="str">
            <v>Concreto estrutural com resistência Fck &gt;= 30,0 Mpa (Execução, incluindo o fornecimento de todos os materiais, exclui o transporte dos agregados)</v>
          </cell>
          <cell r="D3992"/>
          <cell r="E3992"/>
          <cell r="F3992"/>
          <cell r="G3992" t="str">
            <v>m3</v>
          </cell>
          <cell r="H3992">
            <v>533.67999999999995</v>
          </cell>
          <cell r="I3992"/>
        </row>
        <row r="3993">
          <cell r="A3993" t="str">
            <v>RO-42415</v>
          </cell>
          <cell r="B3993"/>
          <cell r="C3993" t="str">
            <v>Concreto magro de cimento portland Fck &gt;= 10,0 MPa (Execução, incluindo o fornecimento e transporte dos agregados)</v>
          </cell>
          <cell r="D3993"/>
          <cell r="E3993"/>
          <cell r="F3993"/>
          <cell r="G3993" t="str">
            <v>m3</v>
          </cell>
          <cell r="H3993">
            <v>439.82</v>
          </cell>
          <cell r="I3993"/>
        </row>
        <row r="3994">
          <cell r="A3994" t="str">
            <v>RO-42467</v>
          </cell>
          <cell r="B3994"/>
          <cell r="C3994" t="str">
            <v>Concreto magro Fck &gt;= 10,0 MPa (Execução, incluindo o fornecimento de todos os materiais, exclui o transporte dos agregados)</v>
          </cell>
          <cell r="D3994"/>
          <cell r="E3994"/>
          <cell r="F3994"/>
          <cell r="G3994" t="str">
            <v>m3</v>
          </cell>
          <cell r="H3994">
            <v>360.71</v>
          </cell>
          <cell r="I3994"/>
        </row>
        <row r="3995">
          <cell r="A3995" t="str">
            <v>RO-41599</v>
          </cell>
          <cell r="B3995"/>
          <cell r="C3995" t="str">
            <v>Demolição de concreto simples</v>
          </cell>
          <cell r="D3995"/>
          <cell r="E3995"/>
          <cell r="F3995"/>
          <cell r="G3995" t="str">
            <v>m3</v>
          </cell>
          <cell r="H3995">
            <v>129.74</v>
          </cell>
          <cell r="I3995"/>
        </row>
        <row r="3996">
          <cell r="A3996" t="str">
            <v>RO-42445</v>
          </cell>
          <cell r="B3996"/>
          <cell r="C3996" t="str">
            <v>Demolição de guarda-corpo, incluindo a remoção do material demolido (Execução, incluindo carga e transporte do material demolido)</v>
          </cell>
          <cell r="D3996"/>
          <cell r="E3996"/>
          <cell r="F3996"/>
          <cell r="G3996" t="str">
            <v>m</v>
          </cell>
          <cell r="H3996">
            <v>66.930000000000007</v>
          </cell>
          <cell r="I3996"/>
        </row>
        <row r="3997">
          <cell r="A3997" t="str">
            <v>RO-41435</v>
          </cell>
          <cell r="B3997"/>
          <cell r="C3997" t="str">
            <v>Demolição de pavimento de concreto (Execução, incluindo a remoção do material demolido)</v>
          </cell>
          <cell r="D3997"/>
          <cell r="E3997"/>
          <cell r="F3997"/>
          <cell r="G3997" t="str">
            <v>m2</v>
          </cell>
          <cell r="H3997">
            <v>18.920000000000002</v>
          </cell>
          <cell r="I3997"/>
        </row>
        <row r="3998">
          <cell r="A3998" t="str">
            <v>RO-43107</v>
          </cell>
          <cell r="B3998"/>
          <cell r="C3998" t="str">
            <v>Demolição manual de concreto armado</v>
          </cell>
          <cell r="D3998"/>
          <cell r="E3998"/>
          <cell r="F3998"/>
          <cell r="G3998" t="str">
            <v>m3</v>
          </cell>
          <cell r="H3998">
            <v>185.81</v>
          </cell>
          <cell r="I3998"/>
        </row>
        <row r="3999">
          <cell r="A3999" t="str">
            <v>RO-41602</v>
          </cell>
          <cell r="B3999"/>
          <cell r="C3999" t="str">
            <v>Demolição mecânica de concreto armado</v>
          </cell>
          <cell r="D3999"/>
          <cell r="E3999"/>
          <cell r="F3999"/>
          <cell r="G3999" t="str">
            <v>m3</v>
          </cell>
          <cell r="H3999">
            <v>186.24</v>
          </cell>
          <cell r="I3999"/>
        </row>
        <row r="4000">
          <cell r="A4000" t="str">
            <v>RO-41589</v>
          </cell>
          <cell r="B4000"/>
          <cell r="C4000" t="str">
            <v>Dreno de PVC ø = 100 mm, comprimento unitário = 35 cm (Execução, incluindo o fornecimento e transporte de todos os materiais)</v>
          </cell>
          <cell r="D4000"/>
          <cell r="E4000"/>
          <cell r="F4000"/>
          <cell r="G4000" t="str">
            <v>U</v>
          </cell>
          <cell r="H4000">
            <v>20.86</v>
          </cell>
          <cell r="I4000"/>
        </row>
        <row r="4001">
          <cell r="A4001" t="str">
            <v>RO-41588</v>
          </cell>
          <cell r="B4001"/>
          <cell r="C4001" t="str">
            <v>Dreno de PVC ø = 100 mm, comprimento unitário = 40 cm (Execução, incluindo o fornecimento e transporte de todos os materiais)</v>
          </cell>
          <cell r="D4001"/>
          <cell r="E4001"/>
          <cell r="F4001"/>
          <cell r="G4001" t="str">
            <v>U</v>
          </cell>
          <cell r="H4001">
            <v>21.62</v>
          </cell>
          <cell r="I4001"/>
        </row>
        <row r="4002">
          <cell r="A4002" t="str">
            <v>RO-41590</v>
          </cell>
          <cell r="B4002"/>
          <cell r="C4002" t="str">
            <v>Dreno de PVC ø = 100 mm, comprimento unitário = 45 cm (Execução, incluindo o fornecimento e transporte de todos os materiais)</v>
          </cell>
          <cell r="D4002"/>
          <cell r="E4002"/>
          <cell r="F4002"/>
          <cell r="G4002" t="str">
            <v>U</v>
          </cell>
          <cell r="H4002">
            <v>22.38</v>
          </cell>
          <cell r="I4002"/>
        </row>
        <row r="4003">
          <cell r="A4003" t="str">
            <v>RO-41594</v>
          </cell>
          <cell r="B4003"/>
          <cell r="C4003" t="str">
            <v>Dreno de PVC ø = 100mm, comprimento unitário = 0,60m (Execução, incluindo o fornecimento e transporte de todos os materiais)</v>
          </cell>
          <cell r="D4003"/>
          <cell r="E4003"/>
          <cell r="F4003"/>
          <cell r="G4003" t="str">
            <v>U</v>
          </cell>
          <cell r="H4003">
            <v>25.14</v>
          </cell>
          <cell r="I4003"/>
        </row>
        <row r="4004">
          <cell r="A4004" t="str">
            <v>RO-41584</v>
          </cell>
          <cell r="B4004"/>
          <cell r="C4004" t="str">
            <v>Dreno de PVC ø = 50 mm, comprimento unitário = 30 cm (Execução, incluindo o fornecimento e transporte de todos os materiais)</v>
          </cell>
          <cell r="D4004"/>
          <cell r="E4004"/>
          <cell r="F4004"/>
          <cell r="G4004" t="str">
            <v>U</v>
          </cell>
          <cell r="H4004">
            <v>17.48</v>
          </cell>
          <cell r="I4004"/>
        </row>
        <row r="4005">
          <cell r="A4005" t="str">
            <v>RO-42476</v>
          </cell>
          <cell r="B4005"/>
          <cell r="C4005" t="str">
            <v>Dreno de PVC ø = 50 mm, comprimento unitário = 35 cm (Execução, incluindo o fornecimento e transporte de todos os materiais)</v>
          </cell>
          <cell r="D4005"/>
          <cell r="E4005"/>
          <cell r="F4005"/>
          <cell r="G4005" t="str">
            <v>U</v>
          </cell>
          <cell r="H4005">
            <v>17.8</v>
          </cell>
          <cell r="I4005"/>
        </row>
        <row r="4006">
          <cell r="A4006" t="str">
            <v>RO-42994</v>
          </cell>
          <cell r="B4006"/>
          <cell r="C4006" t="str">
            <v>Dreno de PVC ø = 50 mm, comprimento unitário = 40 cm (Execução, incluindo o fornecimento e transporte de todos os materiais)</v>
          </cell>
          <cell r="D4006"/>
          <cell r="E4006"/>
          <cell r="F4006"/>
          <cell r="G4006" t="str">
            <v>U</v>
          </cell>
          <cell r="H4006">
            <v>18.13</v>
          </cell>
          <cell r="I4006"/>
        </row>
        <row r="4007">
          <cell r="A4007" t="str">
            <v>RO-41586</v>
          </cell>
          <cell r="B4007"/>
          <cell r="C4007" t="str">
            <v>Dreno de PVC ø = 75 mm, comprimento unitário = 15 cm (Execução, incluindo o fornecimento e transporte de todos os materiais)</v>
          </cell>
          <cell r="D4007"/>
          <cell r="E4007"/>
          <cell r="F4007"/>
          <cell r="G4007" t="str">
            <v>U</v>
          </cell>
          <cell r="H4007">
            <v>16.71</v>
          </cell>
          <cell r="I4007"/>
        </row>
        <row r="4008">
          <cell r="A4008" t="str">
            <v>RO-41587</v>
          </cell>
          <cell r="B4008"/>
          <cell r="C4008" t="str">
            <v>Dreno de PVC ø = 75 mm, comprimento unitário = 30 cm (Execução, incluindo o fornecimento e transporte de todos os materiais)</v>
          </cell>
          <cell r="D4008"/>
          <cell r="E4008"/>
          <cell r="F4008"/>
          <cell r="G4008" t="str">
            <v>U</v>
          </cell>
          <cell r="H4008">
            <v>17.89</v>
          </cell>
          <cell r="I4008"/>
        </row>
        <row r="4009">
          <cell r="A4009" t="str">
            <v>RO-41591</v>
          </cell>
          <cell r="B4009"/>
          <cell r="C4009" t="str">
            <v>Dreno de PVC ø = 75 mm, comprimento unitário = 35 cm (Execução, incluindo o fornecimento e transporte de todos os materiais)</v>
          </cell>
          <cell r="D4009"/>
          <cell r="E4009"/>
          <cell r="F4009"/>
          <cell r="G4009" t="str">
            <v>U</v>
          </cell>
          <cell r="H4009">
            <v>18.28</v>
          </cell>
          <cell r="I4009"/>
        </row>
        <row r="4010">
          <cell r="A4010" t="str">
            <v>RO-41592</v>
          </cell>
          <cell r="B4010"/>
          <cell r="C4010" t="str">
            <v>Dreno de PVC ø = 75 mm, comprimento unitário = 40 cm (Execução, incluindo o fornecimento e transporte de todos os materiais)</v>
          </cell>
          <cell r="D4010"/>
          <cell r="E4010"/>
          <cell r="F4010"/>
          <cell r="G4010" t="str">
            <v>U</v>
          </cell>
          <cell r="H4010">
            <v>18.68</v>
          </cell>
          <cell r="I4010"/>
        </row>
        <row r="4011">
          <cell r="A4011" t="str">
            <v>RO-44908</v>
          </cell>
          <cell r="B4011"/>
          <cell r="C4011" t="str">
            <v>Ensecadeira de estacas prancha (Execução, incluindo o fornecimento e transporte de todos os materiais)</v>
          </cell>
          <cell r="D4011"/>
          <cell r="E4011"/>
          <cell r="F4011"/>
          <cell r="G4011" t="str">
            <v>m2</v>
          </cell>
          <cell r="H4011">
            <v>281.55</v>
          </cell>
          <cell r="I4011"/>
        </row>
        <row r="4012">
          <cell r="A4012" t="str">
            <v>RO-43247</v>
          </cell>
          <cell r="B4012"/>
          <cell r="C4012" t="str">
            <v>Escoramento descontínuo de valas (Execução, incluindo fornecimento e transporte de todos os materiais)</v>
          </cell>
          <cell r="D4012"/>
          <cell r="E4012"/>
          <cell r="F4012"/>
          <cell r="G4012" t="str">
            <v>m3</v>
          </cell>
          <cell r="H4012">
            <v>50.43</v>
          </cell>
          <cell r="I4012"/>
        </row>
        <row r="4013">
          <cell r="A4013" t="str">
            <v>RO-41431</v>
          </cell>
          <cell r="B4013"/>
          <cell r="C4013" t="str">
            <v>Estrutura metálica para andaimes</v>
          </cell>
          <cell r="D4013"/>
          <cell r="E4013"/>
          <cell r="F4013"/>
          <cell r="G4013" t="str">
            <v>m3</v>
          </cell>
          <cell r="H4013">
            <v>7.18</v>
          </cell>
          <cell r="I4013"/>
        </row>
        <row r="4014">
          <cell r="A4014" t="str">
            <v>RO-41558</v>
          </cell>
          <cell r="B4014"/>
          <cell r="C4014" t="str">
            <v>Forma plana de MADEIRIT (Execução, incluindo desforma, fornecimento e transporte de todos os materiais)</v>
          </cell>
          <cell r="D4014"/>
          <cell r="E4014"/>
          <cell r="F4014"/>
          <cell r="G4014" t="str">
            <v>m2</v>
          </cell>
          <cell r="H4014">
            <v>76.09</v>
          </cell>
          <cell r="I4014"/>
        </row>
        <row r="4015">
          <cell r="A4015" t="str">
            <v>RO-41559</v>
          </cell>
          <cell r="B4015"/>
          <cell r="C4015" t="str">
            <v>Formas curvas de MADEIRIT (Execução, incluindo desforma, fornecimento e transporte de todos os materiais)</v>
          </cell>
          <cell r="D4015"/>
          <cell r="E4015"/>
          <cell r="F4015"/>
          <cell r="G4015" t="str">
            <v>m2</v>
          </cell>
          <cell r="H4015">
            <v>83.91</v>
          </cell>
          <cell r="I4015"/>
        </row>
        <row r="4016">
          <cell r="A4016" t="str">
            <v>RO-42418</v>
          </cell>
          <cell r="B4016"/>
          <cell r="C4016" t="str">
            <v>Formas planas de compensado com revestimento resinado (Execução, incluindo desforma,fornecimento e transporte de todos os materiais)</v>
          </cell>
          <cell r="D4016"/>
          <cell r="E4016"/>
          <cell r="F4016"/>
          <cell r="G4016" t="str">
            <v>m2</v>
          </cell>
          <cell r="H4016">
            <v>76.09</v>
          </cell>
          <cell r="I4016"/>
        </row>
        <row r="4017">
          <cell r="A4017" t="str">
            <v>RO-41614</v>
          </cell>
          <cell r="B4017"/>
          <cell r="C4017" t="str">
            <v>Formas planas de madeira de pinho de 3ª (Execução, incluindo desforma,fornecimento e transporte de todos os materiais)</v>
          </cell>
          <cell r="D4017"/>
          <cell r="E4017"/>
          <cell r="F4017"/>
          <cell r="G4017" t="str">
            <v>m2</v>
          </cell>
          <cell r="H4017">
            <v>51.35</v>
          </cell>
          <cell r="I4017"/>
        </row>
        <row r="4018">
          <cell r="A4018" t="str">
            <v>RO-41557</v>
          </cell>
          <cell r="B4018"/>
          <cell r="C4018" t="str">
            <v>Formas suspensas de compensado resinado (Execução, incluindo desforma, fornecimento e transporte de todos os materiais)</v>
          </cell>
          <cell r="D4018"/>
          <cell r="E4018"/>
          <cell r="F4018"/>
          <cell r="G4018" t="str">
            <v>m2</v>
          </cell>
          <cell r="H4018">
            <v>113.41</v>
          </cell>
          <cell r="I4018"/>
        </row>
        <row r="4019">
          <cell r="A4019" t="str">
            <v>RO-43047</v>
          </cell>
          <cell r="B4019"/>
          <cell r="C4019" t="str">
            <v>Furo em concreto ø = 10,0 mm, profundidade = 10 cm</v>
          </cell>
          <cell r="D4019"/>
          <cell r="E4019"/>
          <cell r="F4019"/>
          <cell r="G4019" t="str">
            <v>U</v>
          </cell>
          <cell r="H4019">
            <v>17.52</v>
          </cell>
          <cell r="I4019"/>
        </row>
        <row r="4020">
          <cell r="A4020" t="str">
            <v>RO-43456</v>
          </cell>
          <cell r="B4020"/>
          <cell r="C4020" t="str">
            <v>Furo em concreto ø = 10,0 mm, profundidade = 15 cm</v>
          </cell>
          <cell r="D4020"/>
          <cell r="E4020"/>
          <cell r="F4020"/>
          <cell r="G4020" t="str">
            <v>U</v>
          </cell>
          <cell r="H4020">
            <v>22.23</v>
          </cell>
          <cell r="I4020"/>
        </row>
        <row r="4021">
          <cell r="A4021" t="str">
            <v>RO-42426</v>
          </cell>
          <cell r="B4021"/>
          <cell r="C4021" t="str">
            <v>Furo em concreto ø = 12,5 mm, profundidade = 10 cm</v>
          </cell>
          <cell r="D4021"/>
          <cell r="E4021"/>
          <cell r="F4021"/>
          <cell r="G4021" t="str">
            <v>U</v>
          </cell>
          <cell r="H4021">
            <v>19.87</v>
          </cell>
          <cell r="I4021"/>
        </row>
        <row r="4022">
          <cell r="A4022" t="str">
            <v>RO-41453</v>
          </cell>
          <cell r="B4022"/>
          <cell r="C4022" t="str">
            <v>Furo em concreto ø = 12,5 mm, profundidade = 15 cm</v>
          </cell>
          <cell r="D4022"/>
          <cell r="E4022"/>
          <cell r="F4022"/>
          <cell r="G4022" t="str">
            <v>U</v>
          </cell>
          <cell r="H4022">
            <v>23.35</v>
          </cell>
          <cell r="I4022"/>
        </row>
        <row r="4023">
          <cell r="A4023" t="str">
            <v>RO-41454</v>
          </cell>
          <cell r="B4023"/>
          <cell r="C4023" t="str">
            <v>Furo em concreto ø = 12,5 mm, profundidade = 20 cm</v>
          </cell>
          <cell r="D4023"/>
          <cell r="E4023"/>
          <cell r="F4023"/>
          <cell r="G4023" t="str">
            <v>U</v>
          </cell>
          <cell r="H4023">
            <v>29.19</v>
          </cell>
          <cell r="I4023"/>
        </row>
        <row r="4024">
          <cell r="A4024" t="str">
            <v>RO-41455</v>
          </cell>
          <cell r="B4024"/>
          <cell r="C4024" t="str">
            <v>Furo em concreto ø = 12,5 mm, profundidade = 30 cm</v>
          </cell>
          <cell r="D4024"/>
          <cell r="E4024"/>
          <cell r="F4024"/>
          <cell r="G4024" t="str">
            <v>U</v>
          </cell>
          <cell r="H4024">
            <v>42.47</v>
          </cell>
          <cell r="I4024"/>
        </row>
        <row r="4025">
          <cell r="A4025" t="str">
            <v>RO-41456</v>
          </cell>
          <cell r="B4025"/>
          <cell r="C4025" t="str">
            <v>Furo em concreto ø = 16,0 mm, profundidade = 15 cm</v>
          </cell>
          <cell r="D4025"/>
          <cell r="E4025"/>
          <cell r="F4025"/>
          <cell r="G4025" t="str">
            <v>U</v>
          </cell>
          <cell r="H4025">
            <v>24.79</v>
          </cell>
          <cell r="I4025"/>
        </row>
        <row r="4026">
          <cell r="A4026" t="str">
            <v>RO-41457</v>
          </cell>
          <cell r="B4026"/>
          <cell r="C4026" t="str">
            <v>Furo em concreto ø = 16,0 mm, profundidade = 20 cm</v>
          </cell>
          <cell r="D4026"/>
          <cell r="E4026"/>
          <cell r="F4026"/>
          <cell r="G4026" t="str">
            <v>U</v>
          </cell>
          <cell r="H4026">
            <v>29.8</v>
          </cell>
          <cell r="I4026"/>
        </row>
        <row r="4027">
          <cell r="A4027" t="str">
            <v>RO-41458</v>
          </cell>
          <cell r="B4027"/>
          <cell r="C4027" t="str">
            <v>Furo em concreto ø = 16,0 mm, profundidade = 30 cm</v>
          </cell>
          <cell r="D4027"/>
          <cell r="E4027"/>
          <cell r="F4027"/>
          <cell r="G4027" t="str">
            <v>U</v>
          </cell>
          <cell r="H4027">
            <v>44.26</v>
          </cell>
          <cell r="I4027"/>
        </row>
        <row r="4028">
          <cell r="A4028" t="str">
            <v>RO-41459</v>
          </cell>
          <cell r="B4028"/>
          <cell r="C4028" t="str">
            <v>Furo em concreto ø = 16,0 mm, profundidade = 50 cm</v>
          </cell>
          <cell r="D4028"/>
          <cell r="E4028"/>
          <cell r="F4028"/>
          <cell r="G4028" t="str">
            <v>U</v>
          </cell>
          <cell r="H4028">
            <v>61.09</v>
          </cell>
          <cell r="I4028"/>
        </row>
        <row r="4029">
          <cell r="A4029" t="str">
            <v>RO-41460</v>
          </cell>
          <cell r="B4029"/>
          <cell r="C4029" t="str">
            <v>Furo em concreto ø = 20,0 mm, profundidade = 15 cm</v>
          </cell>
          <cell r="D4029"/>
          <cell r="E4029"/>
          <cell r="F4029"/>
          <cell r="G4029" t="str">
            <v>U</v>
          </cell>
          <cell r="H4029">
            <v>26.25</v>
          </cell>
          <cell r="I4029"/>
        </row>
        <row r="4030">
          <cell r="A4030" t="str">
            <v>RO-41461</v>
          </cell>
          <cell r="B4030"/>
          <cell r="C4030" t="str">
            <v>Furo em concreto ø = 20,0 mm, profundidade = 20 cm</v>
          </cell>
          <cell r="D4030"/>
          <cell r="E4030"/>
          <cell r="F4030"/>
          <cell r="G4030" t="str">
            <v>U</v>
          </cell>
          <cell r="H4030">
            <v>31.98</v>
          </cell>
          <cell r="I4030"/>
        </row>
        <row r="4031">
          <cell r="A4031" t="str">
            <v>RO-41463</v>
          </cell>
          <cell r="B4031"/>
          <cell r="C4031" t="str">
            <v>Furo em concreto ø = 20,0 mm, profundidade = 30 cm</v>
          </cell>
          <cell r="D4031"/>
          <cell r="E4031"/>
          <cell r="F4031"/>
          <cell r="G4031" t="str">
            <v>U</v>
          </cell>
          <cell r="H4031">
            <v>47.26</v>
          </cell>
          <cell r="I4031"/>
        </row>
        <row r="4032">
          <cell r="A4032" t="str">
            <v>RO-41464</v>
          </cell>
          <cell r="B4032"/>
          <cell r="C4032" t="str">
            <v>Furo em concreto ø = 20,0 mm, profundidade = 40 cm</v>
          </cell>
          <cell r="D4032"/>
          <cell r="E4032"/>
          <cell r="F4032"/>
          <cell r="G4032" t="str">
            <v>U</v>
          </cell>
          <cell r="H4032">
            <v>62.29</v>
          </cell>
          <cell r="I4032"/>
        </row>
        <row r="4033">
          <cell r="A4033" t="str">
            <v>RO-41466</v>
          </cell>
          <cell r="B4033"/>
          <cell r="C4033" t="str">
            <v>Furo em concreto ø = 25,0 mm, profundidade = 15 cm</v>
          </cell>
          <cell r="D4033"/>
          <cell r="E4033"/>
          <cell r="F4033"/>
          <cell r="G4033" t="str">
            <v>U</v>
          </cell>
          <cell r="H4033">
            <v>30.53</v>
          </cell>
          <cell r="I4033"/>
        </row>
        <row r="4034">
          <cell r="A4034" t="str">
            <v>RO-41465</v>
          </cell>
          <cell r="B4034"/>
          <cell r="C4034" t="str">
            <v>Furo em concreto ø = 25,0 mm, profundidade = 20 cm</v>
          </cell>
          <cell r="D4034"/>
          <cell r="E4034"/>
          <cell r="F4034"/>
          <cell r="G4034" t="str">
            <v>U</v>
          </cell>
          <cell r="H4034">
            <v>35.33</v>
          </cell>
          <cell r="I4034"/>
        </row>
        <row r="4035">
          <cell r="A4035" t="str">
            <v>RO-41467</v>
          </cell>
          <cell r="B4035"/>
          <cell r="C4035" t="str">
            <v>Furo em concreto ø = 25,0 mm, profundidade = 30 cm</v>
          </cell>
          <cell r="D4035"/>
          <cell r="E4035"/>
          <cell r="F4035"/>
          <cell r="G4035" t="str">
            <v>U</v>
          </cell>
          <cell r="H4035">
            <v>47.86</v>
          </cell>
          <cell r="I4035"/>
        </row>
        <row r="4036">
          <cell r="A4036" t="str">
            <v>RO-41469</v>
          </cell>
          <cell r="B4036"/>
          <cell r="C4036" t="str">
            <v>Furo em concreto ø = 25,0 mm, profundidade = 50 cm</v>
          </cell>
          <cell r="D4036"/>
          <cell r="E4036"/>
          <cell r="F4036"/>
          <cell r="G4036" t="str">
            <v>U</v>
          </cell>
          <cell r="H4036">
            <v>86.08</v>
          </cell>
          <cell r="I4036"/>
        </row>
        <row r="4037">
          <cell r="A4037" t="str">
            <v>RO-41470</v>
          </cell>
          <cell r="B4037"/>
          <cell r="C4037" t="str">
            <v>Furo em concreto ø = 25,0 mm, profundidade = 80 cm</v>
          </cell>
          <cell r="D4037"/>
          <cell r="E4037"/>
          <cell r="F4037"/>
          <cell r="G4037" t="str">
            <v>U</v>
          </cell>
          <cell r="H4037">
            <v>150.36000000000001</v>
          </cell>
          <cell r="I4037"/>
        </row>
        <row r="4038">
          <cell r="A4038" t="str">
            <v>RO-41473</v>
          </cell>
          <cell r="B4038"/>
          <cell r="C4038" t="str">
            <v>Furo em concreto ø = 32,0 mm, profundidade = 30 cm</v>
          </cell>
          <cell r="D4038"/>
          <cell r="E4038"/>
          <cell r="F4038"/>
          <cell r="G4038" t="str">
            <v>U</v>
          </cell>
          <cell r="H4038">
            <v>53.53</v>
          </cell>
          <cell r="I4038"/>
        </row>
        <row r="4039">
          <cell r="A4039" t="str">
            <v>RO-41475</v>
          </cell>
          <cell r="B4039"/>
          <cell r="C4039" t="str">
            <v>Furo em concreto ø = 40,0 mm, profundidade = 30 cm</v>
          </cell>
          <cell r="D4039"/>
          <cell r="E4039"/>
          <cell r="F4039"/>
          <cell r="G4039" t="str">
            <v>U</v>
          </cell>
          <cell r="H4039">
            <v>71.63</v>
          </cell>
          <cell r="I4039"/>
        </row>
        <row r="4040">
          <cell r="A4040" t="str">
            <v>RO-41476</v>
          </cell>
          <cell r="B4040"/>
          <cell r="C4040" t="str">
            <v>Furo em concreto ø = 50,0 mm, profundidade = 30 cm</v>
          </cell>
          <cell r="D4040"/>
          <cell r="E4040"/>
          <cell r="F4040"/>
          <cell r="G4040" t="str">
            <v>U</v>
          </cell>
          <cell r="H4040">
            <v>85.45</v>
          </cell>
          <cell r="I4040"/>
        </row>
        <row r="4041">
          <cell r="A4041" t="str">
            <v>RO-41482</v>
          </cell>
          <cell r="B4041"/>
          <cell r="C4041" t="str">
            <v>Furo em concreto ø = 75 mm, profundidade = 15 cm</v>
          </cell>
          <cell r="D4041"/>
          <cell r="E4041"/>
          <cell r="F4041"/>
          <cell r="G4041" t="str">
            <v>U</v>
          </cell>
          <cell r="H4041">
            <v>49.07</v>
          </cell>
          <cell r="I4041"/>
        </row>
        <row r="4042">
          <cell r="A4042" t="str">
            <v>RO-41479</v>
          </cell>
          <cell r="B4042"/>
          <cell r="C4042" t="str">
            <v>Furo em rocha ø = 20,0 mm, profundidade = 40 mm</v>
          </cell>
          <cell r="D4042"/>
          <cell r="E4042"/>
          <cell r="F4042"/>
          <cell r="G4042" t="str">
            <v>U</v>
          </cell>
          <cell r="H4042">
            <v>61.12</v>
          </cell>
          <cell r="I4042"/>
        </row>
        <row r="4043">
          <cell r="A4043" t="str">
            <v>RO-41648</v>
          </cell>
          <cell r="B4043"/>
          <cell r="C4043" t="str">
            <v>Furo em rocha ø = 25,0 mm, profundidade = 50 mm</v>
          </cell>
          <cell r="D4043"/>
          <cell r="E4043"/>
          <cell r="F4043"/>
          <cell r="G4043" t="str">
            <v>U</v>
          </cell>
          <cell r="H4043">
            <v>81.44</v>
          </cell>
          <cell r="I4043"/>
        </row>
        <row r="4044">
          <cell r="A4044" t="str">
            <v>RO-41481</v>
          </cell>
          <cell r="B4044"/>
          <cell r="C4044" t="str">
            <v>Furo em rocha ø = 50,0 mm, profundidade = 30 mm</v>
          </cell>
          <cell r="D4044"/>
          <cell r="E4044"/>
          <cell r="F4044"/>
          <cell r="G4044" t="str">
            <v>U</v>
          </cell>
          <cell r="H4044">
            <v>107</v>
          </cell>
          <cell r="I4044"/>
        </row>
        <row r="4045">
          <cell r="A4045" t="str">
            <v>RO-42424</v>
          </cell>
          <cell r="B4045"/>
          <cell r="C4045" t="str">
            <v>Gradil metálico padrão DER-MG (Execução, incluindo o fornecimento e transporte de todos os materiais)</v>
          </cell>
          <cell r="D4045"/>
          <cell r="E4045"/>
          <cell r="F4045"/>
          <cell r="G4045" t="str">
            <v>m</v>
          </cell>
          <cell r="H4045">
            <v>311.05</v>
          </cell>
          <cell r="I4045"/>
        </row>
        <row r="4046">
          <cell r="A4046" t="str">
            <v>RO-41565</v>
          </cell>
          <cell r="B4046"/>
          <cell r="C4046" t="str">
            <v>Juntas de pavimentação longitudinal e transversal (Execução, incluindo o fornecimento e transporte de todos os materiais)</v>
          </cell>
          <cell r="D4046"/>
          <cell r="E4046"/>
          <cell r="F4046"/>
          <cell r="G4046" t="str">
            <v>m</v>
          </cell>
          <cell r="H4046">
            <v>9.69</v>
          </cell>
          <cell r="I4046"/>
        </row>
        <row r="4047">
          <cell r="A4047" t="str">
            <v>RO-41581</v>
          </cell>
          <cell r="B4047"/>
          <cell r="C4047" t="str">
            <v>Limpeza de armadura com jato de areia e água</v>
          </cell>
          <cell r="D4047"/>
          <cell r="E4047"/>
          <cell r="F4047"/>
          <cell r="G4047" t="str">
            <v>m2</v>
          </cell>
          <cell r="H4047">
            <v>46.04</v>
          </cell>
          <cell r="I4047"/>
        </row>
        <row r="4048">
          <cell r="A4048" t="str">
            <v>RO-41578</v>
          </cell>
          <cell r="B4048"/>
          <cell r="C4048" t="str">
            <v>Limpeza de superfície com jato de areia e agua</v>
          </cell>
          <cell r="D4048"/>
          <cell r="E4048"/>
          <cell r="F4048"/>
          <cell r="G4048" t="str">
            <v>m2</v>
          </cell>
          <cell r="H4048">
            <v>38.979999999999997</v>
          </cell>
          <cell r="I4048"/>
        </row>
        <row r="4049">
          <cell r="A4049" t="str">
            <v>RO-42430</v>
          </cell>
          <cell r="B4049"/>
          <cell r="C4049" t="str">
            <v>Limpeza manual e tratamento de armadura oxidada</v>
          </cell>
          <cell r="D4049"/>
          <cell r="E4049"/>
          <cell r="F4049"/>
          <cell r="G4049" t="str">
            <v>m2</v>
          </cell>
          <cell r="H4049">
            <v>43.73</v>
          </cell>
          <cell r="I4049"/>
        </row>
        <row r="4050">
          <cell r="A4050" t="str">
            <v>RO-41575</v>
          </cell>
          <cell r="B4050"/>
          <cell r="C4050" t="str">
            <v>Mastique elástico(Tipo vedaflex ou similar) (Execução, incluindo o fornecimento e transporte de todos os materiais)</v>
          </cell>
          <cell r="D4050"/>
          <cell r="E4050"/>
          <cell r="F4050"/>
          <cell r="G4050" t="str">
            <v>dm3</v>
          </cell>
          <cell r="H4050">
            <v>54.43</v>
          </cell>
          <cell r="I4050"/>
        </row>
        <row r="4051">
          <cell r="A4051" t="str">
            <v>RO-41596</v>
          </cell>
          <cell r="B4051"/>
          <cell r="C4051" t="str">
            <v>Muro de arrimo em concreto, tipo OC.MA-01 (Execução, incluindo fornecimento e transporte de todos os materiais)</v>
          </cell>
          <cell r="D4051"/>
          <cell r="E4051"/>
          <cell r="F4051"/>
          <cell r="G4051" t="str">
            <v>m3</v>
          </cell>
          <cell r="H4051">
            <v>673.37</v>
          </cell>
          <cell r="I4051"/>
        </row>
        <row r="4052">
          <cell r="A4052" t="str">
            <v>RO-41432</v>
          </cell>
          <cell r="B4052"/>
          <cell r="C4052" t="str">
            <v>Plataforma de madeira para  andaimes (Execução, incluindo fornecimento e transporte de todos os materiais)</v>
          </cell>
          <cell r="D4052"/>
          <cell r="E4052"/>
          <cell r="F4052"/>
          <cell r="G4052" t="str">
            <v>m2</v>
          </cell>
          <cell r="H4052">
            <v>7.87</v>
          </cell>
          <cell r="I4052"/>
        </row>
        <row r="4053">
          <cell r="A4053" t="str">
            <v>RO-41653</v>
          </cell>
          <cell r="B4053"/>
          <cell r="C4053" t="str">
            <v>Preenchimento de furos com injeção de Epoxi (Sikadur - 43) (Execução, incluindo o fornecimento de todos os materiais, exclui execução do furo)</v>
          </cell>
          <cell r="D4053"/>
          <cell r="E4053"/>
          <cell r="F4053"/>
          <cell r="G4053" t="str">
            <v>Kg</v>
          </cell>
          <cell r="H4053">
            <v>80.66</v>
          </cell>
          <cell r="I4053"/>
        </row>
        <row r="4054">
          <cell r="A4054" t="str">
            <v>RO-41651</v>
          </cell>
          <cell r="B4054"/>
          <cell r="C4054" t="str">
            <v>Preenchimento de furos com Sikadur 32 ou similar (Execução, incluindo o fornecimento e transporte de todos os materiais, exclui execução do furo)</v>
          </cell>
          <cell r="D4054"/>
          <cell r="E4054"/>
          <cell r="F4054"/>
          <cell r="G4054" t="str">
            <v>Kg</v>
          </cell>
          <cell r="H4054">
            <v>85.9</v>
          </cell>
          <cell r="I4054"/>
        </row>
        <row r="4055">
          <cell r="A4055" t="str">
            <v>RO-41652</v>
          </cell>
          <cell r="B4055"/>
          <cell r="C4055" t="str">
            <v>Tratamento de trincas finas (Execução, incluindo o fornecimento e transporte de todos os materiais)</v>
          </cell>
          <cell r="D4055"/>
          <cell r="E4055"/>
          <cell r="F4055"/>
          <cell r="G4055" t="str">
            <v>m</v>
          </cell>
          <cell r="H4055">
            <v>45.68</v>
          </cell>
          <cell r="I4055"/>
        </row>
        <row r="4056">
          <cell r="A4056" t="str">
            <v>RO-42442</v>
          </cell>
          <cell r="B4056"/>
          <cell r="C4056" t="str">
            <v>Tubulão a céu aberto, com camisa de concreto pré-moldada com diametro de fuste Ø 1,20m, em rocha (Execução, incluindo escavação, exclusive concreto para camisa)</v>
          </cell>
          <cell r="D4056"/>
          <cell r="E4056"/>
          <cell r="F4056"/>
          <cell r="G4056" t="str">
            <v>m</v>
          </cell>
          <cell r="H4056">
            <v>1329.85</v>
          </cell>
          <cell r="I4056"/>
        </row>
        <row r="4057">
          <cell r="A4057" t="str">
            <v>RO-42412</v>
          </cell>
          <cell r="B4057"/>
          <cell r="C4057" t="str">
            <v>Tubulão a céu aberto, com camisa de concreto pré-moldada com diametro de fuste Ø 1,20m em solo (Execução, incluindo escavação, exclusive concreto para camisa)</v>
          </cell>
          <cell r="D4057"/>
          <cell r="E4057"/>
          <cell r="F4057"/>
          <cell r="G4057" t="str">
            <v>m</v>
          </cell>
          <cell r="H4057">
            <v>618.44000000000005</v>
          </cell>
          <cell r="I4057"/>
        </row>
        <row r="4058">
          <cell r="A4058" t="str">
            <v>RO-42455</v>
          </cell>
          <cell r="B4058"/>
          <cell r="C4058" t="str">
            <v>Tubulão a céu aberto, com camisa de concreto pré-moldada com diâmetro de fuste Ø 1,40m em solo (Execução, incluindo escavação, exclusive concreto para camisa)</v>
          </cell>
          <cell r="D4058"/>
          <cell r="E4058"/>
          <cell r="F4058"/>
          <cell r="G4058" t="str">
            <v>m</v>
          </cell>
          <cell r="H4058">
            <v>841.54</v>
          </cell>
          <cell r="I4058"/>
        </row>
        <row r="4059">
          <cell r="A4059" t="str">
            <v>RO-43462</v>
          </cell>
          <cell r="B4059"/>
          <cell r="C4059" t="str">
            <v>Tubulão com ar comprimido com camisa de concreto pré moldada com diametro de fuste Ø 1,20m, em rocha (Execução, incluindo escavação, exclusive concreto para camisa)</v>
          </cell>
          <cell r="D4059"/>
          <cell r="E4059"/>
          <cell r="F4059"/>
          <cell r="G4059" t="str">
            <v>m</v>
          </cell>
          <cell r="H4059">
            <v>7293.77</v>
          </cell>
          <cell r="I4059"/>
        </row>
        <row r="4060">
          <cell r="A4060" t="str">
            <v>RO-42413</v>
          </cell>
          <cell r="B4060"/>
          <cell r="C4060" t="str">
            <v>Tubulão com ar comprimido com camisa de concreto pré moldada com diametro de fuste Ø 1,20m, em solo (Execução, incluindo escavação, exclusive concreto para camisa)</v>
          </cell>
          <cell r="D4060"/>
          <cell r="E4060"/>
          <cell r="F4060"/>
          <cell r="G4060" t="str">
            <v>m</v>
          </cell>
          <cell r="H4060">
            <v>3963.27</v>
          </cell>
          <cell r="I4060"/>
        </row>
        <row r="4061">
          <cell r="A4061" t="str">
            <v>RO-43871</v>
          </cell>
          <cell r="B4061"/>
          <cell r="C4061" t="str">
            <v>Tubulão com ar comprimido com camisa de concreto pré moldada com diametro de fuste Ø 1,40m, em rocha (Execução, incluindo escavação, exclusive concreto para camisa)</v>
          </cell>
          <cell r="D4061"/>
          <cell r="E4061"/>
          <cell r="F4061"/>
          <cell r="G4061" t="str">
            <v>m</v>
          </cell>
          <cell r="H4061">
            <v>9927.52</v>
          </cell>
          <cell r="I4061"/>
        </row>
        <row r="4062">
          <cell r="A4062" t="str">
            <v>RO-42811</v>
          </cell>
          <cell r="B4062"/>
          <cell r="C4062" t="str">
            <v>Tubulão com ar comprimido com camisa de concreto pré moldada com diametro de fuste Ø 1,40m, em solo (Execução, incluindo escavação, exclusive concreto para camisa)</v>
          </cell>
          <cell r="D4062"/>
          <cell r="E4062"/>
          <cell r="F4062"/>
          <cell r="G4062" t="str">
            <v>m</v>
          </cell>
          <cell r="H4062">
            <v>5394.39</v>
          </cell>
          <cell r="I4062"/>
        </row>
        <row r="4063">
          <cell r="A4063" t="str">
            <v>RO-43568</v>
          </cell>
          <cell r="B4063"/>
          <cell r="C4063" t="str">
            <v>Tubulão com ar comprimido com camisa de concreto pré-moldada com diâmetro de fuste Ø 1,60m, em solo (Execução, incluindo escavação, exclusive concreto para camisa)</v>
          </cell>
          <cell r="D4063"/>
          <cell r="E4063"/>
          <cell r="F4063"/>
          <cell r="G4063" t="str">
            <v>m</v>
          </cell>
          <cell r="H4063">
            <v>7045.58</v>
          </cell>
          <cell r="I4063"/>
        </row>
        <row r="4064">
          <cell r="A4064">
            <v>257</v>
          </cell>
          <cell r="B4064"/>
          <cell r="C4064" t="str">
            <v>Índice Nacional de Construção Civil</v>
          </cell>
          <cell r="D4064"/>
          <cell r="E4064"/>
          <cell r="F4064"/>
          <cell r="G4064"/>
          <cell r="H4064"/>
          <cell r="I4064"/>
        </row>
        <row r="4065">
          <cell r="A4065" t="str">
            <v>RO-41665</v>
          </cell>
          <cell r="B4065"/>
          <cell r="C4065" t="str">
            <v>Abrigo duplo de passageiros pré-moldado (Execução, incluindo o fornecimento,  transporte e montagem)</v>
          </cell>
          <cell r="D4065"/>
          <cell r="E4065"/>
          <cell r="F4065"/>
          <cell r="G4065" t="str">
            <v>U</v>
          </cell>
          <cell r="H4065">
            <v>7652.22</v>
          </cell>
          <cell r="I4065"/>
        </row>
        <row r="4066">
          <cell r="A4066" t="str">
            <v>RO-41664</v>
          </cell>
          <cell r="B4066"/>
          <cell r="C4066" t="str">
            <v>Abrigo simples de passageiros pré-moldado (Execução, incluindo o fornecimento e transporte e montagem)</v>
          </cell>
          <cell r="D4066"/>
          <cell r="E4066"/>
          <cell r="F4066"/>
          <cell r="G4066" t="str">
            <v>U</v>
          </cell>
          <cell r="H4066">
            <v>4013.14</v>
          </cell>
          <cell r="I4066"/>
        </row>
        <row r="4067">
          <cell r="A4067" t="str">
            <v>RO-41661</v>
          </cell>
          <cell r="B4067"/>
          <cell r="C4067" t="str">
            <v>Chapisco de cimento e areia, traço 1:3 (Execução, incluindo o fornecimento e transporte de todos os materiais)</v>
          </cell>
          <cell r="D4067"/>
          <cell r="E4067"/>
          <cell r="F4067"/>
          <cell r="G4067" t="str">
            <v>m2</v>
          </cell>
          <cell r="H4067">
            <v>12.92</v>
          </cell>
          <cell r="I4067"/>
        </row>
        <row r="4068">
          <cell r="A4068" t="str">
            <v>RO-41662</v>
          </cell>
          <cell r="B4068"/>
          <cell r="C4068" t="str">
            <v>Reboco de argamassa de cimento e areia, traço 1:5 (Execução, incluindo o fornecimento e transporte de todos os materiais)</v>
          </cell>
          <cell r="D4068"/>
          <cell r="E4068"/>
          <cell r="F4068"/>
          <cell r="G4068" t="str">
            <v>m2</v>
          </cell>
          <cell r="H4068">
            <v>32.26</v>
          </cell>
          <cell r="I4068"/>
        </row>
        <row r="4069">
          <cell r="A4069" t="str">
            <v>RO-40102</v>
          </cell>
          <cell r="B4069"/>
          <cell r="C4069" t="str">
            <v>Veículo tipo kombi ou similar com motorista</v>
          </cell>
          <cell r="D4069"/>
          <cell r="E4069"/>
          <cell r="F4069"/>
          <cell r="G4069" t="str">
            <v>km</v>
          </cell>
          <cell r="H4069">
            <v>2.25</v>
          </cell>
          <cell r="I4069"/>
        </row>
        <row r="4070">
          <cell r="A4070" t="str">
            <v>RO-40103</v>
          </cell>
          <cell r="B4070"/>
          <cell r="C4070" t="str">
            <v>Veículo tipo Kombi ou similar, sem motorista</v>
          </cell>
          <cell r="D4070"/>
          <cell r="E4070"/>
          <cell r="F4070"/>
          <cell r="G4070" t="str">
            <v>km</v>
          </cell>
          <cell r="H4070">
            <v>1.22</v>
          </cell>
          <cell r="I4070"/>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S"/>
      <sheetName val="calcamento-pro-municipio"/>
      <sheetName val="cronograma ff"/>
      <sheetName val="Modelo Planilha Orcamentaria"/>
      <sheetName val="DIVISAO RECURSO"/>
      <sheetName val="PLANILHA ORÇAMENTÁRIA"/>
      <sheetName val="MEMÓRIA DE CÁLCULO "/>
      <sheetName val="CRONOGRAMA FÍSICO FINANCEIRO"/>
      <sheetName val="MEMORIAL"/>
    </sheetNames>
    <sheetDataSet>
      <sheetData sheetId="0"/>
      <sheetData sheetId="1"/>
      <sheetData sheetId="2"/>
      <sheetData sheetId="3"/>
      <sheetData sheetId="4"/>
      <sheetData sheetId="5">
        <row r="73">
          <cell r="B73" t="str">
            <v>ED-49602</v>
          </cell>
        </row>
        <row r="76">
          <cell r="B76" t="str">
            <v>ED-50982</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S"/>
      <sheetName val="calcamento-pro-municipio"/>
      <sheetName val="cronograma ff"/>
      <sheetName val="Modelo Planilha Orcamentaria"/>
      <sheetName val="DIVISAO RECURSO"/>
      <sheetName val="Relatório"/>
      <sheetName val="Planilha"/>
      <sheetName val="Memória  "/>
      <sheetName val="Planilha1"/>
      <sheetName val="CRONOGRAMA FÍSICO FINANCEIRO"/>
      <sheetName val="COMPOSIÇÃO PONTO AGUA"/>
      <sheetName val="MEMORIAL"/>
      <sheetName val="MEMÓRIA DE CÁLCULO "/>
    </sheetNames>
    <sheetDataSet>
      <sheetData sheetId="0" refreshError="1"/>
      <sheetData sheetId="1" refreshError="1"/>
      <sheetData sheetId="2" refreshError="1"/>
      <sheetData sheetId="3" refreshError="1"/>
      <sheetData sheetId="4" refreshError="1"/>
      <sheetData sheetId="5">
        <row r="21">
          <cell r="A21" t="str">
            <v xml:space="preserve">
TABELA REFERENCIAL DE PREÇOS UNITÁRIOS PARA OBRAS DE EDIFICAÇÃO
</v>
          </cell>
        </row>
        <row r="23">
          <cell r="A23" t="str">
            <v>TABELA REFERENCIAL DE PREÇOS UNITÁRIOS PARA OBRAS DE EDIFICAÇÃO</v>
          </cell>
        </row>
        <row r="24">
          <cell r="A24" t="str">
            <v>Região Central - C/ Desoneração</v>
          </cell>
        </row>
        <row r="25">
          <cell r="A25" t="str">
            <v>OUTUBRO/2022</v>
          </cell>
        </row>
        <row r="28">
          <cell r="A28" t="str">
            <v>CÓDIGO</v>
          </cell>
          <cell r="C28" t="str">
            <v>DESCRIÇÃO DO SERVIÇO</v>
          </cell>
          <cell r="G28" t="str">
            <v>UNIDADE</v>
          </cell>
          <cell r="H28" t="str">
            <v>CUSTO UNITÁRIO</v>
          </cell>
        </row>
        <row r="29">
          <cell r="A29">
            <v>8662</v>
          </cell>
          <cell r="C29" t="str">
            <v>MOBILIZAÇÃO E DESMOBILIZAÇÃO DE OBRA</v>
          </cell>
        </row>
        <row r="30">
          <cell r="A30">
            <v>8700</v>
          </cell>
          <cell r="C30" t="str">
            <v>OBRAS EM CENTRO URBANO OU REGIÃO LIMÍTROFE</v>
          </cell>
        </row>
        <row r="31">
          <cell r="A31" t="str">
            <v>ED-50394</v>
          </cell>
          <cell r="C31" t="str">
            <v>MOBILIZAÇÃO E DESMOBILIZAÇÃO DE OBRA EM CENTRO URBANO OU REGIÃO LIMÍTROFE COM VALOR ACIMA DE 3.000.000,01</v>
          </cell>
          <cell r="G31" t="str">
            <v>%</v>
          </cell>
          <cell r="H31">
            <v>0.2</v>
          </cell>
        </row>
        <row r="32">
          <cell r="A32" t="str">
            <v>ED-50392</v>
          </cell>
          <cell r="C32" t="str">
            <v>MOBILIZAÇÃO E DESMOBILIZAÇÃO DE OBRA EM CENTRO URBANO OU REGIÃO LIMÍTROFE COM VALOR ATÉ O VALOR DE 1.000.000,00</v>
          </cell>
          <cell r="G32" t="str">
            <v>%</v>
          </cell>
          <cell r="H32">
            <v>0.5</v>
          </cell>
        </row>
        <row r="33">
          <cell r="A33" t="str">
            <v>ED-50393</v>
          </cell>
          <cell r="C33" t="str">
            <v>MOBILIZAÇÃO E DESMOBILIZAÇÃO DE OBRA EM CENTRO URBANO OU REGIÃO LIMÍTROFE COM VALOR ENTRE 1.000.000,01 E 3.000.000,00</v>
          </cell>
          <cell r="G33" t="str">
            <v>%</v>
          </cell>
          <cell r="H33">
            <v>0.3</v>
          </cell>
        </row>
        <row r="34">
          <cell r="A34">
            <v>8701</v>
          </cell>
          <cell r="C34" t="str">
            <v>OBRA DISTANTE DE CENTRO URBANO</v>
          </cell>
        </row>
        <row r="35">
          <cell r="A35" t="str">
            <v>ED-50391</v>
          </cell>
          <cell r="C35" t="str">
            <v>MOBILIZAÇÃO E DESMOBILIZAÇÃO OBRA DISTANTE DE CENTRO URBANO COM ACIMA DE 3.000.000,01</v>
          </cell>
          <cell r="G35" t="str">
            <v>%</v>
          </cell>
          <cell r="H35">
            <v>1</v>
          </cell>
        </row>
        <row r="36">
          <cell r="A36" t="str">
            <v>ED-50390</v>
          </cell>
          <cell r="C36" t="str">
            <v>MOBILIZAÇÃO E DESMOBILIZAÇÃO OBRA DISTANTE DE CENTRO URBANO COM ENTRE 1.000.000,01 E 3.000.000,00</v>
          </cell>
          <cell r="G36" t="str">
            <v>%</v>
          </cell>
          <cell r="H36">
            <v>1.5</v>
          </cell>
        </row>
        <row r="37">
          <cell r="A37" t="str">
            <v>ED-50389</v>
          </cell>
          <cell r="C37" t="str">
            <v>MOBILIZAÇÃO E DESMOBILIZAÇÃO OBRA DISTANTE DE CENTRO URBANO COM VALOR ATÉ O VALOR DE 1.000.000,00</v>
          </cell>
          <cell r="G37" t="str">
            <v>%</v>
          </cell>
          <cell r="H37">
            <v>2</v>
          </cell>
        </row>
        <row r="38">
          <cell r="A38">
            <v>8663</v>
          </cell>
          <cell r="C38" t="str">
            <v>SERVIÇOS PRELIMINARES</v>
          </cell>
        </row>
        <row r="39">
          <cell r="A39">
            <v>8702</v>
          </cell>
          <cell r="C39" t="str">
            <v>LIMPEZA DO TERRENO</v>
          </cell>
        </row>
        <row r="40">
          <cell r="A40" t="str">
            <v>ED-50701</v>
          </cell>
          <cell r="C40" t="str">
            <v>CAPINA MANUAL DO TERRENO, EXCLUSIVE RASTELAMENTO E QUEIMA</v>
          </cell>
          <cell r="G40" t="str">
            <v>m2</v>
          </cell>
          <cell r="H40">
            <v>1.08</v>
          </cell>
        </row>
        <row r="41">
          <cell r="A41" t="str">
            <v>ED-28163</v>
          </cell>
          <cell r="C41" t="str">
            <v>DESTOCAMENTO E AFASTAMENTO DE REMANESCENTE ARBÓREO, INCLUSIVE TRANSPORTE E RETIRADA DO MATERIAL ESCAVADO (EM CAÇAMBA)</v>
          </cell>
          <cell r="G41" t="str">
            <v>un</v>
          </cell>
          <cell r="H41">
            <v>403.94</v>
          </cell>
        </row>
        <row r="42">
          <cell r="A42" t="str">
            <v>ED-50703</v>
          </cell>
          <cell r="C42" t="str">
            <v>LIMPEZA DE TERRENO, INCLUSIVE CAPINA, RASTELAMENTO COM AFASTAMENTO ATÉ VINTE (20) METROS E QUEIMA CONTROLADA</v>
          </cell>
          <cell r="G42" t="str">
            <v>m2</v>
          </cell>
          <cell r="H42">
            <v>1.91</v>
          </cell>
        </row>
        <row r="43">
          <cell r="A43" t="str">
            <v>ED-8143</v>
          </cell>
          <cell r="C43" t="str">
            <v>RASTELAMENTO DE ÁREA COM AFASTAMENTO DE ATÉ VINTE (20) METROS, EXCLUSIVE CAPINA OU ROÇADA MANUAL</v>
          </cell>
          <cell r="G43" t="str">
            <v>m2</v>
          </cell>
          <cell r="H43">
            <v>0.72</v>
          </cell>
        </row>
        <row r="44">
          <cell r="A44" t="str">
            <v>ED-28162</v>
          </cell>
          <cell r="C44" t="str">
            <v>ROÇADA MANUAL DE TERRENO COM ROÇADEIRA COSTAL, EXCLUSIVE RASTELAMENTO E QUEIMA</v>
          </cell>
          <cell r="G44" t="str">
            <v>m2</v>
          </cell>
          <cell r="H44">
            <v>0.15</v>
          </cell>
        </row>
        <row r="45">
          <cell r="A45">
            <v>8703</v>
          </cell>
          <cell r="C45" t="str">
            <v>DESMATAMENTO E DESTOCAMENTO</v>
          </cell>
        </row>
        <row r="46">
          <cell r="A46" t="str">
            <v>ED-50702</v>
          </cell>
          <cell r="C46" t="str">
            <v>DESMATAMENTO, DESTOCAMENTO E LIMPEZA, INCLUSIVE TRANSPORTE ATÉ CINQUENTA (50) METROS</v>
          </cell>
          <cell r="G46" t="str">
            <v>m2</v>
          </cell>
          <cell r="H46">
            <v>0.46</v>
          </cell>
        </row>
        <row r="47">
          <cell r="A47">
            <v>8704</v>
          </cell>
          <cell r="C47" t="str">
            <v>SUPRESSÃO DE ÁRVORE</v>
          </cell>
        </row>
        <row r="48">
          <cell r="A48" t="str">
            <v>ED-50699</v>
          </cell>
          <cell r="C48" t="str">
            <v>CORTE DE ÁRVORE COM MOTOSSERRA, DIÂMETRO DO TRONCO ACIMA DE TRINTA (30) CENTÍMETROS ATÉ CINQUENTA (50) CENTÍMETROS, EXCLUSIVE DESTOCAMENTO E AFASTAMENTO</v>
          </cell>
          <cell r="G48" t="str">
            <v>un</v>
          </cell>
          <cell r="H48">
            <v>75.16</v>
          </cell>
        </row>
        <row r="49">
          <cell r="A49" t="str">
            <v>ED-50697</v>
          </cell>
          <cell r="C49" t="str">
            <v>CORTE DE ÁRVORE COM MOTOSSERRA, DIÂMETRO DO TRONCO DE QUINZE (15) CENTÍMETROS ATÉ TRINTA (30) CENTÍMETROS, EXCLUSIVE DESTOCAMENTO E AFASTAMENTO</v>
          </cell>
          <cell r="G49" t="str">
            <v>un</v>
          </cell>
          <cell r="H49">
            <v>45.09</v>
          </cell>
        </row>
        <row r="50">
          <cell r="A50">
            <v>8706</v>
          </cell>
          <cell r="C50" t="str">
            <v>REMOÇÃO DE TELHADO</v>
          </cell>
        </row>
        <row r="51">
          <cell r="A51" t="str">
            <v>ED-48438</v>
          </cell>
          <cell r="C51" t="str">
            <v>REMOÇÃO DE CALHA EM CHAPA GALVANIZADA OU EM PVC, COM REAPROVEITAMENTO, INCLUSIVE AFASTAMENTO E EMPILHAMENTO, EXCLUSIVE TRANSPORTE E RETIRADA DO MATERIAL REMOVIDO NÃO REAPROVEITÁVEL</v>
          </cell>
          <cell r="G51" t="str">
            <v>m</v>
          </cell>
          <cell r="H51">
            <v>3.77</v>
          </cell>
        </row>
        <row r="52">
          <cell r="A52" t="str">
            <v>ED-48446</v>
          </cell>
          <cell r="C52" t="str">
            <v>REMOÇÃO MANUAL DE CONDUTOR EM PVC OU METÁLICO, COM REAPROVEITAMENTO, INCLUSIVE AFASTAMENTO E EMPILHAMENTO, EXCLUSIVE TRANSPORTE E RETIRADA DO MATERIAL REMOVIDO NÃO REAPROVEITÁVEL</v>
          </cell>
          <cell r="G52" t="str">
            <v>m</v>
          </cell>
          <cell r="H52">
            <v>4.5</v>
          </cell>
        </row>
        <row r="53">
          <cell r="A53" t="str">
            <v>ED-48455</v>
          </cell>
          <cell r="C53" t="str">
            <v>REMOÇÃO MANUAL DE ENGRADAMENTO PARA TELHA TIPO CALHA ESTRUTURAL EM FIBROCIMENTO, COM REAPROVEITAMENTO, INCLUSIVE AFASTAMENTO E EMPILHAMENTO, EXCLUSIVE TRANSPORTE E RETIRADA DO MATERIAL REMOVIDO NÃO REAPROVEITÁVEL</v>
          </cell>
          <cell r="G53" t="str">
            <v>m2</v>
          </cell>
          <cell r="H53">
            <v>9.1</v>
          </cell>
        </row>
        <row r="54">
          <cell r="A54" t="str">
            <v>ED-48457</v>
          </cell>
          <cell r="C54" t="str">
            <v>REMOÇÃO MANUAL DE ENGRADAMENTO PARA TELHA TIPO CERÂMICA OU CONCRETO, INCLUSIVE AFASTAMENTO E EMPILHAMENTO, EXCLUSIVE TRANSPORTE E RETIRADA DO MATERIAL REMOVIDO NÃO REAPROVEITÁVEL</v>
          </cell>
          <cell r="G54" t="str">
            <v>m2</v>
          </cell>
          <cell r="H54">
            <v>18.22</v>
          </cell>
        </row>
        <row r="55">
          <cell r="A55" t="str">
            <v>ED-48454</v>
          </cell>
          <cell r="C55" t="str">
            <v>REMOÇÃO MANUAL DE ENGRADAMENTO PARA TELHA TIPO METÁLICA, PVC OU FIBROCIMENTO, COM REAPROVEITAMENTO, INCLUSIVE AFASTAMENTO E EMPILHAMENTO, EXCLUSIVE TRANSPORTE E RETIRADA DO MATERIAL REMOVIDO NÃO REAPROVEITÁVEL</v>
          </cell>
          <cell r="G55" t="str">
            <v>m2</v>
          </cell>
          <cell r="H55">
            <v>12.14</v>
          </cell>
        </row>
        <row r="56">
          <cell r="A56" t="str">
            <v>ED-48506</v>
          </cell>
          <cell r="C56" t="str">
            <v>REMOÇÃO MANUAL DE RUFO METÁLICO, COM REAPROVEITAMENTO, INCLUSIVE AFASTAMENTO E EMPILHAMENTO, EXCLUSIVE TRANSPORTE E RETIRADA DO MATERIAL REMOVIDO NÃO REAPROVEITÁVEL</v>
          </cell>
          <cell r="G56" t="str">
            <v>m</v>
          </cell>
          <cell r="H56">
            <v>5.54</v>
          </cell>
        </row>
        <row r="57">
          <cell r="A57" t="str">
            <v>ED-48510</v>
          </cell>
          <cell r="C57" t="str">
            <v>REMOÇÃO MANUAL DE TELHA  EM FIBROCIMENTO, TIPO CALHA ESTRUTURAL, COM REAPROVEITAMENTO, INCLUSIVE AFASTAMENTO E EMPILHAMENTO, EXCLUSIVE TRANSPORTE E RETIRADA DO MATERIAL REMOVIDO NÃO REAPROVEITÁVEL</v>
          </cell>
          <cell r="G57" t="str">
            <v>m2</v>
          </cell>
          <cell r="H57">
            <v>11.66</v>
          </cell>
        </row>
        <row r="58">
          <cell r="A58" t="str">
            <v>ED-48512</v>
          </cell>
          <cell r="C58" t="str">
            <v>REMOÇÃO MANUAL DE TELHA  EM FIBROCIMENTO, TIPO ONDULADA, COM REAPROVEITAMENTO, INCLUSIVE AFASTAMENTO E EMPILHAMENTO, EXCLUSIVE TRANSPORTE E RETIRADA DO MATERIAL REMOVIDO NÃO REAPROVEITÁVEL</v>
          </cell>
          <cell r="G58" t="str">
            <v>m2</v>
          </cell>
          <cell r="H58">
            <v>10.41</v>
          </cell>
        </row>
        <row r="59">
          <cell r="A59" t="str">
            <v>ED-48514</v>
          </cell>
          <cell r="C59" t="str">
            <v>REMOÇÃO MANUAL DE TELHA CERÂMICA, COM REAPROVEITAMENTO, INCLUSIVE AFASTAMENTO E EMPILHAMENTO, EXCLUSIVE TRANSPORTE E RETIRADA DO MATERIAL REMOVIDO NÃO REAPROVEITÁVEL</v>
          </cell>
          <cell r="G59" t="str">
            <v>m2</v>
          </cell>
          <cell r="H59">
            <v>19.61</v>
          </cell>
        </row>
        <row r="60">
          <cell r="A60" t="str">
            <v>ED-48509</v>
          </cell>
          <cell r="C60" t="str">
            <v>REMOÇÃO MANUAL DE TELHA METÁLICA OU PVC, COM REAPROVEITAMENTO, INCLUSIVE AFASTAMENTO E EMPILHAMENTO, EXCLUSIVE TRANSPORTE E RETIRADA DO MATERIAL REMOVIDO NÃO REAPROVEITÁVEL</v>
          </cell>
          <cell r="G60" t="str">
            <v>m2</v>
          </cell>
          <cell r="H60">
            <v>7.28</v>
          </cell>
        </row>
        <row r="61">
          <cell r="A61">
            <v>8707</v>
          </cell>
          <cell r="C61" t="str">
            <v>DEMOLIÇÃO E REMOÇÃO DE INSTALAÇÃO</v>
          </cell>
        </row>
        <row r="62">
          <cell r="A62" t="str">
            <v>ED-48500</v>
          </cell>
          <cell r="C62" t="str">
            <v>DEMOLIÇÃO MANUAL DE TUBULAÇÕES EMBUTIDAS DE REDE (ÁGUA, ELÉTRICA, GASES, ETC.), INCLUSIVE RASGO EM ALVENARIA, REMOÇÃO DE ACESSÓRIOS DE FIXAÇÃO, AFASTAMENTO E EMPILHAMENTO, EXCLUSIVE TRANSPORTE E RETIRADA DO MATERIAL DEMOLIDO</v>
          </cell>
          <cell r="G62" t="str">
            <v>m</v>
          </cell>
          <cell r="H62">
            <v>6.76</v>
          </cell>
        </row>
        <row r="63">
          <cell r="A63" t="str">
            <v>ED-48466</v>
          </cell>
          <cell r="C63" t="str">
            <v>REMOÇÃO MANUAL DE INTERFONE, COM REAPROVEITAMENTO, INCLUSIVE AFASTAMENTO E EMPILHAMENTO, EXCLUSIVE TRANSPORTE E RETIRADA DO MATERIAL REMOVIDO NÃO REAPROVEITÁVEL</v>
          </cell>
          <cell r="G63" t="str">
            <v>un</v>
          </cell>
          <cell r="H63">
            <v>35.57</v>
          </cell>
        </row>
        <row r="64">
          <cell r="A64" t="str">
            <v>ED-48468</v>
          </cell>
          <cell r="C64" t="str">
            <v>REMOÇÃO MANUAL DE LUMINÁRIA COMERCIAL, EMBUTIDA OU SOBREPOR, COM REAPROVEITAMENTO, INCLUSIVE AFASTAMENTO E EMPILHAMENTO, EXCLUSIVE TRANSPORTE E RETIRADA DO MATERIAL REMOVIDO NÃO REAPROVEITÁVEL</v>
          </cell>
          <cell r="G64" t="str">
            <v>un</v>
          </cell>
          <cell r="H64">
            <v>8.5500000000000007</v>
          </cell>
        </row>
        <row r="65">
          <cell r="A65" t="str">
            <v>ED-48469</v>
          </cell>
          <cell r="C65" t="str">
            <v>REMOÇÃO MANUAL DE LUMINÁRIA COMPACTA (PLAFON, PAINEL LED, ETC.) EMBUTIDA OU SOBREPOR, COM REAPROVEITAMENTO, INCLUSIVE AFASTAMENTO E EMPILHAMENTO, EXCLUSIVE TRANSPORTE E RETIRADA DO MATERIAL REMOVIDO NÃO REAPROVEITÁVEL</v>
          </cell>
          <cell r="G65" t="str">
            <v>un</v>
          </cell>
          <cell r="H65">
            <v>4.99</v>
          </cell>
        </row>
        <row r="66">
          <cell r="A66" t="str">
            <v>ED-48499</v>
          </cell>
          <cell r="C66" t="str">
            <v>REMOÇÃO MANUAL DE REDES DE DUTOS PARA CLIMATIZAÇÃO, INCLUSIVE AFASTAMENTO E EMPILHAMENTO, EXCLUSIVE TRANSPORTE E RETIRADA DO MATERIAL REMOVIDO NÃO REAPROVEITÁVEL</v>
          </cell>
          <cell r="G66" t="str">
            <v>m</v>
          </cell>
          <cell r="H66">
            <v>7.51</v>
          </cell>
        </row>
        <row r="67">
          <cell r="A67" t="str">
            <v>ED-48515</v>
          </cell>
          <cell r="C67" t="str">
            <v>REMOÇÃO MANUAL DE TUBULAÇÕES EMBUTIDAS DE REDE (ÁGUA, ELÉTRICA, GASES, ETC.), COM REAPROVEITAMENTO, INCLUSIVE RASGO EM ALVENARIA, REMOÇÃO DE ACESSÓRIOS DE FIXAÇÃO, AFASTAMENTO E EMPILHAMENTO, EXCLUSIVE TRANSPORTE E RETIRADA DO MATERIAL REMOVIDO NÃO REAPROVEITÁVEL</v>
          </cell>
          <cell r="G67" t="str">
            <v>m</v>
          </cell>
          <cell r="H67">
            <v>9.73</v>
          </cell>
        </row>
        <row r="68">
          <cell r="A68">
            <v>8708</v>
          </cell>
          <cell r="C68" t="str">
            <v>DEMOLIÇÃO DE FORRO</v>
          </cell>
        </row>
        <row r="69">
          <cell r="A69" t="str">
            <v>ED-48463</v>
          </cell>
          <cell r="C69" t="str">
            <v>DEMOLIÇÃO MANUAL DE FORRO DE CHAPA OU PLACA DE GESSO, INCLUSIVE DEMOLIÇÃO DA ESTRUTURA DE SUSTENTAÇÃO, AFASTAMENTO E EMPILHAMENTO, EXCLUSIVE TRANSPORTE E RETIRADA DO MATERIAL DEMOLIDO</v>
          </cell>
          <cell r="G69" t="str">
            <v>m2</v>
          </cell>
          <cell r="H69">
            <v>4.46</v>
          </cell>
        </row>
        <row r="70">
          <cell r="A70">
            <v>8709</v>
          </cell>
          <cell r="C70" t="str">
            <v>REMOÇÃO DE FORRO</v>
          </cell>
        </row>
        <row r="71">
          <cell r="A71" t="str">
            <v>ED-48460</v>
          </cell>
          <cell r="C71" t="str">
            <v>REMOÇÃO MANUAL DE FORRO DE PLACAS (GESSO, MINERAL, FIBRA, ISOPOR, COLMEIA, PVC, ETC.), COM REAPROVEITAMENTO, INCLUSIVE AFASTAMENTO E EMPILHAMENTO, EXCLUSIVE DEMOLIÇÃO DA ESTRUTURA DE SUSTENTAÇÃO, TRANSPORTE E RETIRADA DO MATERIAL REMOVIDO NÃO REAPROVEITÁVEL</v>
          </cell>
          <cell r="G71" t="str">
            <v>m2</v>
          </cell>
          <cell r="H71">
            <v>1.68</v>
          </cell>
        </row>
        <row r="72">
          <cell r="A72" t="str">
            <v>ED-48459</v>
          </cell>
          <cell r="C72" t="str">
            <v>REMOÇÃO MANUAL DE FORRO DE PLACAS (GESSO, MINERAL, FIBRA, ISOPOR, COLMEIA, PVC, ETC.), COM REAPROVEITAMENTO, INCLUSIVE DEMOLIÇÃO ESTRUTURA DE SUSTENTAÇÃO, AFASTAMENTO E EMPILHAMENTO, EXCLUSIVE TRANSPORTE E RETIRADA DO MATERIAL REMOVIDO NÃO REAPROVEITÁVEL</v>
          </cell>
          <cell r="G72" t="str">
            <v>m2</v>
          </cell>
          <cell r="H72">
            <v>5.0599999999999996</v>
          </cell>
        </row>
        <row r="73">
          <cell r="A73" t="str">
            <v>ED-48464</v>
          </cell>
          <cell r="C73" t="str">
            <v>REMOÇÃO MANUAL DE FORRO DE TÁBUAS DE PINHO, COM REAPROVEITAMENTO, INCLUSIVE AFASTAMENTO E EMPILHAMENTO, EXCLUSIVE REMOÇÃO DA ESTRUTURA DE SUSTENTAÇÃO, TRANSPORTE E RETIRADA DO MATERIAL REMOVIDO NÃO REAPROVEITÁVEL</v>
          </cell>
          <cell r="G73" t="str">
            <v>m2</v>
          </cell>
          <cell r="H73">
            <v>7.96</v>
          </cell>
        </row>
        <row r="74">
          <cell r="A74" t="str">
            <v>ED-28355</v>
          </cell>
          <cell r="C74" t="str">
            <v>REMOÇÃO MANUAL ESTRUTURA OU TRAMA DE SUSTENTAÇÃO DE MADEIRA OU METÁLICA PARA FORRO, COM REAPROVEITAMENTO, INCLUSIVE AFASTAMENTO E EMPILHAMENTO, EXCLUSIVE TRANSPORTE E RETIRADA DO MATERIAL REMOVIDO NÃO REAPROVEITÁVEL</v>
          </cell>
          <cell r="G74" t="str">
            <v>m2</v>
          </cell>
          <cell r="H74">
            <v>3.38</v>
          </cell>
        </row>
        <row r="75">
          <cell r="A75">
            <v>8710</v>
          </cell>
          <cell r="C75" t="str">
            <v>REMOÇÃO DE ESQUADRIA</v>
          </cell>
        </row>
        <row r="76">
          <cell r="A76" t="str">
            <v>ED-48496</v>
          </cell>
          <cell r="C76" t="str">
            <v>REMOÇÃO MANUAL DE CONJUNTO DE ALIZARES, COM REAPROVEITAMENTO, INCLUSIVE AFASTAMENTO E EMPILHAMENTO, EXCLUSIVE TRANSPORTE E RETIRADA DO MATERIAL REMOVIDO NÃO REAPROVEITÁVEL</v>
          </cell>
          <cell r="G76" t="str">
            <v>cj</v>
          </cell>
          <cell r="H76">
            <v>2.82</v>
          </cell>
        </row>
        <row r="77">
          <cell r="A77" t="str">
            <v>ED-48458</v>
          </cell>
          <cell r="C77" t="str">
            <v>REMOÇÃO MANUAL DE CONJUNTO DE FERRAGENS (DOBRADIÇAS, FECHADURA E MAÇANETAS), COM REAPROVEITAMENTO, INCLUSIVE AFASTAMENTO E EMPILHAMENTO, EXCLUSIVE TRANSPORTE E RETIRADA DO MATERIAL REMOVIDO NÃO REAPROVEITÁVEL</v>
          </cell>
          <cell r="G77" t="str">
            <v>un</v>
          </cell>
          <cell r="H77">
            <v>17.29</v>
          </cell>
        </row>
        <row r="78">
          <cell r="A78" t="str">
            <v>ED-48493</v>
          </cell>
          <cell r="C78" t="str">
            <v>REMOÇÃO MANUAL DE ESQUADRIA EM MADEIRA, COM REAPROVEITAMENTO, INCLUSIVE REMOÇÃO DE MARCO/ALIZAR/GUARNIÇÕES, AFASTAMENTO E EMPILHAMENTO, EXCLUSIVE TRANSPORTE E RETIRADA DO MATERIAL REMOVIDO NÃO REAPROVEITÁVEL</v>
          </cell>
          <cell r="G78" t="str">
            <v>m2</v>
          </cell>
          <cell r="H78">
            <v>10.81</v>
          </cell>
        </row>
        <row r="79">
          <cell r="A79" t="str">
            <v>ED-48497</v>
          </cell>
          <cell r="C79" t="str">
            <v>REMOÇÃO MANUAL DE ESQUADRIA METÁLICA, COM REAPROVEITAMENTO, INCLUSIVE MARCO/ALIZAR/GUARNIÇÕES, AFASTAMENTO E EMPILHAMENTO, EXCLUSIVE TRANSPORTE E RETIRADA DO MATERIAL REMOVIDO NÃO REAPROVEITÁVEL</v>
          </cell>
          <cell r="G79" t="str">
            <v>m2</v>
          </cell>
          <cell r="H79">
            <v>15.02</v>
          </cell>
        </row>
        <row r="80">
          <cell r="A80" t="str">
            <v>ED-48494</v>
          </cell>
          <cell r="C80" t="str">
            <v>REMOÇÃO MANUAL DE FOLHA DE PORTA OU JANELA DE MADEIRA OU METÁLICA, COM REAPROVEITAMENTO, INCLUSIVE AFASTAMENTO E EMPILHAMENTO, EXCLUSIVE TRANSPORTE E RETIRADA DO MATERIAL REMOVIDO NÃO REAPROVEITÁVEL</v>
          </cell>
          <cell r="G80" t="str">
            <v>m2</v>
          </cell>
          <cell r="H80">
            <v>7.3</v>
          </cell>
        </row>
        <row r="81">
          <cell r="A81" t="str">
            <v>ED-48495</v>
          </cell>
          <cell r="C81" t="str">
            <v>REMOÇÃO MANUAL DE MARCO EM MADEIRA OU METÁLICO, COM REAPROVEITAMENTO, INCLUSIVE AFASTAMENTO E EMPILHAMENTO, EXCLUSIVE TRANSPORTE E RETIRADA DO MATERIAL REMOVIDO NÃO REAPROVEITÁVEL</v>
          </cell>
          <cell r="G81" t="str">
            <v>un</v>
          </cell>
          <cell r="H81">
            <v>14.66</v>
          </cell>
        </row>
        <row r="82">
          <cell r="A82">
            <v>8711</v>
          </cell>
          <cell r="C82" t="str">
            <v>DEMOLIÇÃO DE IMPERMEABILIZAÇÃO</v>
          </cell>
        </row>
        <row r="83">
          <cell r="A83" t="str">
            <v>ED-48465</v>
          </cell>
          <cell r="C83" t="str">
            <v>DEMOLIÇÃO MANUAL DE IMPERMEABILIZAÇÃO E PROTEÇÃO MECÂNICA, INCLUSIVE AFASTAMENTO E EMPILHAMENTO, EXCLUSIVE TRANSPORTE E RETIRADA DO MATERIAL DEMOLIDO</v>
          </cell>
          <cell r="G83" t="str">
            <v>m2</v>
          </cell>
          <cell r="H83">
            <v>22.31</v>
          </cell>
        </row>
        <row r="84">
          <cell r="A84">
            <v>8712</v>
          </cell>
          <cell r="C84" t="str">
            <v>REMOÇÃO DE LOUÇA E ACESSÓRIOS</v>
          </cell>
        </row>
        <row r="85">
          <cell r="A85" t="str">
            <v>ED-48467</v>
          </cell>
          <cell r="C85" t="str">
            <v>REMOÇÃO DE LOUÇAS (LAVATÓRIO, BANHEIRA, PIA, VASO SANITÁRIO, TANQUE), COM REAPROVEITAMENTO, INCLUSIVE AFASTAMENTO E EMPILHAMENTO, EXCLUSIVE TRANSPORTE E RETIRADA DO MATERIAL REMOVIDO NÃO REAPROVEITÁVEL</v>
          </cell>
          <cell r="G85" t="str">
            <v>un</v>
          </cell>
          <cell r="H85">
            <v>34.79</v>
          </cell>
        </row>
        <row r="86">
          <cell r="A86" t="str">
            <v>ED-48470</v>
          </cell>
          <cell r="C86" t="str">
            <v>REMOÇÃO MANUAL DE METAIS COMUNS E ACABAMENTOS (TORNEIRA, ACABAMENTO PARA REGISTRO, SIFÃO, ENGATE FLEXÍVEL, ETC.), COM REAPROVEITAMENTO, INCLUSIVE AFASTAMENTO E EMPILHAMENTO, EXCLUSIVE TRANSPORTE E RETIRADA DO MATERIAL REMOVIDO NÃO REAPROVEITÁVEL</v>
          </cell>
          <cell r="G86" t="str">
            <v>un</v>
          </cell>
          <cell r="H86">
            <v>5.18</v>
          </cell>
        </row>
        <row r="87">
          <cell r="A87" t="str">
            <v>ED-48471</v>
          </cell>
          <cell r="C87" t="str">
            <v>REMOÇÃO MANUAL DE METAIS EMBUTIDOS (BASE DE REGISTRO, VÁLVULA DE DESCARGA, TORNEIRA ANTIVANDALISMO, ETC.), COM REAPROVEITAMENTO, INCLUSIVE AFASTAMENTO E EMPILHAMENTO, EXCLUSIVE TRANSPORTE E RETIRADA DO MATERIAL REMOVIDO NÃO REAPROVEITÁVEL</v>
          </cell>
          <cell r="G87" t="str">
            <v>un</v>
          </cell>
          <cell r="H87">
            <v>16.54</v>
          </cell>
        </row>
        <row r="88">
          <cell r="A88">
            <v>8713</v>
          </cell>
          <cell r="C88" t="str">
            <v>DEMOLIÇÃO E REMOÇÃO DE DIVISÓRIA E BANCADA</v>
          </cell>
        </row>
        <row r="89">
          <cell r="A89" t="str">
            <v>ED-48452</v>
          </cell>
          <cell r="C89" t="str">
            <v>DEMOLIÇÃO MANUAL DE ALVENARIA/DIVISÓRIA DE ELEMENTOS VAZADOS (COBOGÓ, ETC. ), INCLUSIVE AFASTAMENTO E EMPILHAMENTO, EXCLUSIVE TRANSPORTE E RETIRADA DO MATERIAL DEMOLIDO</v>
          </cell>
          <cell r="G89" t="str">
            <v>m2</v>
          </cell>
          <cell r="H89">
            <v>14.23</v>
          </cell>
        </row>
        <row r="90">
          <cell r="A90" t="str">
            <v>ED-48453</v>
          </cell>
          <cell r="C90" t="str">
            <v>DEMOLIÇÃO MANUAL DE DIVISÓRIA COMERCIAL EM LAMINADO, INCLUSIVE AFASTAMENTO E EMPILHAMENTO, EXCLUSIVE TRANSPORTE E RETIRADA DO MATERIAL DEMOLIDO</v>
          </cell>
          <cell r="G90" t="str">
            <v>m2</v>
          </cell>
          <cell r="H90">
            <v>5.73</v>
          </cell>
        </row>
        <row r="91">
          <cell r="A91" t="str">
            <v>ED-8024</v>
          </cell>
          <cell r="C91" t="str">
            <v>DEMOLIÇÃO MANUAL DE DIVISÓRIA DE MADEIRA, INCLUSIVE AFASTAMENTO E EMPILHAMENTO, EXCLUSIVE TRANSPORTE E RETIRADA DO MATERIAL DEMOLIDO</v>
          </cell>
          <cell r="G91" t="str">
            <v>m2</v>
          </cell>
          <cell r="H91">
            <v>8.75</v>
          </cell>
        </row>
        <row r="92">
          <cell r="A92" t="str">
            <v>ED-48437</v>
          </cell>
          <cell r="C92" t="str">
            <v>REMOÇÃO MANUAL DE BANCADA DE PEDRA (MÁRMORE, GRANITO, ARDÓSIA, MARMORITE, ETC.), COM REAPROVEITAMENTO, INCLUSIVE RASGO EM ALVENARIA, REMOÇÃO DE ACESSÓRIOS DE FIXAÇÃO, AFASTAMENTO E EMPILHAMENTO, EXCLUSIVE TRANSPORTE E RETIRADA DO MATERIAL REMOVIDO NÃO REAPROVEITÁVEL</v>
          </cell>
          <cell r="G92" t="str">
            <v>m2</v>
          </cell>
          <cell r="H92">
            <v>43.38</v>
          </cell>
        </row>
        <row r="93">
          <cell r="A93" t="str">
            <v>ED-28348</v>
          </cell>
          <cell r="C93" t="str">
            <v>REMOÇÃO MANUAL DE DIVISÓRIA EM PEDRA (MÁRMORE, GRANITO, ARDÓSIA, MARMORITE, ETC.), COM REAPROVEITAMENTO, INCLUSIVE RASGO EM ALVENARIA, REMOÇÃO DE ACESSÓRIOS DE FIXAÇÃO, AFASTAMENTO E EMPILHAMENTO, EXCLUSIVE TRANSPORTE E RETIRADA DO MATERIAL REMOVIDO NÃO REAPROVEITÁVEL</v>
          </cell>
          <cell r="G93" t="str">
            <v>m2</v>
          </cell>
          <cell r="H93">
            <v>36.21</v>
          </cell>
        </row>
        <row r="94">
          <cell r="A94">
            <v>8714</v>
          </cell>
          <cell r="C94" t="str">
            <v>DEMOLIÇÃO DE ALVENARIA</v>
          </cell>
        </row>
        <row r="95">
          <cell r="A95" t="str">
            <v>ED-48436</v>
          </cell>
          <cell r="C95" t="str">
            <v>DEMOLIÇÃO MANUAL DE ALVENARIA DE TIJOLO CERÂMICO MACIÇO, INCLUSIVE AFASTAMENTO E EMPILHAMENTO, EXCLUSIVE TRANSPORTE E RETIRADA DO MATERIAL DEMOLIDO</v>
          </cell>
          <cell r="G95" t="str">
            <v>m3</v>
          </cell>
          <cell r="H95">
            <v>122.97</v>
          </cell>
        </row>
        <row r="96">
          <cell r="A96" t="str">
            <v>ED-48435</v>
          </cell>
          <cell r="C96" t="str">
            <v>DEMOLIÇÃO MANUAL DE ALVENARIA DE TIJOLO CERÂMICO OU BLOCO DE CONCRETO, INCLUSIVE AFASTAMENTO E EMPILHAMENTO, EXCLUSIVE TRANSPORTE E RETIRADA DO MATERIAL DEMOLIDO</v>
          </cell>
          <cell r="G96" t="str">
            <v>m3</v>
          </cell>
          <cell r="H96">
            <v>84.54</v>
          </cell>
        </row>
        <row r="97">
          <cell r="A97" t="str">
            <v>ED-28338</v>
          </cell>
          <cell r="C97" t="str">
            <v>DEMOLIÇÃO MANUAL DE CONSTRUÇÃO EM ALVENARIAS DE VEDAÇÃO, COM ESPESSURA MÁXIMA DE 15CM, INCLUSIVE REMOÇÃO COM REAPROVEITAMENTO DE ESQUADRIAS, AFASTAMENTO E EMPILHAMENTO, EXCLUSIVE TRANSPORTE E RETIRADA DO MATERIAL DEMOLIDO/REMOVIDO NÃO REAPROVEITÁVEL</v>
          </cell>
          <cell r="G97" t="str">
            <v>m2</v>
          </cell>
          <cell r="H97">
            <v>13.43</v>
          </cell>
        </row>
        <row r="98">
          <cell r="A98">
            <v>8715</v>
          </cell>
          <cell r="C98" t="str">
            <v>DEMOLIÇÃO DE CONCRETO</v>
          </cell>
        </row>
        <row r="99">
          <cell r="A99" t="str">
            <v>ED-48441</v>
          </cell>
          <cell r="C99" t="str">
            <v>DEMOLIÇÃO MANUAL DE CONCRETO ARMADO, INCLUSIVE AFASTAMENTO E EMPILHAMENTO, EXCLUSIVE TRANSPORTE E RETIRADA DO MATERIAL DEMOLIDO</v>
          </cell>
          <cell r="G99" t="str">
            <v>m3</v>
          </cell>
          <cell r="H99">
            <v>309.2</v>
          </cell>
        </row>
        <row r="100">
          <cell r="A100" t="str">
            <v>ED-48440</v>
          </cell>
          <cell r="C100" t="str">
            <v>DEMOLIÇÃO MANUAL DE CONCRETO, SEM ARMAÇÃO, INCLUSIVE AFASTAMENTO E EMPILHAMENTO, EXCLUSIVE TRANSPORTE E RETIRADA DO MATERIAL DEMOLIDO</v>
          </cell>
          <cell r="G100" t="str">
            <v>m3</v>
          </cell>
          <cell r="H100">
            <v>234.24</v>
          </cell>
        </row>
        <row r="101">
          <cell r="A101" t="str">
            <v>ED-48443</v>
          </cell>
          <cell r="C101" t="str">
            <v>DEMOLIÇÃO MECANIZADA DE CONCRETO ARMADO, COM EQUIPAMENTO ELÉTRICO, INCLUSIVE AFASTAMENTO E EMPILHAMENTO, EXCLUSIVE TRANSPORTE E RETIRADA DO MATERIAL DEMOLIDO</v>
          </cell>
          <cell r="G101" t="str">
            <v>m3</v>
          </cell>
          <cell r="H101">
            <v>130.28</v>
          </cell>
        </row>
        <row r="102">
          <cell r="A102" t="str">
            <v>ED-48445</v>
          </cell>
          <cell r="C102" t="str">
            <v>DEMOLIÇÃO MECANIZADA DE CONCRETO ARMADO, COM EQUIPAMENTO PNEUMÁTICO, INCLUSIVE AFASTAMENTO E EMPILHAMENTO, EXCLUSIVE TRANSPORTE E RETIRADA DO MATERIAL DEMOLIDO</v>
          </cell>
          <cell r="G102" t="str">
            <v>m3</v>
          </cell>
          <cell r="H102">
            <v>202.29</v>
          </cell>
        </row>
        <row r="103">
          <cell r="A103" t="str">
            <v>ED-48442</v>
          </cell>
          <cell r="C103" t="str">
            <v>DEMOLIÇÃO MECANIZADA DE CONCRETO, SEM ARMAÇÃO, COM EQUIPAMENTO ELÉTRICO, INCLUSIVE AFASTAMENTO E EMPILHAMENTO, EXCLUSIVE TRANSPORTE E RETIRADA DO MATERIAL DEMOLIDO</v>
          </cell>
          <cell r="G103" t="str">
            <v>m3</v>
          </cell>
          <cell r="H103">
            <v>124.92</v>
          </cell>
        </row>
        <row r="104">
          <cell r="A104" t="str">
            <v>ED-48444</v>
          </cell>
          <cell r="C104" t="str">
            <v>DEMOLIÇÃO MECANIZADA DE CONCRETO, SEM ARMAÇÃO, COM EQUIPAMENTO PNEUMÁTICO, INCLUSIVE AFASTAMENTO E EMPILHAMENTO, EXCLUSIVE TRANSPORTE E RETIRADA DO MATERIAL DEMOLIDO</v>
          </cell>
          <cell r="G104" t="str">
            <v>m3</v>
          </cell>
          <cell r="H104">
            <v>190.84</v>
          </cell>
        </row>
        <row r="105">
          <cell r="A105">
            <v>8716</v>
          </cell>
          <cell r="C105" t="str">
            <v>REMOÇÃO DE PADRÃO CONCESSIONÁRIA</v>
          </cell>
        </row>
        <row r="106">
          <cell r="A106" t="str">
            <v>ED-48475</v>
          </cell>
          <cell r="C106" t="str">
            <v>REMOÇÃO MANUAL DE PADRÃO DE ENTRADA DE ÁGUA, COM REAPROVEITAMENTO, INCLUSIVE AFASTAMENTO E EMPILHAMENTO, EXCLUSIVE TRANSPORTE E RETIRADA DO MATERIAL REMOVIDO NÃO REAPROVEITÁVEL</v>
          </cell>
          <cell r="G106" t="str">
            <v>un</v>
          </cell>
          <cell r="H106">
            <v>79.55</v>
          </cell>
        </row>
        <row r="107">
          <cell r="A107" t="str">
            <v>ED-48474</v>
          </cell>
          <cell r="C107" t="str">
            <v>REMOÇÃO MANUAL DE PADRÃO DE ENTRADA DE ENERGIA, COM REAPROVEITAMENTO, INCLUSIVE AFASTAMENTO E EMPILHAMENTO, EXCLUSIVE TRANSPORTE E RETIRADA DO MATERIAL REMOVIDO NÃO REAPROVEITÁVEL</v>
          </cell>
          <cell r="G107" t="str">
            <v>un</v>
          </cell>
          <cell r="H107">
            <v>199.75</v>
          </cell>
        </row>
        <row r="108">
          <cell r="A108">
            <v>8717</v>
          </cell>
          <cell r="C108" t="str">
            <v>DEMOLIÇÃO E REMOÇÃO DE PAVIMENTAÇÃO</v>
          </cell>
        </row>
        <row r="109">
          <cell r="A109" t="str">
            <v>ED-48487</v>
          </cell>
          <cell r="C109" t="str">
            <v>DEMOLIÇÃO MANUAL DE LAJE DE CONCRETO ARMADO, COM ESPESSURA DE ATÉ 15CM, INCLUSIVE AFASTAMENTO E EMPILHAMENTO, EXCLUSIVE TRANSPORTE E RETIRADA DO MATERIAL DEMOLIDO</v>
          </cell>
          <cell r="G109" t="str">
            <v>m2</v>
          </cell>
          <cell r="H109">
            <v>27.05</v>
          </cell>
        </row>
        <row r="110">
          <cell r="A110" t="str">
            <v>ED-48507</v>
          </cell>
          <cell r="C110" t="str">
            <v xml:space="preserve">DEMOLIÇÃO MANUAL DE SARJETA OU SARJETÃO DE CONCRETO, INCLUSIVE AFASTAMENTO E EMPILHAMENTO, EXCLUSIVE TRANSPORTE E RETIRADA DO MATERIAL DEMOLIDO
</v>
          </cell>
          <cell r="G110" t="str">
            <v>m2</v>
          </cell>
          <cell r="H110">
            <v>8.44</v>
          </cell>
        </row>
        <row r="111">
          <cell r="A111" t="str">
            <v>ED-48489</v>
          </cell>
          <cell r="C111" t="str">
            <v>DEMOLIÇÃO MECANIZADA DE LAJE DE CONCRETO ARMADO, COM ESPESSURA DE ATÉ 15CM, , COM EQUIPAMENTO ELÉTRICO, INCLUSIVE AFASTAMENTO E EMPILHAMENTO, EXCLUSIVE TRANSPORTE E RETIRADA DO MATERIAL DEMOLIDO</v>
          </cell>
          <cell r="G111" t="str">
            <v>m2</v>
          </cell>
          <cell r="H111">
            <v>15.18</v>
          </cell>
        </row>
        <row r="112">
          <cell r="A112" t="str">
            <v>ED-48486</v>
          </cell>
          <cell r="C112" t="str">
            <v>DEMOLIÇÃO MECANIZADA DE LAJE DE CONCRETO ARMADO, COM ESPESSURA DE ATÉ 15CM, , COM EQUIPAMENTO PNEUMÁTICO, INCLUSIVE AFASTAMENTO E EMPILHAMENTO, EXCLUSIVE TRANSPORTE E RETIRADA DO MATERIAL DEMOLIDO</v>
          </cell>
          <cell r="G112" t="str">
            <v>m2</v>
          </cell>
          <cell r="H112">
            <v>14.43</v>
          </cell>
        </row>
        <row r="113">
          <cell r="A113" t="str">
            <v>ED-48492</v>
          </cell>
          <cell r="C113" t="str">
            <v>DEMOLIÇÃO MECANIZADA DE REVESTIMENTO ASFÁLTICO, COM EQUIPAMENTO PNEUMÁTICO, INCLUSIVE AFASTAMENTO E EMPILHAMENTO, EXCLUSIVE TRANSPORTE E RETIRADA DO MATERIAL DEMOLIDO</v>
          </cell>
          <cell r="G113" t="str">
            <v>m2</v>
          </cell>
          <cell r="H113">
            <v>9.16</v>
          </cell>
        </row>
        <row r="114">
          <cell r="A114" t="str">
            <v>ED-48490</v>
          </cell>
          <cell r="C114" t="str">
            <v>REMOÇÃO MANUAL DE ALVENARIA POLIÉDRICA, COM REAPROVEITAMENTO, INCLUSIVE AFASTAMENTO E EMPILHAMENTO, EXCLUSIVE TRANSPORTE E RETIRADA DO MATERIAL REMOVIDO NÃO REAPROVEITÁVEL</v>
          </cell>
          <cell r="G114" t="str">
            <v>m2</v>
          </cell>
          <cell r="H114">
            <v>11.62</v>
          </cell>
        </row>
        <row r="115">
          <cell r="A115" t="str">
            <v>ED-48488</v>
          </cell>
          <cell r="C115" t="str">
            <v>REMOÇÃO MANUAL DE CALÇADA PORTUGUESA, COM REAPROVEITAMENTO, INCLUSIVE AFASTAMENTO E EMPILHAMENTO, EXCLUSIVE TRANSPORTE E RETIRADA DO MATERIAL REMOVIDO NÃO REAPROVEITÁVEL</v>
          </cell>
          <cell r="G115" t="str">
            <v>m2</v>
          </cell>
          <cell r="H115">
            <v>7</v>
          </cell>
        </row>
        <row r="116">
          <cell r="A116" t="str">
            <v>ED-48473</v>
          </cell>
          <cell r="C116" t="str">
            <v>REMOÇÃO MANUAL DE GUIA DE MEIO-FIO EM PEDRA (GNAISSE, BASALTO, ETC.), COM REAPROVEITAMENTO, INCLUSIVE AFASTAMENTO E EMPILHAMENTO, EXCLUSIVE TRANSPORTE E RETIRADA DO MATERIAL REMOVIDO NÃO REAPROVEITÁVEL</v>
          </cell>
          <cell r="G116" t="str">
            <v>m</v>
          </cell>
          <cell r="H116">
            <v>16.899999999999999</v>
          </cell>
        </row>
        <row r="117">
          <cell r="A117" t="str">
            <v>ED-48472</v>
          </cell>
          <cell r="C117" t="str">
            <v>REMOÇÃO MANUAL DE GUIA DE MEIO-FIO PRÉ-MOLDADA EM CONCRETO, COM REAPROVEITAMENTO, INCLUSIVE AFASTAMENTO E EMPILHAMENTO, EXCLUSIVE TRANSPORTE E RETIRADA DO MATERIAL REMOVIDO NÃO REAPROVEITÁVEL</v>
          </cell>
          <cell r="G117" t="str">
            <v>m</v>
          </cell>
          <cell r="H117">
            <v>9.01</v>
          </cell>
        </row>
        <row r="118">
          <cell r="A118" t="str">
            <v>ED-48476</v>
          </cell>
          <cell r="C118" t="str">
            <v>REMOÇÃO MANUAL DE PAVIMENTAÇÃO INTERTRAVADA EM PRÉ-MOLDADO DE CONCRETO, COM REAPROVEITAMENTO, INCLUSIVE AFASTAMENTO E EMPILHAMENTO, EXCLUSIVE TRANSPORTE E RETIRADA DO MATERIAL REMOVIDO NÃO REAPROVEITÁVEL</v>
          </cell>
          <cell r="G118" t="str">
            <v>m2</v>
          </cell>
          <cell r="H118">
            <v>11.62</v>
          </cell>
        </row>
        <row r="119">
          <cell r="A119" t="str">
            <v>ED-48491</v>
          </cell>
          <cell r="C119" t="str">
            <v>REMOÇÃO MANUAL DE PAVIMENTO PARALELEPÍPEDO, COM REAPROVEITAMENTO, INCLUSIVE AFASTAMENTO E EMPILHAMENTO, EXCLUSIVE TRANSPORTE E RETIRADA DO MATERIAL REMOVIDO NÃO REAPROVEITÁVEL</v>
          </cell>
          <cell r="G119" t="str">
            <v>m2</v>
          </cell>
          <cell r="H119">
            <v>12.9</v>
          </cell>
        </row>
        <row r="120">
          <cell r="A120">
            <v>8718</v>
          </cell>
          <cell r="C120" t="str">
            <v>DEMOLIÇÃO E REMOÇÃO DE REVESTIMENTO</v>
          </cell>
        </row>
        <row r="121">
          <cell r="A121" t="str">
            <v>ED-48504</v>
          </cell>
          <cell r="C121" t="str">
            <v>DEMOLIÇÃO MANUAL DE LAMINADO MELAMÍNICO EM SUPERFÍCIE DE MADEIRA OU PAREDE, INCLUSIVE AFASTAMENTO E EMPILHAMENTO, EXCLUSIVE TRANSPORTE E RETIRADA DO MATERIAL DEMOLIDO</v>
          </cell>
          <cell r="G121" t="str">
            <v>m2</v>
          </cell>
          <cell r="H121">
            <v>8.44</v>
          </cell>
        </row>
        <row r="122">
          <cell r="A122" t="str">
            <v>ED-48501</v>
          </cell>
          <cell r="C122" t="str">
            <v>DEMOLIÇÃO MANUAL DE REBOCO OU EMBOÇO, COM ESPESSURA DE ATÉ 55MM, INCLUSIVE AFASTAMENTO E EMPILHAMENTO, EXCLUSIVE TRANSPORTE E RETIRADA DO MATERIAL DEMOLIDO</v>
          </cell>
          <cell r="G122" t="str">
            <v>m2</v>
          </cell>
          <cell r="H122">
            <v>8.0299999999999994</v>
          </cell>
        </row>
        <row r="123">
          <cell r="A123" t="str">
            <v>ED-48502</v>
          </cell>
          <cell r="C123" t="str">
            <v>DEMOLIÇÃO MANUAL DE REVESTIMENTO CERÂMICO, AZULEJO OU LADRILHO HIDRÁULICO, INCLUSIVE AFASTAMENTO E EMPILHAMENTO, EXCLUSIVE DEMOLIÇÃO DO REBOCO OU EMBOÇO, TRANSPORTE E RETIRADA DO MATERIAL DEMOLIDO</v>
          </cell>
          <cell r="G123" t="str">
            <v>m2</v>
          </cell>
          <cell r="H123">
            <v>16.73</v>
          </cell>
        </row>
        <row r="124">
          <cell r="A124" t="str">
            <v>ED-48503</v>
          </cell>
          <cell r="C124" t="str">
            <v>DEMOLIÇÃO MANUAL DE REVESTIMENTO DE PEDRA (MÁRMORE, GRANITO, ARDÓSIA, ETC.), INCLUSIVE AFASTAMENTO E EMPILHAMENTO, EXCLUSIVE DEMOLIÇÃO DO REBOCO OU EMBOÇO, TRANSPORTE E RETIRADA DO MATERIAL DEMOLIDO</v>
          </cell>
          <cell r="G124" t="str">
            <v>m2</v>
          </cell>
          <cell r="H124">
            <v>20.079999999999998</v>
          </cell>
        </row>
        <row r="125">
          <cell r="A125" t="str">
            <v>ED-48478</v>
          </cell>
          <cell r="C125" t="str">
            <v>REMOÇÃO MANUAL DE PEITORIL DE MÁRMORE OU GRANITO, COM REAPROVEITAMENTO, INCLUSIVE AFASTAMENTO E EMPILHAMENTO, EXCLUSIVE TRANSPORTE E RETIRADA DO MATERIAL REMOVIDO NÃO REAPROVEITÁVEL</v>
          </cell>
          <cell r="G125" t="str">
            <v>m</v>
          </cell>
          <cell r="H125">
            <v>6.58</v>
          </cell>
        </row>
        <row r="126">
          <cell r="A126">
            <v>8719</v>
          </cell>
          <cell r="C126" t="str">
            <v>DEMOLIÇÃO E REMOÇÃO DE PISO</v>
          </cell>
        </row>
        <row r="127">
          <cell r="A127" t="str">
            <v>ED-48480</v>
          </cell>
          <cell r="C127" t="str">
            <v>DEMOLIÇÃO MANUAL DE PISO CERÂMICO OU LADRILHO HIDRÁULICO, INCLUSIVE AFASTAMENTO E EMPILHAMENTO, EXCLUSIVE DEMOLIÇÃO DE CONTRAPISO, TRANSPORTE E RETIRADA DO MATERIAL DEMOLIDO</v>
          </cell>
          <cell r="G127" t="str">
            <v>m2</v>
          </cell>
          <cell r="H127">
            <v>13.38</v>
          </cell>
        </row>
        <row r="128">
          <cell r="A128" t="str">
            <v>ED-48479</v>
          </cell>
          <cell r="C128" t="str">
            <v>DEMOLIÇÃO MANUAL DE PISO CIMENTADO OU CONTRAPISO DE ARGAMASSA, COM ESPESSURA MÁXIMA DE 10CM, INCLUSIVE AFASTAMENTO E EMPILHAMENTO, EXCLUSIVE TRANSPORTE E RETIRADA DO MATERIAL DEMOLIDO</v>
          </cell>
          <cell r="G128" t="str">
            <v>m2</v>
          </cell>
          <cell r="H128">
            <v>14.34</v>
          </cell>
        </row>
        <row r="129">
          <cell r="A129" t="str">
            <v>ED-48481</v>
          </cell>
          <cell r="C129" t="str">
            <v>DEMOLIÇÃO MANUAL DE PISO DE PEDRAS (MÁRMORE, GRANITO, ARDÓSIA, ETC.), INCLUSIVE AFASTAMENTO E EMPILHAMENTO, EXCLUSIVE DEMOLIÇÃO DE CONTRAPISO, TRANSPORTE E RETIRADA DO MATERIAL DEMOLIDO</v>
          </cell>
          <cell r="G129" t="str">
            <v>m2</v>
          </cell>
          <cell r="H129">
            <v>16.73</v>
          </cell>
        </row>
        <row r="130">
          <cell r="A130" t="str">
            <v>ED-48483</v>
          </cell>
          <cell r="C130" t="str">
            <v>DEMOLIÇÃO MANUAL DE PISO EM GRANILITE/MARMORITE, INCLUSIVE AFASTAMENTO E EMPILHAMENTO, EXCLUSIVE TRANSPORTE E RETIRADA DO MATERIAL DEMOLIDO</v>
          </cell>
          <cell r="G130" t="str">
            <v>m2</v>
          </cell>
          <cell r="H130">
            <v>18.25</v>
          </cell>
        </row>
        <row r="131">
          <cell r="A131" t="str">
            <v>ED-48482</v>
          </cell>
          <cell r="C131" t="str">
            <v>DEMOLIÇÃO MANUAL DE PISO VINÍLICO, INCLUSIVE AFASTAMENTO E EMPILHAMENTO, EXCLUSIVE TRANSPORTE E RETIRADA DO MATERIAL DEMOLIDO</v>
          </cell>
          <cell r="G131" t="str">
            <v>m2</v>
          </cell>
          <cell r="H131">
            <v>7.11</v>
          </cell>
        </row>
        <row r="132">
          <cell r="A132" t="str">
            <v>ED-48505</v>
          </cell>
          <cell r="C132" t="str">
            <v>DEMOLIÇÃO MANUAL DE RODAPÉ, INCLUSIVE ARGAMASSA DE ASSENTAMENTO E AFASTAMENTO, EXCLUSIVE TRANSPORTE E RETIRADA DO MATERIAL DEMOLIDO</v>
          </cell>
          <cell r="G132" t="str">
            <v>m</v>
          </cell>
          <cell r="H132">
            <v>2.2000000000000002</v>
          </cell>
        </row>
        <row r="133">
          <cell r="A133" t="str">
            <v>ED-48485</v>
          </cell>
          <cell r="C133" t="str">
            <v>REMOÇÃO MANUAL DE PISO DE TÁBUAS, COM REAPROVEITAMENTO, INCLUSIVE AFASTAMENTO E EMPILHAMENTO, EXCLUSIVE TRANSPORTE E RETIRADA DO MATERIAL REMOVIDO NÃO REAPROVEITÁVEL</v>
          </cell>
          <cell r="G133" t="str">
            <v>m2</v>
          </cell>
          <cell r="H133">
            <v>20.079999999999998</v>
          </cell>
        </row>
        <row r="134">
          <cell r="A134" t="str">
            <v>ED-48484</v>
          </cell>
          <cell r="C134" t="str">
            <v>REMOÇÃO MANUAL DE PISO DE TACO DE MADEIRA, COM REAPROVEITAMENTO, INCLUSIVE AFASTAMENTO E EMPILHAMENTO, EXCLUSIVE TRANSPORTE E RETIRADA DO MATERIAL REMOVIDO NÃO REAPROVEITÁVEL</v>
          </cell>
          <cell r="G134" t="str">
            <v>m2</v>
          </cell>
          <cell r="H134">
            <v>17.46</v>
          </cell>
        </row>
        <row r="135">
          <cell r="A135" t="str">
            <v>ED-48508</v>
          </cell>
          <cell r="C135" t="str">
            <v>REMOÇÃO MANUAL DE SOLEIRA DE MÁRMORE OU GRANITO, COM REAPROVEITAMENTO, INCLUSIVE AFASTAMENTO E EMPILHAMENTO, EXCLUSIVE TRANSPORTE E RETIRADA DO MATERIAL REMOVIDO NÃO REAPROVEITÁVEL</v>
          </cell>
          <cell r="G135" t="str">
            <v>m</v>
          </cell>
          <cell r="H135">
            <v>7.03</v>
          </cell>
        </row>
        <row r="136">
          <cell r="A136">
            <v>8720</v>
          </cell>
          <cell r="C136" t="str">
            <v>REMOÇÃO DE CERCA E ALAMBRADO</v>
          </cell>
        </row>
        <row r="137">
          <cell r="A137" t="str">
            <v>ED-48434</v>
          </cell>
          <cell r="C137" t="str">
            <v>REMOÇÃO MANUAL DE ALAMBRADO METÁLICO, COM REAPROVEITAMENTO, INCLUSIVE AFASTAMENTO E EMPILHAMENTO, EXCLUSIVE TRANSPORTE E RETIRADA DO MATERIAL REMOVIDO NÃO REAPROVEITÁVEL</v>
          </cell>
          <cell r="G137" t="str">
            <v>m2</v>
          </cell>
          <cell r="H137">
            <v>15.44</v>
          </cell>
        </row>
        <row r="138">
          <cell r="A138" t="str">
            <v>ED-48439</v>
          </cell>
          <cell r="C138" t="str">
            <v>REMOÇÃO MANUAL DE CERCA, COM REAPROVEITAMENTO, INCLUSIVE AFASTAMENTO E EMPILHAMENTO, EXCLUSIVE TRANSPORTE E RETIRADA DO MATERIAL REMOVIDO NÃO REAPROVEITÁVEL</v>
          </cell>
          <cell r="G138" t="str">
            <v>m2</v>
          </cell>
          <cell r="H138">
            <v>13.38</v>
          </cell>
        </row>
        <row r="139">
          <cell r="A139" t="str">
            <v>ED-48449</v>
          </cell>
          <cell r="C139" t="str">
            <v xml:space="preserve">REMOÇÃO MANUAL DE CONCERTINA, COM DIÂMETRO DE ATÉ 730MM, COM REAPROVEITAMENTO, INCLUSIVE AFASTAMENTO E EMPILHAMENTO, EXCLUSIVE TRANSPORTE E RETIRADA DO MATERIAL REMOVIDO NÃO REAPROVEITÁVEL
</v>
          </cell>
          <cell r="G139" t="str">
            <v>m</v>
          </cell>
          <cell r="H139">
            <v>2.2400000000000002</v>
          </cell>
        </row>
        <row r="140">
          <cell r="A140">
            <v>8721</v>
          </cell>
          <cell r="C140" t="str">
            <v>REMOÇÃO DE VIDRO</v>
          </cell>
        </row>
        <row r="141">
          <cell r="A141" t="str">
            <v>ED-48516</v>
          </cell>
          <cell r="C141" t="str">
            <v>REMOÇÃO MANUAL DE VIDRO EM ESQUADRIAS, COM REAPROVEITAMENTO, INCLUSIVE LIMPEZA DO ENCAIXE, AFASTAMENTO E EMPILHAMENTO, EXCLUSIVE TRANSPORTE E RETIRADA DO MATERIAL REMOVIDO NÃO REAPROVEITÁVEL</v>
          </cell>
          <cell r="G141" t="str">
            <v>m2</v>
          </cell>
          <cell r="H141">
            <v>5.27</v>
          </cell>
        </row>
        <row r="142">
          <cell r="A142">
            <v>8722</v>
          </cell>
          <cell r="C142" t="str">
            <v>REMOÇÃO DE ITEM ESCOLAR</v>
          </cell>
        </row>
        <row r="143">
          <cell r="A143" t="str">
            <v>ED-48498</v>
          </cell>
          <cell r="C143" t="str">
            <v>REMOÇÃO MANUAL DE QUADRO NEGRO, COM REAPROVEITAMENTO, INCLUSIVE AFASTAMENTO E EMPILHAMENTO, EXCLUSIVE TRANSPORTE E RETIRADA DO MATERIAL REMOVIDO NÃO REAPROVEITÁVEL</v>
          </cell>
          <cell r="G143" t="str">
            <v>m2</v>
          </cell>
          <cell r="H143">
            <v>22.54</v>
          </cell>
        </row>
        <row r="144">
          <cell r="A144">
            <v>8664</v>
          </cell>
          <cell r="C144" t="str">
            <v>INSTALAÇÕES PROVISÓRIAS</v>
          </cell>
        </row>
        <row r="145">
          <cell r="A145">
            <v>8723</v>
          </cell>
          <cell r="C145" t="str">
            <v>PLACA DE OBRA</v>
          </cell>
        </row>
        <row r="146">
          <cell r="A146" t="str">
            <v>ED-16660</v>
          </cell>
          <cell r="C146" t="str">
            <v>FORNECIMENTO E COLOCAÇÃO DE PLACA DE OBRA EM CHAPA GALVANIZADA #26, ESP. 0,45 MM, PLOTADA COM ADESIVO VINÍLICO, AFIXADA COM REBITES 4,8X40 MM, EM ESTRUTURA METÁLICA DE METALON 20X20 MM, ESP. 1,25 MM, INCLUSIVE SUPORTE EM EUCALIPTO AUTOCLAVADO PINTADO COM TINTA PVA DUAS (2) DEMÃOS</v>
          </cell>
          <cell r="G146" t="str">
            <v>m2</v>
          </cell>
          <cell r="H146">
            <v>291.97000000000003</v>
          </cell>
        </row>
        <row r="147">
          <cell r="A147" t="str">
            <v>ED-28427</v>
          </cell>
          <cell r="C147" t="str">
            <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
          </cell>
          <cell r="G147" t="str">
            <v>un</v>
          </cell>
          <cell r="H147">
            <v>1313.86</v>
          </cell>
        </row>
        <row r="148">
          <cell r="A148" t="str">
            <v>ED-28428</v>
          </cell>
          <cell r="C148" t="str">
            <v>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v>
          </cell>
          <cell r="G148" t="str">
            <v>un</v>
          </cell>
          <cell r="H148">
            <v>3503.64</v>
          </cell>
        </row>
        <row r="149">
          <cell r="A149" t="str">
            <v>ED-28429</v>
          </cell>
          <cell r="C149" t="str">
            <v>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v>
          </cell>
          <cell r="G149" t="str">
            <v>un</v>
          </cell>
          <cell r="H149">
            <v>5255.46</v>
          </cell>
        </row>
        <row r="150">
          <cell r="A150">
            <v>8724</v>
          </cell>
          <cell r="C150" t="str">
            <v>INSTALAÇÃO PROVISÓRIA ÁGUA E ENERGIA</v>
          </cell>
        </row>
        <row r="151">
          <cell r="A151" t="str">
            <v>ED-50150</v>
          </cell>
          <cell r="C151" t="str">
            <v>LIGAÇÃO DE ÁGUA PROVISÓRIA PARA CANTEIRO,  INCLUSIVE HIDRÔMETRO E CAVALETE PARA MEDIÇÃO DE ÁGUA - ENTRADA PRINCIPAL, EM AÇO GALVANIZADO DN 20MM (1/2") - PADRÃO CONCESSIONÁRIA</v>
          </cell>
          <cell r="G151" t="str">
            <v>un</v>
          </cell>
          <cell r="H151">
            <v>354.66</v>
          </cell>
        </row>
        <row r="152">
          <cell r="A152" t="str">
            <v>ED-50151</v>
          </cell>
          <cell r="C152" t="str">
            <v>LIGAÇÃO PROVISÓRIA COM ENTRADA DE ENERGIA AÉREA, PADRÃO CEMIG, CARGA INSTALADA DE 15,1KVA ATÉ 30KVA, TRIFÁSICO, COM SAÍDA SUBTERRÂNEA, INCLUSIVE POSTE, CAIXA PARA MEDIDOR, DISJUNTOR, BARRAMENTO, ATERRAMENTO E ACESSÓRIOS</v>
          </cell>
          <cell r="G152" t="str">
            <v>un</v>
          </cell>
          <cell r="H152">
            <v>1102.7</v>
          </cell>
        </row>
        <row r="153">
          <cell r="A153">
            <v>8725</v>
          </cell>
          <cell r="C153" t="str">
            <v>ESCRITÓRIO DE OBRA</v>
          </cell>
        </row>
        <row r="154">
          <cell r="A154" t="str">
            <v>ED-50125</v>
          </cell>
          <cell r="C154" t="str">
            <v>ÁREA COBERTA EM TELHA FIBROCIMENTO PARA CENTRAL DE CORTE/DOBRA/MONTAGEM EM CANTEIRO DE OBRAS, INCLUSIVE BANCADA E INSTALAÇÕES ELÉTRICAS, EXCLUSIVE VEDAÇÕES LATERAIS</v>
          </cell>
          <cell r="G154" t="str">
            <v>m2</v>
          </cell>
          <cell r="H154">
            <v>115.41</v>
          </cell>
        </row>
        <row r="155">
          <cell r="A155" t="str">
            <v>ED-50135</v>
          </cell>
          <cell r="C155" t="str">
            <v>BARRACÃO DE OBRA, EM CHAPA DE COMPENSADO RESINADO, INCLUSIVE  INSTALAÇÕES SANITÁRIAS E MOBILIÁRIO - PADRÃO DER-MG</v>
          </cell>
          <cell r="G155" t="str">
            <v>m2</v>
          </cell>
          <cell r="H155">
            <v>519.95000000000005</v>
          </cell>
        </row>
        <row r="156">
          <cell r="A156" t="str">
            <v>ED-50128</v>
          </cell>
          <cell r="C156" t="str">
            <v>BARRACÃO DE OBRA PARA DEPÓSITO E FERRAMENTARIA TIPO-I, ÁREA INTERNA 14,52M2, EM CHAPA DE COMPENSADO RESINADO, INCLUSIVE MOBILIÁRIO (OBRA DE PEQUENO PORTE, EFETIVO ATÉ 30 HOMENS), PADRÃO DER-MG</v>
          </cell>
          <cell r="G156" t="str">
            <v>un</v>
          </cell>
          <cell r="H156">
            <v>6974.16</v>
          </cell>
        </row>
        <row r="157">
          <cell r="A157" t="str">
            <v>ED-50129</v>
          </cell>
          <cell r="C157" t="str">
            <v>BARRACÃO DE OBRA PARA DEPÓSITO E FERRAMENTARIA TIPO-II, ÁREA INTERNA 25,41M2, EM CHAPA DE COMPENSADO RESINADO, INCLUSIVE MOBILIÁRIO (OBRA DE MÉDIO PORTE, EFETIVO DE 30 A 60 HOMENS), PADRÃO DER-MG</v>
          </cell>
          <cell r="G157" t="str">
            <v>un</v>
          </cell>
          <cell r="H157">
            <v>11471.64</v>
          </cell>
        </row>
        <row r="158">
          <cell r="A158" t="str">
            <v>ED-50148</v>
          </cell>
          <cell r="C158" t="str">
            <v>BARRACÃO DE OBRA PARA ESCRITÓRIO DA EMPREITEIRA TIPO-I, ÁREA INTERNA 18,15M2, EM CHAPA DE COMPENSADO RESINADO, INCLUSIVE MOBILIÁRIO (OBRA DE PEQUENO A MÉDIO PORTE, EFETIVO ATÉ 60 HOMENS) - PADRÃO DER-MG</v>
          </cell>
          <cell r="G158" t="str">
            <v>un</v>
          </cell>
          <cell r="H158">
            <v>9201.3799999999992</v>
          </cell>
        </row>
        <row r="159">
          <cell r="A159" t="str">
            <v>ED-50149</v>
          </cell>
          <cell r="C159" t="str">
            <v>BARRACÃO DE OBRA PARA ESCRITÓRIO DA EMPREITEIRA TIPO-II, ÁREA INTERNA 21,78M2, EM CHAPA DE COMPENSADO RESINADO, INCLUSIVE MOBILIÁRIO (OBRA DE GRANDE PORTE, EFETIVO ACIMA 60 HOMENS) - PADRÃO DER-MG</v>
          </cell>
          <cell r="G159" t="str">
            <v>un</v>
          </cell>
          <cell r="H159">
            <v>10631.89</v>
          </cell>
        </row>
        <row r="160">
          <cell r="A160" t="str">
            <v>ED-50146</v>
          </cell>
          <cell r="C160" t="str">
            <v>BARRACÃO DE OBRA PARA ESCRITÓRIO DA FISCALIZAÇÃO TIPO-I, ÁREA INTERNA 18,15M2, EM CHAPA DE COMPENSADO RESINADO, INCLUSIVE MOBILIÁRIO (OBRA DE PEQUENO A MÉDIO PORTE, EFETIVO ATÉ 60 HOMENS) - PADRÃO DER-MG</v>
          </cell>
          <cell r="G160" t="str">
            <v>un</v>
          </cell>
          <cell r="H160">
            <v>9143.56</v>
          </cell>
        </row>
        <row r="161">
          <cell r="A161" t="str">
            <v>ED-50147</v>
          </cell>
          <cell r="C161" t="str">
            <v>BARRACÃO DE OBRA PARA ESCRITÓRIO DA FISCALIZAÇÃO TIPO-II, ÁREA INTERNA 21,78M2, EM CHAPA DE COMPENSADO RESINADO, INCLUSIVE MOBILIÁRIO (OBRA DE GRANDE PORTE, EFETIVO ACIMA 60 HOMENS) - PADRÃO DER-MG</v>
          </cell>
          <cell r="G161" t="str">
            <v>un</v>
          </cell>
          <cell r="H161">
            <v>10574.07</v>
          </cell>
        </row>
        <row r="162">
          <cell r="A162" t="str">
            <v>ED-50130</v>
          </cell>
          <cell r="C162" t="str">
            <v>BARRACÃO DE OBRA PARA INSTALAÇÃO SANITÁRIA TIPO-I, ÁREA INTERNA 14,52M2, EM CHAPA DE COMPENSADO RESINADO (OBRA DE PEQUENO PORTE, EFETIVO ATÉ 30 HOMENS), PADRÃO DER-MG</v>
          </cell>
          <cell r="G162" t="str">
            <v>un</v>
          </cell>
          <cell r="H162">
            <v>7875.5</v>
          </cell>
        </row>
        <row r="163">
          <cell r="A163" t="str">
            <v>ED-50131</v>
          </cell>
          <cell r="C163" t="str">
            <v>BARRACÃO DE OBRA PARA INSTALAÇÃO SANITÁRIA TIPO-II, ÁREA INTERNA 18,15M2, EM CHAPA DE COMPENSADO RESINADO (OBRA DE MÉDIO PORTE, EFETIVO DE 30 A 60 HOMENS), PADRÃO DER-MG</v>
          </cell>
          <cell r="G163" t="str">
            <v>un</v>
          </cell>
          <cell r="H163">
            <v>10075.07</v>
          </cell>
        </row>
        <row r="164">
          <cell r="A164" t="str">
            <v>ED-50132</v>
          </cell>
          <cell r="C164" t="str">
            <v>BARRACÃO DE OBRA PARA INSTALAÇÃO SANITÁRIA TIPO-III, ÁREA INTERNA 25,41M2, EM CHAPA DE COMPENSADO RESINADO (OBRA DE GRANDE PORTE, EFETIVO ACIMA DE 60 HOMENS), PADRÃO DER-MG</v>
          </cell>
          <cell r="G164" t="str">
            <v>un</v>
          </cell>
          <cell r="H164">
            <v>14179.88</v>
          </cell>
        </row>
        <row r="165">
          <cell r="A165" t="str">
            <v>ED-50133</v>
          </cell>
          <cell r="C165" t="str">
            <v>BARRACÃO DE OBRA PARA REFEITÓRIO TIPO-I, ÁREA INTERNA 18,15M2, EM CHAPA DE COMPENSADO RESINADO (OBRA DE MÉDIO PORTE, EFETIVO DE 30 A 60 HOMENS), PADRÃO DER-MG</v>
          </cell>
          <cell r="G165" t="str">
            <v>un</v>
          </cell>
          <cell r="H165">
            <v>8816.9699999999993</v>
          </cell>
        </row>
        <row r="166">
          <cell r="A166" t="str">
            <v>ED-50134</v>
          </cell>
          <cell r="C166" t="str">
            <v>BARRACÃO DE OBRA PARA REFEITÓRIO TIPO-II, ÁREA INTERNA 25,41M2, EM CHAPA DE COMPENSADO RESINADO (OBRA DE GRANDE PORTE, EFETIVO ACIMA DE 60 HOMENS), PADRÃO DER-MG</v>
          </cell>
          <cell r="G166" t="str">
            <v>un</v>
          </cell>
          <cell r="H166">
            <v>11886.12</v>
          </cell>
        </row>
        <row r="167">
          <cell r="A167" t="str">
            <v>ED-50126</v>
          </cell>
          <cell r="C167" t="str">
            <v>BARRACÃO DE OBRA PARA VESTIÁRIO TIPO-I, ÁREA INTERNA 25,41M2, EM CHAPA DE COMPENSADO RESINADO, INCLUSIVE MOBILIÁRIO (OBRA DE PEQUENO PORTE, EFETIVO ATÉ 30 HOMENS), PADRÃO DER-MG</v>
          </cell>
          <cell r="G167" t="str">
            <v>un</v>
          </cell>
          <cell r="H167">
            <v>12090.58</v>
          </cell>
        </row>
        <row r="168">
          <cell r="A168" t="str">
            <v>ED-50127</v>
          </cell>
          <cell r="C168" t="str">
            <v>BARRACÃO DE OBRA PARA VESTIÁRIO TIPO-II, ÁREA INTERNA 67,76M2, EM CHAPA DE COMPENSADO RESINADO, INCLUSIVE MOBILIÁRIO (OBRA DE MÉDIO PORTE, EFETIVO DE 30 A 60 HOMENS), PADRÃO DER-MG</v>
          </cell>
          <cell r="G168" t="str">
            <v>un</v>
          </cell>
          <cell r="H168">
            <v>23259.72</v>
          </cell>
        </row>
        <row r="169">
          <cell r="A169" t="str">
            <v>ED-16341</v>
          </cell>
          <cell r="C169" t="str">
            <v>LIGAÇÃO PROVISÓRIA DE ÁGUA E ESGOTO PARA CONTAINER (ESCRITÓRIO DE OBRA)</v>
          </cell>
          <cell r="G169" t="str">
            <v>un</v>
          </cell>
          <cell r="H169">
            <v>282.75</v>
          </cell>
        </row>
        <row r="170">
          <cell r="A170" t="str">
            <v>ED-16343</v>
          </cell>
          <cell r="C170" t="str">
            <v>LIGAÇÃO PROVISÓRIA DE ÁGUA E ESGOTO PARA CONTAINER (VESTIÁRIO DE OBRA), EXCLUSIVE CHUVEIRO ELÉTRICO</v>
          </cell>
          <cell r="G170" t="str">
            <v>un</v>
          </cell>
          <cell r="H170">
            <v>334.94</v>
          </cell>
        </row>
        <row r="171">
          <cell r="A171" t="str">
            <v>ED-16342</v>
          </cell>
          <cell r="C171" t="str">
            <v>LIGAÇÃO PROVISÓRIA DE ENERGIA ELÉTRICA PARA CONTAINER</v>
          </cell>
          <cell r="G171" t="str">
            <v>un</v>
          </cell>
          <cell r="H171">
            <v>319.10000000000002</v>
          </cell>
        </row>
        <row r="172">
          <cell r="A172" t="str">
            <v>ED-16356</v>
          </cell>
          <cell r="C172" t="str">
            <v>LIGAÇÕES PROVISÓRIAS PARA CONTAINER TIPO 1 (CORRESPONDENTE AO CÓDIGO ED-16348)</v>
          </cell>
          <cell r="G172" t="str">
            <v>un</v>
          </cell>
          <cell r="H172">
            <v>319.10000000000002</v>
          </cell>
        </row>
        <row r="173">
          <cell r="A173" t="str">
            <v>ED-16357</v>
          </cell>
          <cell r="C173" t="str">
            <v>LIGAÇÕES PROVISÓRIAS PARA CONTAINER TIPO 2 (CORRESPONDENTE AO CÓDIGO ED-16349)</v>
          </cell>
          <cell r="G173" t="str">
            <v>un</v>
          </cell>
          <cell r="H173">
            <v>601.85</v>
          </cell>
        </row>
        <row r="174">
          <cell r="A174" t="str">
            <v>ED-16358</v>
          </cell>
          <cell r="C174" t="str">
            <v>LIGAÇÕES PROVISÓRIAS PARA CONTAINER TIPO 3 (CORRESPONDENTE AO CÓDIGO ED-16350)</v>
          </cell>
          <cell r="G174" t="str">
            <v>un</v>
          </cell>
          <cell r="H174">
            <v>319.10000000000002</v>
          </cell>
        </row>
        <row r="175">
          <cell r="A175" t="str">
            <v>ED-16359</v>
          </cell>
          <cell r="C175" t="str">
            <v>LIGAÇÕES PROVISÓRIAS PARA CONTAINER TIPO 4 (CORRESPONDENTE AO CÓDIGO ED-16351)</v>
          </cell>
          <cell r="G175" t="str">
            <v>un</v>
          </cell>
          <cell r="H175">
            <v>319.10000000000002</v>
          </cell>
        </row>
        <row r="176">
          <cell r="A176" t="str">
            <v>ED-16360</v>
          </cell>
          <cell r="C176" t="str">
            <v>LIGAÇÕES PROVISÓRIAS PARA CONTAINER TIPO 5 (CORRESPONDENTE AO CÓDIGO ED-16352)</v>
          </cell>
          <cell r="G176" t="str">
            <v>un</v>
          </cell>
          <cell r="H176">
            <v>1015.1</v>
          </cell>
        </row>
        <row r="177">
          <cell r="A177" t="str">
            <v>ED-16361</v>
          </cell>
          <cell r="C177" t="str">
            <v>LIGAÇÕES PROVISÓRIAS PARA CONTAINER TIPO 6 (CORRESPONDENTE AO CÓDIGO ED-16353)</v>
          </cell>
          <cell r="G177" t="str">
            <v>un</v>
          </cell>
          <cell r="H177">
            <v>654.04</v>
          </cell>
        </row>
        <row r="178">
          <cell r="A178" t="str">
            <v>ED-16362</v>
          </cell>
          <cell r="C178" t="str">
            <v>LIGAÇÕES PROVISÓRIAS PARA CONTAINER TIPO 7 (CORRESPONDENTE AO CÓDIGO ED-16354)</v>
          </cell>
          <cell r="G178" t="str">
            <v>un</v>
          </cell>
          <cell r="H178">
            <v>860.36</v>
          </cell>
        </row>
        <row r="179">
          <cell r="A179" t="str">
            <v>ED-16363</v>
          </cell>
          <cell r="C179" t="str">
            <v>LIGAÇÕES PROVISÓRIAS PARA CONTAINER TIPO 8 (CORRESPONDENTE AO CÓDIGO ED-16355)</v>
          </cell>
          <cell r="G179" t="str">
            <v>un</v>
          </cell>
          <cell r="H179">
            <v>319.10000000000002</v>
          </cell>
        </row>
        <row r="180">
          <cell r="A180" t="str">
            <v>ED-50155</v>
          </cell>
          <cell r="C180" t="str">
            <v>LOCAÇÃO DE BANHEIRO QUÍMICO, DIMENSÃO (110X120X230)CM, LINHA PADRÃO, CONTENDO UMA (1) PIA/HIGIENIZADOR DE MÃOS, INCLUSIVE MANUTENÇÃO E MOBILIZAÇÃO/DESMOBILIZAÇÃO</v>
          </cell>
          <cell r="G180" t="str">
            <v>mês</v>
          </cell>
          <cell r="H180">
            <v>800</v>
          </cell>
        </row>
        <row r="181">
          <cell r="A181" t="str">
            <v>ED-16348</v>
          </cell>
          <cell r="C181" t="str">
            <v>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v>
          </cell>
          <cell r="G181" t="str">
            <v>mês</v>
          </cell>
          <cell r="H181">
            <v>784.6</v>
          </cell>
        </row>
        <row r="182">
          <cell r="A182" t="str">
            <v>ED-16349</v>
          </cell>
          <cell r="C182" t="str">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ell>
          <cell r="G182" t="str">
            <v>mês</v>
          </cell>
          <cell r="H182">
            <v>938.84</v>
          </cell>
        </row>
        <row r="183">
          <cell r="A183" t="str">
            <v>ED-16350</v>
          </cell>
          <cell r="C183" t="str">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ell>
          <cell r="G183" t="str">
            <v>mês</v>
          </cell>
          <cell r="H183">
            <v>676.36</v>
          </cell>
        </row>
        <row r="184">
          <cell r="A184" t="str">
            <v>ED-16351</v>
          </cell>
          <cell r="C184" t="str">
            <v>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ell>
          <cell r="G184" t="str">
            <v>mês</v>
          </cell>
          <cell r="H184">
            <v>601.72</v>
          </cell>
        </row>
        <row r="185">
          <cell r="A185" t="str">
            <v>ED-16352</v>
          </cell>
          <cell r="C185" t="str">
            <v>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v>
          </cell>
          <cell r="G185" t="str">
            <v>mês</v>
          </cell>
          <cell r="H185">
            <v>809.96</v>
          </cell>
        </row>
        <row r="186">
          <cell r="A186" t="str">
            <v>ED-16353</v>
          </cell>
          <cell r="C186" t="str">
            <v>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G186" t="str">
            <v>mês</v>
          </cell>
          <cell r="H186">
            <v>794.94</v>
          </cell>
        </row>
        <row r="187">
          <cell r="A187" t="str">
            <v>ED-16354</v>
          </cell>
          <cell r="C187" t="str">
            <v>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v>
          </cell>
          <cell r="G187" t="str">
            <v>mês</v>
          </cell>
          <cell r="H187">
            <v>787.91</v>
          </cell>
        </row>
        <row r="188">
          <cell r="A188" t="str">
            <v>ED-16355</v>
          </cell>
          <cell r="C188" t="str">
            <v>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v>
          </cell>
          <cell r="G188" t="str">
            <v>mês</v>
          </cell>
          <cell r="H188">
            <v>614.66999999999996</v>
          </cell>
        </row>
        <row r="189">
          <cell r="A189" t="str">
            <v>ED-50137</v>
          </cell>
          <cell r="C189" t="str">
            <v>MOBILIZAÇÃO E DESMOBILIZAÇÃO DE CONTAINER, INCLUSIVE CARGA, DESCARGA E TRANSPORTE EM CAMINHÃO CARROCERIA COM GUINDAUTO (MUNCK), EXCLUSIVE LOCAÇÃO DO CONTAINER</v>
          </cell>
          <cell r="G189" t="str">
            <v>un</v>
          </cell>
          <cell r="H189">
            <v>672.56</v>
          </cell>
        </row>
        <row r="190">
          <cell r="A190">
            <v>8726</v>
          </cell>
          <cell r="C190" t="str">
            <v>LOCAÇÃO DA OBRA</v>
          </cell>
        </row>
        <row r="191">
          <cell r="A191" t="str">
            <v>ED-17989</v>
          </cell>
          <cell r="C191" t="str">
            <v>LOCAÇÃO DE OBRA COM GABARITO DE TÁBUAS CORRIDAS PONTALETADAS A CADA 2,00M, REAPROVEITAMENTO (2X), INCLUSIVE ACOMPANHAMENTO DE EQUIPE TOPOGRÁFICA PARA MARCAÇÃO DE PONTO TOPOGRÁFICO</v>
          </cell>
          <cell r="G191" t="str">
            <v>m</v>
          </cell>
          <cell r="H191">
            <v>54.85</v>
          </cell>
        </row>
        <row r="192">
          <cell r="A192" t="str">
            <v>ED-50276</v>
          </cell>
          <cell r="C192" t="str">
            <v>LOCAÇÃO TOPOGRÁFICA ACIMA DE CINQUENTA (50) PONTOS REFERENCIAIS, INCLUSIVE ESTACA (PIQUETE) DE MARCAÇÃO</v>
          </cell>
          <cell r="G192" t="str">
            <v>un</v>
          </cell>
          <cell r="H192">
            <v>30.05</v>
          </cell>
        </row>
        <row r="193">
          <cell r="A193" t="str">
            <v>ED-50275</v>
          </cell>
          <cell r="C193" t="str">
            <v>LOCAÇÃO TOPOGRÁFICA DE VINTE UM (21) ATÉ CINQUENTA (50) PONTOS REFERENCIAIS, INCLUSIVE ESTACA (PIQUETE) DE MARCAÇÃO</v>
          </cell>
          <cell r="G193" t="str">
            <v>un</v>
          </cell>
          <cell r="H193">
            <v>51.78</v>
          </cell>
        </row>
        <row r="194">
          <cell r="A194" t="str">
            <v>ED-50274</v>
          </cell>
          <cell r="C194" t="str">
            <v>LOCAÇÃO TOPOGRÁFICA PARA ATÉ VINTE (20) PONTOS REFERENCIAIS, INCLUSIVE ESTACA (PIQUETE) DE MARCAÇÃO</v>
          </cell>
          <cell r="G194" t="str">
            <v>un</v>
          </cell>
          <cell r="H194">
            <v>68.680000000000007</v>
          </cell>
        </row>
        <row r="195">
          <cell r="A195">
            <v>8727</v>
          </cell>
          <cell r="C195" t="str">
            <v>TAPUME E CERCA</v>
          </cell>
        </row>
        <row r="196">
          <cell r="A196" t="str">
            <v>ED-50162</v>
          </cell>
          <cell r="C196" t="str">
            <v>ABERTURA PARA PORTÃO EM TAPUME FIXO DE PROTEÇÃO PARA FECHAMENTO DE OBRA EM CHAPA DE COMPENSADO, ESP. 12MM, COM MÓDULO NA DIMENSÃO DE (110X220)CM, INCLUSIVE PINTURA LÁTEX (PVA) COM DUAS (2) DEMÃOS</v>
          </cell>
          <cell r="G196" t="str">
            <v>m2</v>
          </cell>
          <cell r="H196">
            <v>148.08000000000001</v>
          </cell>
        </row>
        <row r="197">
          <cell r="A197" t="str">
            <v>ED-50136</v>
          </cell>
          <cell r="C197" t="str">
            <v>CERCA COM MOURÕES DE MADEIRA ROLIÇA,  COM CINCO (5) FIOS DE ARAME FARPADO, BWG 14 (2,0MM), ALTURA DE 150CM, INCLUSIVE ESCAVAÇÃO, REATERRO COMPACTADO E FORNECIMENTO</v>
          </cell>
          <cell r="G197" t="str">
            <v>m</v>
          </cell>
          <cell r="H197">
            <v>36.4</v>
          </cell>
        </row>
        <row r="198">
          <cell r="A198" t="str">
            <v>ED-50166</v>
          </cell>
          <cell r="C198" t="str">
            <v>REMANEJAMENTO DE TAPUME FIXO DE PROTEÇÃO PARA FECHAMENTO DE OBRA, INCLUSIVE ESCAVAÇÃO MANUAL E REATERRO COMPACTADO</v>
          </cell>
          <cell r="G198" t="str">
            <v>m2</v>
          </cell>
          <cell r="H198">
            <v>8.52</v>
          </cell>
        </row>
        <row r="199">
          <cell r="A199" t="str">
            <v>ED-50163</v>
          </cell>
          <cell r="C199" t="str">
            <v>TAPUME DE PROTEÇÃO PARA TRANSEUNTE EM TELA DE POLIETILENO, COM MÓDULO NA DIMENSÃO DE (150X150)CM, INCLUSIVE BASE DE APOIO EM CONCRETO MAGRO, DIMENSÃO (40X40)CM, ALTURA DE 20CM, EM PONTALETE, FORNECIMENTO E MOVIMENTAÇÃO</v>
          </cell>
          <cell r="G199" t="str">
            <v>m</v>
          </cell>
          <cell r="H199">
            <v>16.579999999999998</v>
          </cell>
        </row>
        <row r="200">
          <cell r="A200" t="str">
            <v>ED-50159</v>
          </cell>
          <cell r="C200" t="str">
            <v>TAPUME FIXO DE PROTEÇÃO PARA FECHAMENTO DE OBRA EM CHAPA DE COMPENSADO, ESP. 12MM, COM MÓDULO NA DIMENSÃO DE (110X220)CM, INCLUSIVE PINTURA LÁTEX (PVA) COM DUAS (2) DEMÃOS, EXCLUSIVE ABERTURA PARA PORTÃO</v>
          </cell>
          <cell r="G200" t="str">
            <v>m</v>
          </cell>
          <cell r="H200">
            <v>228.9</v>
          </cell>
        </row>
        <row r="201">
          <cell r="A201" t="str">
            <v>ED-50164</v>
          </cell>
          <cell r="C201" t="str">
            <v>TAPUME FIXO DE PROTEÇÃO PARA FECHAMENTO DE OBRA EM TELA GALVANIZADA, COM TRAMA LOSANGULAR DE 2"X2", FIO BWG 14, COM MÓDULO NA DIMENSÃO DE (300X220)CM, INCLUSIVE PINTURA ESMALTE COM DUAS (2) DEMÃOS, EXCLUSIVE ABERTURA PARA PORTÃO</v>
          </cell>
          <cell r="G201" t="str">
            <v>m2</v>
          </cell>
          <cell r="H201">
            <v>74.89</v>
          </cell>
        </row>
        <row r="202">
          <cell r="A202" t="str">
            <v>ED-28444</v>
          </cell>
          <cell r="C202" t="str">
            <v xml:space="preserve">TAPUME FIXO DE PROTEÇÃO PARA FECHAMENTO DE OBRA EM TELHA METÁLICA GALVANIZADA, TIPO TRAPEZOIDAL, ESP. 0,5MM, COM MÓDULO NA DIMENSÃO DE (300X220)CM, COM REAPROVEITAMENTO, EXCLUSIVE PINTURA ESMALTE, INCLUSIVE PONTALETE E FIXAÇÃO
</v>
          </cell>
          <cell r="G202" t="str">
            <v>m</v>
          </cell>
          <cell r="H202">
            <v>166.23</v>
          </cell>
        </row>
        <row r="203">
          <cell r="A203" t="str">
            <v>ED-50165</v>
          </cell>
          <cell r="C203" t="str">
            <v>TAPUME REMOVÍVEL DE PROTEÇÃO PARA FECHAMENTO DE OBRA EM TELA GALVANIZADA, COM TRAMA LOSANGULAR DE 2"X2", FIO BWG 14, COM MÓDULO NA DIMENSÃO DE (300X220)CM, INCLUSIVE BASE DE APOIO EM CONCRETO MAGRO, DIMENSÃO (40X40)CM, ALTURA DE 20CM EM PONTALETE</v>
          </cell>
          <cell r="G203" t="str">
            <v>m2</v>
          </cell>
          <cell r="H203">
            <v>84.07</v>
          </cell>
        </row>
        <row r="204">
          <cell r="A204">
            <v>8728</v>
          </cell>
          <cell r="C204" t="str">
            <v>PROTEÇÃO DE TRANSEUNTE</v>
          </cell>
        </row>
        <row r="205">
          <cell r="A205" t="str">
            <v>ED-27006</v>
          </cell>
          <cell r="C205" t="str">
            <v>CONE PARA SINALIZAÇÃO/ISOLAMENTO DE ÁREAS, ALTURA 75CM, INCLUSIVE FORNECIMENTO E MOVIMENTAÇÃO</v>
          </cell>
          <cell r="G205" t="str">
            <v>un</v>
          </cell>
          <cell r="H205">
            <v>4.2699999999999996</v>
          </cell>
        </row>
        <row r="206">
          <cell r="A206" t="str">
            <v>ED-50157</v>
          </cell>
          <cell r="C206" t="str">
            <v xml:space="preserve">FITA ZEBRADA AMARELA PARA SINALIZAÇÃO ISOLAMENTO DE ÁREA, EXCLUSIVE SUPORTE PARA SUSTENTAÇÃO, INCLUSIVE FIXAÇÃO E FORNECIMENTO
</v>
          </cell>
          <cell r="G206" t="str">
            <v>m</v>
          </cell>
          <cell r="H206">
            <v>2.2999999999999998</v>
          </cell>
        </row>
        <row r="207">
          <cell r="A207" t="str">
            <v>ED-50156</v>
          </cell>
          <cell r="C207" t="str">
            <v xml:space="preserve">PROTEÇÃO COM FITA ZEBRADA AMARELA PARA ISOLAMENTO DE ÁREA, INCLUSIVE BASE DE APOIO EM CONCRETO MAGRO , DIMENSÃO (40X40)CM, ALTURA DE 150CM, EM PONTALETE, FORNECIMENTO E MOVIMENTAÇÃO
</v>
          </cell>
          <cell r="G207" t="str">
            <v>m</v>
          </cell>
          <cell r="H207">
            <v>6.98</v>
          </cell>
        </row>
        <row r="208">
          <cell r="A208">
            <v>8729</v>
          </cell>
          <cell r="C208" t="str">
            <v>ANDAIME</v>
          </cell>
        </row>
        <row r="209">
          <cell r="A209" t="str">
            <v>ED-28530</v>
          </cell>
          <cell r="C209" t="str">
            <v xml:space="preserve">ANDAIME EM CAVALETE METÁLICO PARA ALVENARIA, COM CHAPA DE COMPENSADO E TÁBUA, COM REAPROVEITAMENTO, INCLUSIVE MONTAGEM/DESMONTAGEM E REMANEJAMENTO
</v>
          </cell>
          <cell r="G209" t="str">
            <v>m</v>
          </cell>
          <cell r="H209">
            <v>1.39</v>
          </cell>
        </row>
        <row r="210">
          <cell r="A210" t="str">
            <v>ED-28533</v>
          </cell>
          <cell r="C210" t="str">
            <v>ANDAIME EM CAVALETE METÁLICO PARA FORRO DE GESSO, COM CHAPA DE COMPENSADO E TÁBUA, COM REAPROVEITAMENTO, INCLUSIVE MONTAGEM/DESMONTAGEM E REMANEJAMENTO</v>
          </cell>
          <cell r="G210" t="str">
            <v>m2</v>
          </cell>
          <cell r="H210">
            <v>1.26</v>
          </cell>
        </row>
        <row r="211">
          <cell r="A211" t="str">
            <v>ED-48243</v>
          </cell>
          <cell r="C211" t="str">
            <v>CONDUTOR/DUTO DE ENTULHO EM POLIETILENO, INCLUSIVE ACESSÓRIOS DE FIXAÇÃO, SUPORTES, MONTAGEM/DESMONTAGEM E REMANEJAMENTO</v>
          </cell>
          <cell r="G211" t="str">
            <v>mxmês</v>
          </cell>
          <cell r="H211">
            <v>43.39</v>
          </cell>
        </row>
        <row r="212">
          <cell r="A212" t="str">
            <v>ED-9075</v>
          </cell>
          <cell r="C212" t="str">
            <v>FORNECIMENTO DE ANDAIME METÁLICO PARA FACHADA (LOCAÇÃO), INCLUSIVE PISO METÁLICO E SAPATAS, EXCLUSIVE MONTAGEM E DESMONTAGEM</v>
          </cell>
          <cell r="G212" t="str">
            <v>m2xmês</v>
          </cell>
          <cell r="H212">
            <v>6.66</v>
          </cell>
        </row>
        <row r="213">
          <cell r="A213" t="str">
            <v>ED-9076</v>
          </cell>
          <cell r="C213" t="str">
            <v>FORNECIMENTO DE ANDAIME METÁLICO TUBULAR TIPO TORRE (LOCAÇÃO), INCLUSIVE RODÍZIOS, EXCLUSIVE MONTAGEM E DESMONTAGEM</v>
          </cell>
          <cell r="G213" t="str">
            <v>mxmês</v>
          </cell>
          <cell r="H213">
            <v>20</v>
          </cell>
        </row>
        <row r="214">
          <cell r="A214" t="str">
            <v>ED-48246</v>
          </cell>
          <cell r="C214" t="str">
            <v>MONTAGEM E DESMONTAGEM DE ANDAIME METÁLICO PARA FACHADA COM PISO METÁLICO, EXCLUSIVE FORNECIMENTO DO ANDAIME E RODAPÉ/GUARDA-CORPO EM MADEIRA</v>
          </cell>
          <cell r="G214" t="str">
            <v>m2</v>
          </cell>
          <cell r="H214">
            <v>7.55</v>
          </cell>
        </row>
        <row r="215">
          <cell r="A215" t="str">
            <v>ED-48245</v>
          </cell>
          <cell r="C215" t="str">
            <v>MONTAGEM E DESMONTAGEM DE ANDAIME METÁLICO PARA FACHADA COM PISO METÁLICO, INCLUSIVE RODAPÉ/GUARDA-CORPO EM MADEIRA, EXCLUSIVE FORNECIMENTO DO ANDAIME</v>
          </cell>
          <cell r="G215" t="str">
            <v>m2</v>
          </cell>
          <cell r="H215">
            <v>14.47</v>
          </cell>
        </row>
        <row r="216">
          <cell r="A216" t="str">
            <v>ED-9077</v>
          </cell>
          <cell r="C216" t="str">
            <v>MONTAGEM E DESMONTAGEM DE ANDAIME METÁLICO TUBULAR TIPO TORRE, EXCLUSIVE FORNECIMENTO DO ANDAIME</v>
          </cell>
          <cell r="G216" t="str">
            <v>m</v>
          </cell>
          <cell r="H216">
            <v>8.4499999999999993</v>
          </cell>
        </row>
        <row r="217">
          <cell r="A217" t="str">
            <v>ED-48249</v>
          </cell>
          <cell r="C217" t="str">
            <v xml:space="preserve">TELA DE PROTEÇÃO, TIPO FACHADEIRA, INSTALADA EM ANDAIME METÁLICO PARA FACHADA, EXCLUSIVE ANDAIME METÁLICO, INCLUSIVE ACESSÓRIOS DE FIXAÇÃO
</v>
          </cell>
          <cell r="G217" t="str">
            <v>m2</v>
          </cell>
          <cell r="H217">
            <v>5.82</v>
          </cell>
        </row>
        <row r="218">
          <cell r="A218" t="str">
            <v>ED-48248</v>
          </cell>
          <cell r="C218" t="str">
            <v>TELA PARA PROTEÇÃO DE FACHADA EM POLIETILENO, EXCLUSIVE BANDEJA SALVA VIDAS, INCLUSIVE ACESSÓRIOS DE FIXAÇÃO</v>
          </cell>
          <cell r="G218" t="str">
            <v>m2</v>
          </cell>
          <cell r="H218">
            <v>7.32</v>
          </cell>
        </row>
        <row r="219">
          <cell r="A219">
            <v>8730</v>
          </cell>
          <cell r="C219" t="str">
            <v>BANDEJA DE PROTEÇÃO/SALVA VIDAS</v>
          </cell>
        </row>
        <row r="220">
          <cell r="A220" t="str">
            <v>ED-28493</v>
          </cell>
          <cell r="C220" t="str">
            <v>BANDEJA SALVA VIDAS, TIPO PRIMÁRIA, EM SUPORTE METÁLICO COM FORRO EM COMPENSADO RESINADO E TÁBUA, COMPRIMENTO DE 250CM COM COMPLEMENTO DE 80CM, INCLUSIVE ACESSÓRIOS DE FIXAÇÃO E INSTALAÇÃO</v>
          </cell>
          <cell r="G220" t="str">
            <v>m</v>
          </cell>
          <cell r="H220">
            <v>281.42</v>
          </cell>
        </row>
        <row r="221">
          <cell r="A221" t="str">
            <v>ED-28494</v>
          </cell>
          <cell r="C221" t="str">
            <v>BANDEJA SALVA VIDAS, TIPO SECUNDÁRIA, EM SUPORTE METÁLICO COM FORRO EM COMPENSADO RESINADO E TÁBUA, COMPRIMENTO DE 140CM COM COMPLEMENTO DE 80CM, INCLUSIVE ACESSÓRIOS DE FIXAÇÃO E INSTALAÇÃO</v>
          </cell>
          <cell r="G221" t="str">
            <v>m</v>
          </cell>
          <cell r="H221">
            <v>175.68</v>
          </cell>
        </row>
        <row r="222">
          <cell r="A222">
            <v>8665</v>
          </cell>
          <cell r="C222" t="str">
            <v>TERRAPLENAGEM/TRABALHOS EM TERRA</v>
          </cell>
        </row>
        <row r="223">
          <cell r="A223">
            <v>8731</v>
          </cell>
          <cell r="C223" t="str">
            <v>REGULARIZAÇÃO E COMPACTAÇÃO DE SOLO</v>
          </cell>
        </row>
        <row r="224">
          <cell r="A224" t="str">
            <v>ED-51100</v>
          </cell>
          <cell r="C224" t="str">
            <v>CORTE E DESATERRO PARA REGULARIZAÇÃO E ARRASTAMENTO NIVELADO A CURTA DISTÂNCIA COM LÂMINA</v>
          </cell>
          <cell r="G224" t="str">
            <v>m3</v>
          </cell>
          <cell r="H224">
            <v>3.72</v>
          </cell>
        </row>
        <row r="225">
          <cell r="A225" t="str">
            <v>ED-51123</v>
          </cell>
          <cell r="C225" t="str">
            <v>REGULARIZAÇÃO E COMPACTAÇÃO DE TERRENO COM PLACA VIBRATÓRIA</v>
          </cell>
          <cell r="G225" t="str">
            <v>m2</v>
          </cell>
          <cell r="H225">
            <v>4.1399999999999997</v>
          </cell>
        </row>
        <row r="226">
          <cell r="A226" t="str">
            <v>ED-51124</v>
          </cell>
          <cell r="C226" t="str">
            <v>REGULARIZAÇÃO E COMPACTAÇÃO DE TERRENO COM ROLO VIBRATÓRIO</v>
          </cell>
          <cell r="G226" t="str">
            <v>m2</v>
          </cell>
          <cell r="H226">
            <v>2.81</v>
          </cell>
        </row>
        <row r="227">
          <cell r="A227" t="str">
            <v>ED-51122</v>
          </cell>
          <cell r="C227" t="str">
            <v>REGULARIZAÇÃO E COMPACTAÇÃO DE TERRENO MANUAL, COM SOQUETE</v>
          </cell>
          <cell r="G227" t="str">
            <v>m2</v>
          </cell>
          <cell r="H227">
            <v>7.82</v>
          </cell>
        </row>
        <row r="228">
          <cell r="A228">
            <v>8732</v>
          </cell>
          <cell r="C228" t="str">
            <v>ESCAVAÇÃO MECÂNICA</v>
          </cell>
        </row>
        <row r="229">
          <cell r="A229" t="str">
            <v>ED-51105</v>
          </cell>
          <cell r="C229" t="str">
            <v>ESCAVAÇÃO E CARGA MECANIZADA EM MATERIAL DE 1ª CATEGORIA</v>
          </cell>
          <cell r="G229" t="str">
            <v>m3</v>
          </cell>
          <cell r="H229">
            <v>5.58</v>
          </cell>
        </row>
        <row r="230">
          <cell r="A230" t="str">
            <v>ED-51106</v>
          </cell>
          <cell r="C230" t="str">
            <v>ESCAVAÇÃO E CARGA MECANIZADA EM MATERIAL DE 2ª CATEGORIA</v>
          </cell>
          <cell r="G230" t="str">
            <v>m3</v>
          </cell>
          <cell r="H230">
            <v>7.44</v>
          </cell>
        </row>
        <row r="231">
          <cell r="A231" t="str">
            <v>ED-51103</v>
          </cell>
          <cell r="C231" t="str">
            <v>ESCAVAÇÃO MECÂNICA COM TRATOR, INCLUSIVE TRANSPORTE ATÉ 50 M EM MATERIAL DE 1ª CATEGORIA</v>
          </cell>
          <cell r="G231" t="str">
            <v>m3</v>
          </cell>
          <cell r="H231">
            <v>4</v>
          </cell>
        </row>
        <row r="232">
          <cell r="A232" t="str">
            <v>ED-51104</v>
          </cell>
          <cell r="C232" t="str">
            <v>ESCAVAÇÃO MECÂNICA COM TRATOR, INCLUSIVE TRANSPORTE ATÉ 50 M EM MATERIAL DE 2ª CATEGORIA</v>
          </cell>
          <cell r="G232" t="str">
            <v>m3</v>
          </cell>
          <cell r="H232">
            <v>5.67</v>
          </cell>
        </row>
        <row r="233">
          <cell r="A233" t="str">
            <v>ED-51111</v>
          </cell>
          <cell r="C233" t="str">
            <v>ESCAVAÇÃO MECÂNICA DE VALAS COM DESCARGA LATERAL H &lt;= 1,50 M</v>
          </cell>
          <cell r="G233" t="str">
            <v>m3</v>
          </cell>
          <cell r="H233">
            <v>8.5399999999999991</v>
          </cell>
        </row>
        <row r="234">
          <cell r="A234" t="str">
            <v>ED-51114</v>
          </cell>
          <cell r="C234" t="str">
            <v>ESCAVAÇÃO MECÂNICA DE VALAS COM DESCARGA LATERAL H &gt; 5,00 M</v>
          </cell>
          <cell r="G234" t="str">
            <v>m3</v>
          </cell>
          <cell r="H234">
            <v>15.36</v>
          </cell>
        </row>
        <row r="235">
          <cell r="A235" t="str">
            <v>ED-51112</v>
          </cell>
          <cell r="C235" t="str">
            <v>ESCAVAÇÃO MECÂNICA DE VALAS COM DESCARGA LATERAL 1,50 M &lt; H &lt;= 3,00 M</v>
          </cell>
          <cell r="G235" t="str">
            <v>m3</v>
          </cell>
          <cell r="H235">
            <v>10.24</v>
          </cell>
        </row>
        <row r="236">
          <cell r="A236" t="str">
            <v>ED-51113</v>
          </cell>
          <cell r="C236" t="str">
            <v>ESCAVAÇÃO MECÂNICA DE VALAS COM DESCARGA LATERAL 3,00 M &lt; H &lt;= 5,00 M</v>
          </cell>
          <cell r="G236" t="str">
            <v>m3</v>
          </cell>
          <cell r="H236">
            <v>12.79</v>
          </cell>
        </row>
        <row r="237">
          <cell r="A237" t="str">
            <v>ED-51115</v>
          </cell>
          <cell r="C237" t="str">
            <v>ESCAVAÇÃO MECÂNICA DE VALAS COM DESCARGA SOBRE CAMINHÃO H &lt;= 1,50 M</v>
          </cell>
          <cell r="G237" t="str">
            <v>m3</v>
          </cell>
          <cell r="H237">
            <v>6.9</v>
          </cell>
        </row>
        <row r="238">
          <cell r="A238" t="str">
            <v>ED-51118</v>
          </cell>
          <cell r="C238" t="str">
            <v>ESCAVAÇÃO MECÂNICA DE VALAS COM DESCARGA SOBRE CAMINHÃO H &gt; 5,00 M</v>
          </cell>
          <cell r="G238" t="str">
            <v>m3</v>
          </cell>
          <cell r="H238">
            <v>12.29</v>
          </cell>
        </row>
        <row r="239">
          <cell r="A239" t="str">
            <v>ED-51116</v>
          </cell>
          <cell r="C239" t="str">
            <v>ESCAVAÇÃO MECÂNICA DE VALAS COM DESCARGA SOBRE CAMINHÃO 1,50 M &lt; H &lt;= 3,00 M</v>
          </cell>
          <cell r="G239" t="str">
            <v>m3</v>
          </cell>
          <cell r="H239">
            <v>8.19</v>
          </cell>
        </row>
        <row r="240">
          <cell r="A240" t="str">
            <v>ED-51117</v>
          </cell>
          <cell r="C240" t="str">
            <v>ESCAVAÇÃO MECÂNICA DE VALAS COM DESCARGA SOBRE CAMINHÃO 3,00 M &lt; H &lt;= 5,00 M</v>
          </cell>
          <cell r="G240" t="str">
            <v>m3</v>
          </cell>
          <cell r="H240">
            <v>10.24</v>
          </cell>
        </row>
        <row r="241">
          <cell r="A241" t="str">
            <v>ED-51119</v>
          </cell>
          <cell r="C241" t="str">
            <v>ESCAVAÇÃO MECÂNICA EM SOLO MOLE COM DESCARGA DIRETA SOBRE CAMINHÃO</v>
          </cell>
          <cell r="G241" t="str">
            <v>m3</v>
          </cell>
          <cell r="H241">
            <v>12.79</v>
          </cell>
        </row>
        <row r="242">
          <cell r="A242">
            <v>8733</v>
          </cell>
          <cell r="C242" t="str">
            <v>ESCAVAÇÃO MANUAL</v>
          </cell>
        </row>
        <row r="243">
          <cell r="A243" t="str">
            <v>ED-51110</v>
          </cell>
          <cell r="C243" t="str">
            <v>ESCAVAÇÃO MANUAL DE TERRA (DESATERRO MANUAL)</v>
          </cell>
          <cell r="G243" t="str">
            <v>m3</v>
          </cell>
          <cell r="H243">
            <v>32.42</v>
          </cell>
        </row>
        <row r="244">
          <cell r="A244" t="str">
            <v>ED-51108</v>
          </cell>
          <cell r="C244" t="str">
            <v>ESCAVAÇÃO MANUAL DE VALA COM PROFUNDIDADE MAIOR QUE 1,5M E MENOR OU IGUAL 3,0M</v>
          </cell>
          <cell r="G244" t="str">
            <v>m3</v>
          </cell>
          <cell r="H244">
            <v>72.94</v>
          </cell>
        </row>
        <row r="245">
          <cell r="A245" t="str">
            <v>ED-51109</v>
          </cell>
          <cell r="C245" t="str">
            <v>ESCAVAÇÃO MANUAL DE VALA COM PROFUNDIDADE MAIOR QUE 3,0M E MENOR OU IGUAL 5,0M</v>
          </cell>
          <cell r="G245" t="str">
            <v>m3</v>
          </cell>
          <cell r="H245">
            <v>97.26</v>
          </cell>
        </row>
        <row r="246">
          <cell r="A246" t="str">
            <v>ED-51107</v>
          </cell>
          <cell r="C246" t="str">
            <v>ESCAVAÇÃO MANUAL DE VALA COM PROFUNDIDADE MENOR OU IGUAL A 1,5M</v>
          </cell>
          <cell r="G246" t="str">
            <v>m3</v>
          </cell>
          <cell r="H246">
            <v>55.11</v>
          </cell>
        </row>
        <row r="247">
          <cell r="A247">
            <v>8734</v>
          </cell>
          <cell r="C247" t="str">
            <v>COMPACTAÇÃO DE FUNDO DE VALA</v>
          </cell>
        </row>
        <row r="248">
          <cell r="A248" t="str">
            <v>ED-51094</v>
          </cell>
          <cell r="C248" t="str">
            <v>APILOAMENTO DO FUNDO DE VALAS COM PLACA</v>
          </cell>
          <cell r="G248" t="str">
            <v>m2</v>
          </cell>
          <cell r="H248">
            <v>10.5</v>
          </cell>
        </row>
        <row r="249">
          <cell r="A249" t="str">
            <v>ED-51093</v>
          </cell>
          <cell r="C249" t="str">
            <v>APILOAMENTO DO FUNDO DE VALAS COM SOQUETE</v>
          </cell>
          <cell r="G249" t="str">
            <v>m2</v>
          </cell>
          <cell r="H249">
            <v>18.64</v>
          </cell>
        </row>
        <row r="250">
          <cell r="A250" t="str">
            <v>ED-51099</v>
          </cell>
          <cell r="C250" t="str">
            <v>COMPACTAÇÃO DE VALAS OU ÁREAS, MANUALMENTE A 95% DO PN, COM PLACA VIBRATÓRIA</v>
          </cell>
          <cell r="G250" t="str">
            <v>m3</v>
          </cell>
          <cell r="H250">
            <v>46.32</v>
          </cell>
        </row>
        <row r="251">
          <cell r="A251">
            <v>8735</v>
          </cell>
          <cell r="C251" t="str">
            <v>ATERRO E REATERRO</v>
          </cell>
        </row>
        <row r="252">
          <cell r="A252" t="str">
            <v>ED-51096</v>
          </cell>
          <cell r="C252" t="str">
            <v>ATERRO COMPACTADO COM PLACA VIBRATÓRIA</v>
          </cell>
          <cell r="G252" t="str">
            <v>m3</v>
          </cell>
          <cell r="H252">
            <v>38.17</v>
          </cell>
        </row>
        <row r="253">
          <cell r="A253" t="str">
            <v>ED-51098</v>
          </cell>
          <cell r="C253" t="str">
            <v>ATERRO COMPACTADO COM ROLO VIBRATÓRIO A 95% DO P.N.</v>
          </cell>
          <cell r="G253" t="str">
            <v>m3</v>
          </cell>
          <cell r="H253">
            <v>2.81</v>
          </cell>
        </row>
        <row r="254">
          <cell r="A254" t="str">
            <v>ED-51095</v>
          </cell>
          <cell r="C254" t="str">
            <v>ATERRO COMPACTADO COM ROLO VIBRATÓRIO SEM GRAU DE COMPACTAÇÃO</v>
          </cell>
          <cell r="G254" t="str">
            <v>m3</v>
          </cell>
          <cell r="H254">
            <v>2.6</v>
          </cell>
        </row>
        <row r="255">
          <cell r="A255" t="str">
            <v>ED-51097</v>
          </cell>
          <cell r="C255" t="str">
            <v>ATERRO COMPACTADO MANUAL, COM SOQUETE</v>
          </cell>
          <cell r="G255" t="str">
            <v>m3</v>
          </cell>
          <cell r="H255">
            <v>55.11</v>
          </cell>
        </row>
        <row r="256">
          <cell r="A256" t="str">
            <v>ED-51121</v>
          </cell>
          <cell r="C256" t="str">
            <v>REATERRO COMPACTADO DE VALA COM EQUIPAMENTO PLACA VIBRATÓRIA</v>
          </cell>
          <cell r="G256" t="str">
            <v>m3</v>
          </cell>
          <cell r="H256">
            <v>38.17</v>
          </cell>
        </row>
        <row r="257">
          <cell r="A257" t="str">
            <v>ED-51120</v>
          </cell>
          <cell r="C257" t="str">
            <v>REATERRO MANUAL DE VALA</v>
          </cell>
          <cell r="G257" t="str">
            <v>m3</v>
          </cell>
          <cell r="H257">
            <v>55.11</v>
          </cell>
        </row>
        <row r="258">
          <cell r="A258">
            <v>8736</v>
          </cell>
          <cell r="C258" t="str">
            <v>ESCORAMENTO DE VALA</v>
          </cell>
        </row>
        <row r="259">
          <cell r="A259" t="str">
            <v>ED-51101</v>
          </cell>
          <cell r="C259" t="str">
            <v>ESCORAMENTO DE VALA TIPO CONTÍNUO EMPREGANDO PRANCHAS E LONGARINAS DE PEROBA</v>
          </cell>
          <cell r="G259" t="str">
            <v>m2</v>
          </cell>
          <cell r="H259">
            <v>86.91</v>
          </cell>
        </row>
        <row r="260">
          <cell r="A260" t="str">
            <v>ED-51102</v>
          </cell>
          <cell r="C260" t="str">
            <v>ESCORAMENTO DE VALA TIPO DESCONTÍNUO EMPREGANDO PRANCHAS E LONGARINAS DE PEROBA</v>
          </cell>
          <cell r="G260" t="str">
            <v>m2</v>
          </cell>
          <cell r="H260">
            <v>52.48</v>
          </cell>
        </row>
        <row r="261">
          <cell r="A261">
            <v>8666</v>
          </cell>
          <cell r="C261" t="str">
            <v>FUNDAÇÕES</v>
          </cell>
        </row>
        <row r="262">
          <cell r="A262">
            <v>8737</v>
          </cell>
          <cell r="C262" t="str">
            <v>FUNDAÇÃO SUPERFICIAL E RASA</v>
          </cell>
        </row>
        <row r="263">
          <cell r="A263" t="str">
            <v>ED-49746</v>
          </cell>
          <cell r="C263" t="str">
            <v>PERFURAÇÃO DE ESTACA BROCA A TRADO MANUAL D = 150 MM</v>
          </cell>
          <cell r="G263" t="str">
            <v>m</v>
          </cell>
          <cell r="H263">
            <v>18.64</v>
          </cell>
        </row>
        <row r="264">
          <cell r="A264" t="str">
            <v>ED-49747</v>
          </cell>
          <cell r="C264" t="str">
            <v>PERFURAÇÃO DE ESTACA BROCA A TRADO MANUAL D = 200 MM</v>
          </cell>
          <cell r="G264" t="str">
            <v>m</v>
          </cell>
          <cell r="H264">
            <v>24.31</v>
          </cell>
        </row>
        <row r="265">
          <cell r="A265" t="str">
            <v>ED-49748</v>
          </cell>
          <cell r="C265" t="str">
            <v>PERFURAÇÃO DE ESTACA BROCA A TRADO MANUAL D = 250 MM</v>
          </cell>
          <cell r="G265" t="str">
            <v>m</v>
          </cell>
          <cell r="H265">
            <v>32.42</v>
          </cell>
        </row>
        <row r="266">
          <cell r="A266" t="str">
            <v>ED-49749</v>
          </cell>
          <cell r="C266" t="str">
            <v>PERFURAÇÃO DE ESTACA BROCA A TRADO MANUAL D = 300 MM</v>
          </cell>
          <cell r="G266" t="str">
            <v>m</v>
          </cell>
          <cell r="H266">
            <v>48.63</v>
          </cell>
        </row>
        <row r="267">
          <cell r="A267">
            <v>8738</v>
          </cell>
          <cell r="C267" t="str">
            <v>FUNDAÇÃO PROFUNDA</v>
          </cell>
        </row>
        <row r="268">
          <cell r="A268" t="str">
            <v>ED-49773</v>
          </cell>
          <cell r="C268" t="str">
            <v>CORTE DE ESTACA TIPO TRILHO TR 25/32 DUPLO</v>
          </cell>
          <cell r="G268" t="str">
            <v>U</v>
          </cell>
          <cell r="H268">
            <v>149.29</v>
          </cell>
        </row>
        <row r="269">
          <cell r="A269" t="str">
            <v>ED-49771</v>
          </cell>
          <cell r="C269" t="str">
            <v>CORTE DE ESTACA TIPO TRILHO TR 25/32 SIMPLES</v>
          </cell>
          <cell r="G269" t="str">
            <v>U</v>
          </cell>
          <cell r="H269">
            <v>100.31</v>
          </cell>
        </row>
        <row r="270">
          <cell r="A270" t="str">
            <v>ED-49774</v>
          </cell>
          <cell r="C270" t="str">
            <v>CORTE DE ESTACA TIPO TRILHO TR 37/45/57 DUPLO</v>
          </cell>
          <cell r="G270" t="str">
            <v>U</v>
          </cell>
          <cell r="H270">
            <v>149.29</v>
          </cell>
        </row>
        <row r="271">
          <cell r="A271" t="str">
            <v>ED-49772</v>
          </cell>
          <cell r="C271" t="str">
            <v>CORTE DE ESTACA TIPO TRILHO TR 37/45/57 SIMPLES</v>
          </cell>
          <cell r="G271" t="str">
            <v>U</v>
          </cell>
          <cell r="H271">
            <v>99.82</v>
          </cell>
        </row>
        <row r="272">
          <cell r="A272" t="str">
            <v>ED-49738</v>
          </cell>
          <cell r="C272" t="str">
            <v>CORTE E PREPARO DE CABEÇA DE ESTACAS</v>
          </cell>
          <cell r="G272" t="str">
            <v>U</v>
          </cell>
          <cell r="H272">
            <v>46.11</v>
          </cell>
        </row>
        <row r="273">
          <cell r="A273" t="str">
            <v>ED-49711</v>
          </cell>
          <cell r="C273" t="str">
            <v>CRAVAÇÃO E CONCRETAGEM ESTACA TIPO FRANKI MOLDADA "IN LOCO" 130 TON D = 520 MM</v>
          </cell>
          <cell r="G273" t="str">
            <v>m</v>
          </cell>
          <cell r="H273">
            <v>309.11</v>
          </cell>
        </row>
        <row r="274">
          <cell r="A274" t="str">
            <v>ED-49712</v>
          </cell>
          <cell r="C274" t="str">
            <v>CRAVAÇÃO E CONCRETAGEM ESTACA TIPO FRANKI MOLDADA "IN LOCO" 170 TON D = 600 MM</v>
          </cell>
          <cell r="G274" t="str">
            <v>m</v>
          </cell>
          <cell r="H274">
            <v>396.27</v>
          </cell>
        </row>
        <row r="275">
          <cell r="A275" t="str">
            <v>ED-49708</v>
          </cell>
          <cell r="C275" t="str">
            <v>CRAVAÇÃO E CONCRETAGEM ESTACA TIPO FRANKI MOLDADA "IN LOCO" 55 TON D = 350 MM</v>
          </cell>
          <cell r="G275" t="str">
            <v>m</v>
          </cell>
          <cell r="H275">
            <v>183.75</v>
          </cell>
        </row>
        <row r="276">
          <cell r="A276" t="str">
            <v>ED-49709</v>
          </cell>
          <cell r="C276" t="str">
            <v>CRAVAÇÃO E CONCRETAGEM ESTACA TIPO FRANKI MOLDADA "IN LOCO" 70 TON D = 400 MM</v>
          </cell>
          <cell r="G276" t="str">
            <v>m</v>
          </cell>
          <cell r="H276">
            <v>215.17</v>
          </cell>
        </row>
        <row r="277">
          <cell r="A277" t="str">
            <v>ED-49710</v>
          </cell>
          <cell r="C277" t="str">
            <v>CRAVAÇÃO E CONCRETAGEM ESTACA TIPO FRANKI MOLDADA "IN LOCO" 95 TON D = 450 MM</v>
          </cell>
          <cell r="G277" t="str">
            <v>m</v>
          </cell>
          <cell r="H277">
            <v>266.27</v>
          </cell>
        </row>
        <row r="278">
          <cell r="A278" t="str">
            <v>ED-49737</v>
          </cell>
          <cell r="C278" t="str">
            <v>EMENDA DE ESTACA PRÉ MOLDADA ACIMA DE 95T</v>
          </cell>
          <cell r="G278" t="str">
            <v>U</v>
          </cell>
          <cell r="H278">
            <v>90.89</v>
          </cell>
        </row>
        <row r="279">
          <cell r="A279" t="str">
            <v>ED-49735</v>
          </cell>
          <cell r="C279" t="str">
            <v>EMENDA DE ESTACA PRÉ-MOLDADA ATÉ 65T</v>
          </cell>
          <cell r="G279" t="str">
            <v>U</v>
          </cell>
          <cell r="H279">
            <v>68.62</v>
          </cell>
        </row>
        <row r="280">
          <cell r="A280" t="str">
            <v>ED-49736</v>
          </cell>
          <cell r="C280" t="str">
            <v>EMENDA DE ESTACA PRÉ-MOLDADA DE 65T A 95T</v>
          </cell>
          <cell r="G280" t="str">
            <v>U</v>
          </cell>
          <cell r="H280">
            <v>78.260000000000005</v>
          </cell>
        </row>
        <row r="281">
          <cell r="A281" t="str">
            <v>ED-15801</v>
          </cell>
          <cell r="C281" t="str">
            <v>ENCAMISAMENTO DE TUBULÃO COM TUBO DE CONCRETO (MANILHA), DIÂMETRO 90CM, INCLUSIVE TRANSPORTE E FORNECIMENTO</v>
          </cell>
          <cell r="G281" t="str">
            <v>m</v>
          </cell>
          <cell r="H281">
            <v>222.06</v>
          </cell>
        </row>
        <row r="282">
          <cell r="A282" t="str">
            <v>ED-49777</v>
          </cell>
          <cell r="C282" t="str">
            <v>ESCAVAÇÃO MANUAL DE TUBULÃO A CÉU ABERTO</v>
          </cell>
          <cell r="G282" t="str">
            <v>m3</v>
          </cell>
          <cell r="H282">
            <v>285.22000000000003</v>
          </cell>
        </row>
        <row r="283">
          <cell r="A283" t="str">
            <v>ED-49721</v>
          </cell>
          <cell r="C283" t="str">
            <v>ESTACA PRÉ-MOLDADA DE CONCRETO ARMADO CRAVADA D = 180 MM/35T</v>
          </cell>
          <cell r="G283" t="str">
            <v>m</v>
          </cell>
          <cell r="H283">
            <v>184.46</v>
          </cell>
        </row>
        <row r="284">
          <cell r="A284" t="str">
            <v>ED-49722</v>
          </cell>
          <cell r="C284" t="str">
            <v>ESTACA PRÉ-MOLDADA DE CONCRETO ARMADO CRAVADA D = 230 MM/55T</v>
          </cell>
          <cell r="G284" t="str">
            <v>m</v>
          </cell>
          <cell r="H284">
            <v>249.17</v>
          </cell>
        </row>
        <row r="285">
          <cell r="A285" t="str">
            <v>ED-49723</v>
          </cell>
          <cell r="C285" t="str">
            <v>ESTACA PRÉ-MOLDADA DE CONCRETO ARMADO CRAVADA D = 260 MM/70T</v>
          </cell>
          <cell r="G285" t="str">
            <v>m</v>
          </cell>
          <cell r="H285">
            <v>295.83999999999997</v>
          </cell>
        </row>
        <row r="286">
          <cell r="A286" t="str">
            <v>ED-49724</v>
          </cell>
          <cell r="C286" t="str">
            <v>ESTACA PRÉ-MOLDADA DE CONCRETO ARMADO CRAVADA D = 330 MM/90T</v>
          </cell>
          <cell r="G286" t="str">
            <v>m</v>
          </cell>
          <cell r="H286">
            <v>331.89</v>
          </cell>
        </row>
        <row r="287">
          <cell r="A287" t="str">
            <v>ED-49725</v>
          </cell>
          <cell r="C287" t="str">
            <v>ESTACA PRÉ-MOLDADA DE CONCRETO ARMADO CRAVADA D = 380 MM/105T</v>
          </cell>
          <cell r="G287" t="str">
            <v>m</v>
          </cell>
          <cell r="H287">
            <v>353.14</v>
          </cell>
        </row>
        <row r="288">
          <cell r="A288" t="str">
            <v>ED-49726</v>
          </cell>
          <cell r="C288" t="str">
            <v>ESTACA PRÉ-MOLDADA DE CONCRETO ARMADO CRAVADA D = 420 MM/130T</v>
          </cell>
          <cell r="G288" t="str">
            <v>m</v>
          </cell>
          <cell r="H288">
            <v>392.48</v>
          </cell>
        </row>
        <row r="289">
          <cell r="A289" t="str">
            <v>ED-49727</v>
          </cell>
          <cell r="C289" t="str">
            <v>ESTACA PRÉ-MOLDADA DE CONCRETO ARMADO CRAVADA D = 500 MM/150T</v>
          </cell>
          <cell r="G289" t="str">
            <v>m</v>
          </cell>
          <cell r="H289">
            <v>521.45000000000005</v>
          </cell>
        </row>
        <row r="290">
          <cell r="A290" t="str">
            <v>ED-49728</v>
          </cell>
          <cell r="C290" t="str">
            <v>ESTACA PRÉ-MOLDADA DE CONCRETO ARMADO CRAVADA 15 X 15 CM/25T</v>
          </cell>
          <cell r="G290" t="str">
            <v>m</v>
          </cell>
          <cell r="H290">
            <v>149.11000000000001</v>
          </cell>
        </row>
        <row r="291">
          <cell r="A291" t="str">
            <v>ED-49729</v>
          </cell>
          <cell r="C291" t="str">
            <v>ESTACA PRÉ-MOLDADA DE CONCRETO ARMADO CRAVADA 17 x 17 CM/35T</v>
          </cell>
          <cell r="G291" t="str">
            <v>m</v>
          </cell>
          <cell r="H291">
            <v>156.37</v>
          </cell>
        </row>
        <row r="292">
          <cell r="A292" t="str">
            <v>ED-49730</v>
          </cell>
          <cell r="C292" t="str">
            <v>ESTACA PRÉ-MOLDADA DE CONCRETO ARMADO CRAVADA 20 X 20 CM/50T</v>
          </cell>
          <cell r="G292" t="str">
            <v>m</v>
          </cell>
          <cell r="H292">
            <v>188.52</v>
          </cell>
        </row>
        <row r="293">
          <cell r="A293" t="str">
            <v>ED-49731</v>
          </cell>
          <cell r="C293" t="str">
            <v>ESTACA PRÉ-MOLDADA DE CONCRETO ARMADO CRAVADA 21,5 X 21,5 CM/60T</v>
          </cell>
          <cell r="G293" t="str">
            <v>m</v>
          </cell>
          <cell r="H293">
            <v>211.35</v>
          </cell>
        </row>
        <row r="294">
          <cell r="A294" t="str">
            <v>ED-49732</v>
          </cell>
          <cell r="C294" t="str">
            <v>ESTACA PRÉ-MOLDADA DE CONCRETO ARMADO CRAVADA 23 X 23 CM/70T</v>
          </cell>
          <cell r="G294" t="str">
            <v>m</v>
          </cell>
          <cell r="H294">
            <v>229.46</v>
          </cell>
        </row>
        <row r="295">
          <cell r="A295" t="str">
            <v>ED-49733</v>
          </cell>
          <cell r="C295" t="str">
            <v>ESTACA PRÉ-MOLDADA DE CONCRETO ARMADO CRAVADA 25,5 X 25,5 CM/85T</v>
          </cell>
          <cell r="G295" t="str">
            <v>m</v>
          </cell>
          <cell r="H295">
            <v>277.89</v>
          </cell>
        </row>
        <row r="296">
          <cell r="A296" t="str">
            <v>ED-49734</v>
          </cell>
          <cell r="C296" t="str">
            <v>ESTACA PRÉ-MOLDADA DE CONCRETO ARMADO CRAVADA 28 X 28 CM/105T</v>
          </cell>
          <cell r="G296" t="str">
            <v>m</v>
          </cell>
          <cell r="H296">
            <v>321.89999999999998</v>
          </cell>
        </row>
        <row r="297">
          <cell r="A297" t="str">
            <v>ED-49766</v>
          </cell>
          <cell r="C297" t="str">
            <v>ESTACA TIPO TRILHO TR-25 DUPLO</v>
          </cell>
          <cell r="G297" t="str">
            <v>m</v>
          </cell>
          <cell r="H297">
            <v>378.98</v>
          </cell>
        </row>
        <row r="298">
          <cell r="A298" t="str">
            <v>ED-49761</v>
          </cell>
          <cell r="C298" t="str">
            <v>ESTACA TIPO TRILHO TR-25 SIMPLES</v>
          </cell>
          <cell r="G298" t="str">
            <v>m</v>
          </cell>
          <cell r="H298">
            <v>182.48</v>
          </cell>
        </row>
        <row r="299">
          <cell r="A299" t="str">
            <v>ED-49767</v>
          </cell>
          <cell r="C299" t="str">
            <v>ESTACA TIPO TRILHO TR-32 DUPLO</v>
          </cell>
          <cell r="G299" t="str">
            <v>m</v>
          </cell>
          <cell r="H299">
            <v>448.27</v>
          </cell>
        </row>
        <row r="300">
          <cell r="A300" t="str">
            <v>ED-49762</v>
          </cell>
          <cell r="C300" t="str">
            <v>ESTACA TIPO TRILHO TR-32 SIMPLES</v>
          </cell>
          <cell r="G300" t="str">
            <v>m</v>
          </cell>
          <cell r="H300">
            <v>217.13</v>
          </cell>
        </row>
        <row r="301">
          <cell r="A301" t="str">
            <v>ED-49768</v>
          </cell>
          <cell r="C301" t="str">
            <v>ESTACA TIPO TRILHO TR-37 DUPLO</v>
          </cell>
          <cell r="G301" t="str">
            <v>m</v>
          </cell>
          <cell r="H301">
            <v>495.83</v>
          </cell>
        </row>
        <row r="302">
          <cell r="A302" t="str">
            <v>ED-49763</v>
          </cell>
          <cell r="C302" t="str">
            <v>ESTACA TIPO TRILHO TR-37 SIMPLES</v>
          </cell>
          <cell r="G302" t="str">
            <v>m</v>
          </cell>
          <cell r="H302">
            <v>241.62</v>
          </cell>
        </row>
        <row r="303">
          <cell r="A303" t="str">
            <v>ED-49769</v>
          </cell>
          <cell r="C303" t="str">
            <v>ESTACA TIPO TRILHO TR-45 DUPLO</v>
          </cell>
          <cell r="G303" t="str">
            <v>m</v>
          </cell>
          <cell r="H303">
            <v>577.76</v>
          </cell>
        </row>
        <row r="304">
          <cell r="A304" t="str">
            <v>ED-49764</v>
          </cell>
          <cell r="C304" t="str">
            <v>ESTACA TIPO TRILHO TR-45 SIMPLES</v>
          </cell>
          <cell r="G304" t="str">
            <v>m</v>
          </cell>
          <cell r="H304">
            <v>282.3</v>
          </cell>
        </row>
        <row r="305">
          <cell r="A305" t="str">
            <v>ED-49770</v>
          </cell>
          <cell r="C305" t="str">
            <v>ESTACA TIPO TRILHO TR-57 DUPLO</v>
          </cell>
          <cell r="G305" t="str">
            <v>m</v>
          </cell>
          <cell r="H305">
            <v>696.56</v>
          </cell>
        </row>
        <row r="306">
          <cell r="A306" t="str">
            <v>ED-49765</v>
          </cell>
          <cell r="C306" t="str">
            <v>ESTACA TIPO TRILHO TR-57 SIMPLES</v>
          </cell>
          <cell r="G306" t="str">
            <v>m</v>
          </cell>
          <cell r="H306">
            <v>340.89</v>
          </cell>
        </row>
        <row r="307">
          <cell r="A307" t="str">
            <v>ED-26497</v>
          </cell>
          <cell r="C307" t="str">
            <v>EXECUÇÃO DE ESTACA TIPO HÉLICE CONTÍNUA, DIÂMETRO 300MM, EXCLUSIVE ARMAÇÃO E CONCRETO ESTRUTURAL</v>
          </cell>
          <cell r="G307" t="str">
            <v>m</v>
          </cell>
          <cell r="H307">
            <v>32.01</v>
          </cell>
        </row>
        <row r="308">
          <cell r="A308" t="str">
            <v>ED-49715</v>
          </cell>
          <cell r="C308" t="str">
            <v>EXECUÇÃO DE ESTACA TIPO HÉLICE CONTÍNUA, DIÂMETRO 400MM, EXCLUSIVE ARMAÇÃO E CONCRETO ESTRUTURAL</v>
          </cell>
          <cell r="G308" t="str">
            <v>m</v>
          </cell>
          <cell r="H308">
            <v>45.86</v>
          </cell>
        </row>
        <row r="309">
          <cell r="A309" t="str">
            <v>ED-49716</v>
          </cell>
          <cell r="C309" t="str">
            <v>EXECUÇÃO DE ESTACA TIPO HÉLICE CONTÍNUA, DIÂMETRO 500MM, EXCLUSIVE ARMAÇÃO E CONCRETO ESTRUTURAL</v>
          </cell>
          <cell r="G309" t="str">
            <v>m</v>
          </cell>
          <cell r="H309">
            <v>63.8</v>
          </cell>
        </row>
        <row r="310">
          <cell r="A310" t="str">
            <v>ED-49717</v>
          </cell>
          <cell r="C310" t="str">
            <v>EXECUÇÃO DE ESTACA TIPO HÉLICE CONTÍNUA, DIÂMETRO 600MM, EXCLUSIVE ARMAÇÃO E CONCRETO ESTRUTURAL</v>
          </cell>
          <cell r="G310" t="str">
            <v>m</v>
          </cell>
          <cell r="H310">
            <v>85.72</v>
          </cell>
        </row>
        <row r="311">
          <cell r="A311" t="str">
            <v>ED-49718</v>
          </cell>
          <cell r="C311" t="str">
            <v>EXECUÇÃO DE ESTACA TIPO HÉLICE CONTÍNUA, DIÂMETRO 800MM, EXCLUSIVE ARMAÇÃO E CONCRETO ESTRUTURAL</v>
          </cell>
          <cell r="G311" t="str">
            <v>m</v>
          </cell>
          <cell r="H311">
            <v>141.52000000000001</v>
          </cell>
        </row>
        <row r="312">
          <cell r="A312" t="str">
            <v>ED-26522</v>
          </cell>
          <cell r="C312" t="str">
            <v>EXECUÇÃO DE ESTACA TIPO STRAUSS, DIÂMETRO 250MM, EXCLUSIVE ARMAÇÃO E CONCRETO ESTRUTURAL</v>
          </cell>
          <cell r="G312" t="str">
            <v>m</v>
          </cell>
          <cell r="H312">
            <v>34.96</v>
          </cell>
        </row>
        <row r="313">
          <cell r="A313" t="str">
            <v>ED-49741</v>
          </cell>
          <cell r="C313" t="str">
            <v>EXECUÇÃO DE ESTACA TIPO STRAUSS, DIÂMETRO 250MM, EXCLUSIVE ARMAÇÃO, INCLUSIVE CONCRETO ESTRUTURAL, USINADO, COM FCK 20MPA, INCLUSIVE LANÇAMENTO, ADENSAMENTO E ACABAMENTO (FUNDAÇÃO)</v>
          </cell>
          <cell r="G313" t="str">
            <v>m</v>
          </cell>
          <cell r="H313">
            <v>70.09</v>
          </cell>
        </row>
        <row r="314">
          <cell r="A314" t="str">
            <v>ED-26523</v>
          </cell>
          <cell r="C314" t="str">
            <v>EXECUÇÃO DE ESTACA TIPO STRAUSS, DIÂMETRO 320MM, EXCLUSIVE ARMAÇÃO E CONCRETO ESTRUTURAL</v>
          </cell>
          <cell r="G314" t="str">
            <v>m</v>
          </cell>
          <cell r="H314">
            <v>37.07</v>
          </cell>
        </row>
        <row r="315">
          <cell r="A315" t="str">
            <v>ED-49742</v>
          </cell>
          <cell r="C315" t="str">
            <v>EXECUÇÃO DE ESTACA TIPO STRAUSS, DIÂMETRO 320MM, EXCLUSIVE ARMAÇÃO, INCLUSIVE CONCRETO ESTRUTURAL, USINADO, COM FCK 20MPA, INCLUSIVE LANÇAMENTO, ADENSAMENTO E ACABAMENTO (FUNDAÇÃO)</v>
          </cell>
          <cell r="G315" t="str">
            <v>m</v>
          </cell>
          <cell r="H315">
            <v>94.63</v>
          </cell>
        </row>
        <row r="316">
          <cell r="A316" t="str">
            <v>ED-26524</v>
          </cell>
          <cell r="C316" t="str">
            <v>EXECUÇÃO DE ESTACA TIPO STRAUSS, DIÂMETRO 380MM, EXCLUSIVE ARMAÇÃO E CONCRETO ESTRUTURAL</v>
          </cell>
          <cell r="G316" t="str">
            <v>m</v>
          </cell>
          <cell r="H316">
            <v>38.549999999999997</v>
          </cell>
        </row>
        <row r="317">
          <cell r="A317" t="str">
            <v>ED-49743</v>
          </cell>
          <cell r="C317" t="str">
            <v>EXECUÇÃO DE ESTACA TIPO STRAUSS, DIÂMETRO 380MM, EXCLUSIVE ARMAÇÃO, INCLUSIVE CONCRETO ESTRUTURAL, USINADO, COM FCK 20MPA, INCLUSIVE LANÇAMENTO, ADENSAMENTO E ACABAMENTO (FUNDAÇÃO)</v>
          </cell>
          <cell r="G317" t="str">
            <v>m</v>
          </cell>
          <cell r="H317">
            <v>119.72</v>
          </cell>
        </row>
        <row r="318">
          <cell r="A318" t="str">
            <v>ED-26525</v>
          </cell>
          <cell r="C318" t="str">
            <v>EXECUÇÃO DE ESTACA TIPO STRAUSS, DIÂMETRO 450MM, EXCLUSIVE ARMAÇÃO E CONCRETO ESTRUTURAL</v>
          </cell>
          <cell r="G318" t="str">
            <v>m</v>
          </cell>
          <cell r="H318">
            <v>40.630000000000003</v>
          </cell>
        </row>
        <row r="319">
          <cell r="A319" t="str">
            <v>ED-26484</v>
          </cell>
          <cell r="C319" t="str">
            <v xml:space="preserve">EXECUÇÃO DE ESTACA TIPO STRAUSS, DIÂMETRO 450MM, EXCLUSIVE ARMAÇÃO, INCLUSIVE CONCRETO ESTRUTURAL, USINADO, COM FCK 20MPA, INCLUSIVE LANÇAMENTO, ADENSAMENTO E ACABAMENTO (FUNDAÇÃO)
</v>
          </cell>
          <cell r="G319" t="str">
            <v>m</v>
          </cell>
          <cell r="H319">
            <v>144.11000000000001</v>
          </cell>
        </row>
        <row r="320">
          <cell r="A320" t="str">
            <v>ED-49750</v>
          </cell>
          <cell r="C320" t="str">
            <v>MOBILIZAÇÃO E DESMOBILIZAÇÃO DE EQUIPAMENTO PARA BROCA TRADO DMT ATÉ 50 KM</v>
          </cell>
          <cell r="G320" t="str">
            <v>un</v>
          </cell>
          <cell r="H320">
            <v>1056</v>
          </cell>
        </row>
        <row r="321">
          <cell r="A321" t="str">
            <v>ED-49751</v>
          </cell>
          <cell r="C321" t="str">
            <v>MOBILIZAÇÃO E DESMOBILIZAÇÃO DE EQUIPAMENTO PARA BROCA TRADO DMT DE 50,1 A 100 KM</v>
          </cell>
          <cell r="G321" t="str">
            <v>un</v>
          </cell>
          <cell r="H321">
            <v>1599.61</v>
          </cell>
        </row>
        <row r="322">
          <cell r="A322" t="str">
            <v>ED-49719</v>
          </cell>
          <cell r="C322" t="str">
            <v>MOBILIZAÇÃO E DESMOBILIZAÇÃO DE EQUIPAMENTO PARA ESTACA CRAVADA DMT ATÉ 50 KM</v>
          </cell>
          <cell r="G322" t="str">
            <v>un</v>
          </cell>
          <cell r="H322">
            <v>7033.76</v>
          </cell>
        </row>
        <row r="323">
          <cell r="A323" t="str">
            <v>ED-49720</v>
          </cell>
          <cell r="C323" t="str">
            <v>MOBILIZAÇÃO E DESMOBILIZAÇÃO DE EQUIPAMENTO PARA ESTACA CRAVADA DMT DE 50,1 A 100 KM</v>
          </cell>
          <cell r="G323" t="str">
            <v>un</v>
          </cell>
          <cell r="H323">
            <v>9503.59</v>
          </cell>
        </row>
        <row r="324">
          <cell r="A324" t="str">
            <v>ED-49739</v>
          </cell>
          <cell r="C324" t="str">
            <v>MOBILIZAÇÃO E DESMOBILIZAÇÃO DE EQUIPAMENTO PARA ESTACA STRAUSS DMT ATÉ 50 KM</v>
          </cell>
          <cell r="G324" t="str">
            <v>un</v>
          </cell>
          <cell r="H324">
            <v>5306.04</v>
          </cell>
        </row>
        <row r="325">
          <cell r="A325" t="str">
            <v>ED-49740</v>
          </cell>
          <cell r="C325" t="str">
            <v>MOBILIZAÇÃO E DESMOBILIZAÇÃO DE EQUIPAMENTO PARA ESTACA STRAUSS DMT DE 50,1 A 100 KM</v>
          </cell>
          <cell r="G325" t="str">
            <v>un</v>
          </cell>
          <cell r="H325">
            <v>6864.03</v>
          </cell>
        </row>
        <row r="326">
          <cell r="A326" t="str">
            <v>ED-49706</v>
          </cell>
          <cell r="C326" t="str">
            <v>MOBILIZAÇÃO E DESMOBILIZAÇÃO DE EQUIPAMENTO PARA ESTACA TIPO FRANKI DMT ATÉ 50 KM</v>
          </cell>
          <cell r="G326" t="str">
            <v>un</v>
          </cell>
          <cell r="H326">
            <v>10663.84</v>
          </cell>
        </row>
        <row r="327">
          <cell r="A327" t="str">
            <v>ED-49707</v>
          </cell>
          <cell r="C327" t="str">
            <v>MOBILIZAÇÃO E DESMOBILIZAÇÃO DE EQUIPAMENTO PARA ESTACA TIPO FRANKI DMT DE 50,1 A 100 KM</v>
          </cell>
          <cell r="G327" t="str">
            <v>un</v>
          </cell>
          <cell r="H327">
            <v>14254.7</v>
          </cell>
        </row>
        <row r="328">
          <cell r="A328" t="str">
            <v>ED-49713</v>
          </cell>
          <cell r="C328" t="str">
            <v>MOBILIZAÇÃO E DESMOBILIZAÇÃO DE EQUIPAMENTO PARA ESTACA TIPO HÉLICE CONTÍNUA DMT ATÉ 50 KM</v>
          </cell>
          <cell r="G328" t="str">
            <v>un</v>
          </cell>
          <cell r="H328">
            <v>9644.73</v>
          </cell>
        </row>
        <row r="329">
          <cell r="A329" t="str">
            <v>ED-49714</v>
          </cell>
          <cell r="C329" t="str">
            <v>MOBILIZAÇÃO E DESMOBILIZAÇÃO DE EQUIPAMENTO PARA ESTACA TIPO HÉLICE CONTÍNUA DMT DE 50,1 A 100 KM</v>
          </cell>
          <cell r="G329" t="str">
            <v>un</v>
          </cell>
          <cell r="H329">
            <v>12670.85</v>
          </cell>
        </row>
        <row r="330">
          <cell r="A330" t="str">
            <v>ED-49759</v>
          </cell>
          <cell r="C330" t="str">
            <v>MOBILIZAÇÃO E DESMOBILIZAÇÃO DE EQUIPAMENTO PARA ESTACA TRILHO DMT ATÉ 50 KM</v>
          </cell>
          <cell r="G330" t="str">
            <v>un</v>
          </cell>
          <cell r="H330">
            <v>6897.35</v>
          </cell>
        </row>
        <row r="331">
          <cell r="A331" t="str">
            <v>ED-49760</v>
          </cell>
          <cell r="C331" t="str">
            <v>MOBILIZAÇÃO E DESMOBILIZAÇÃO DE EQUIPAMENTO PARA ESTACA TRILHO DMT DE 50,1 A 100 KM</v>
          </cell>
          <cell r="G331" t="str">
            <v>un</v>
          </cell>
          <cell r="H331">
            <v>9739.2900000000009</v>
          </cell>
        </row>
        <row r="332">
          <cell r="A332" t="str">
            <v>ED-49752</v>
          </cell>
          <cell r="C332" t="str">
            <v>PERFURAÇÃO DE ESTACA BROCA A TRADO MECANIZADO D = 250 MM</v>
          </cell>
          <cell r="G332" t="str">
            <v>m</v>
          </cell>
          <cell r="H332">
            <v>22.99</v>
          </cell>
        </row>
        <row r="333">
          <cell r="A333" t="str">
            <v>ED-49753</v>
          </cell>
          <cell r="C333" t="str">
            <v>PERFURAÇÃO DE ESTACA BROCA A TRADO MECANIZADO D = 300 MM</v>
          </cell>
          <cell r="G333" t="str">
            <v>m</v>
          </cell>
          <cell r="H333">
            <v>32.25</v>
          </cell>
        </row>
        <row r="334">
          <cell r="A334" t="str">
            <v>ED-49754</v>
          </cell>
          <cell r="C334" t="str">
            <v>PERFURAÇÃO DE ESTACA BROCA A TRADO MECANIZADO D = 350 MM</v>
          </cell>
          <cell r="G334" t="str">
            <v>m</v>
          </cell>
          <cell r="H334">
            <v>36.22</v>
          </cell>
        </row>
        <row r="335">
          <cell r="A335" t="str">
            <v>ED-49755</v>
          </cell>
          <cell r="C335" t="str">
            <v>PERFURAÇÃO DE ESTACA BROCA A TRADO MECANIZADO D = 400 MM</v>
          </cell>
          <cell r="G335" t="str">
            <v>m</v>
          </cell>
          <cell r="H335">
            <v>43.55</v>
          </cell>
        </row>
        <row r="336">
          <cell r="A336" t="str">
            <v>ED-49756</v>
          </cell>
          <cell r="C336" t="str">
            <v>PERFURAÇÃO DE ESTACA BROCA A TRADO MECANIZADO D = 450 MM</v>
          </cell>
          <cell r="G336" t="str">
            <v>m</v>
          </cell>
          <cell r="H336">
            <v>46.23</v>
          </cell>
        </row>
        <row r="337">
          <cell r="A337" t="str">
            <v>ED-49757</v>
          </cell>
          <cell r="C337" t="str">
            <v>PERFURAÇÃO DE ESTACA BROCA A TRADO MECANIZADO D = 500 MM</v>
          </cell>
          <cell r="G337" t="str">
            <v>m</v>
          </cell>
          <cell r="H337">
            <v>55.15</v>
          </cell>
        </row>
        <row r="338">
          <cell r="A338">
            <v>8739</v>
          </cell>
          <cell r="C338" t="str">
            <v>FORMA E DESFORMA</v>
          </cell>
        </row>
        <row r="339">
          <cell r="A339" t="str">
            <v>ED-8571</v>
          </cell>
          <cell r="C339" t="str">
            <v>FORMA E DESFORMA DE COMPENSADO PLASTIFICADO, ESP. 12MM, REAPROVEITAMENTO (3X) (FUNDAÇÃO)</v>
          </cell>
          <cell r="G339" t="str">
            <v>m2</v>
          </cell>
          <cell r="H339">
            <v>69.52</v>
          </cell>
        </row>
        <row r="340">
          <cell r="A340" t="str">
            <v>ED-49811</v>
          </cell>
          <cell r="C340" t="str">
            <v>FORMA E DESFORMA DE COMPENSADO RESINADO, ESP. 12MM, REAPROVEITAMENTO (3X) (FUNDAÇÃO)</v>
          </cell>
          <cell r="G340" t="str">
            <v>m2</v>
          </cell>
          <cell r="H340">
            <v>60.2</v>
          </cell>
        </row>
        <row r="341">
          <cell r="A341" t="str">
            <v>ED-49810</v>
          </cell>
          <cell r="C341" t="str">
            <v>FORMA E DESFORMA DE TÁBUA E SARRAFO, REAPROVEITAMENTO (3X) (FUNDAÇÃO)</v>
          </cell>
          <cell r="G341" t="str">
            <v>m2</v>
          </cell>
          <cell r="H341">
            <v>58.57</v>
          </cell>
        </row>
        <row r="342">
          <cell r="A342">
            <v>8740</v>
          </cell>
          <cell r="C342" t="str">
            <v>CONCRETO USINADO</v>
          </cell>
        </row>
        <row r="343">
          <cell r="A343" t="str">
            <v>ED-49804</v>
          </cell>
          <cell r="C343" t="str">
            <v>FORNECIMENTO DE CONCRETO ESTRUTURAL, USINADO BOMBEADO, COM FCK 20 MPA, INCLUSIVE LANÇAMENTO, ADENSAMENTO E ACABAMENTO (FUNDAÇÃO)</v>
          </cell>
          <cell r="G343" t="str">
            <v>m3</v>
          </cell>
          <cell r="H343">
            <v>664.14</v>
          </cell>
        </row>
        <row r="344">
          <cell r="A344" t="str">
            <v>ED-49809</v>
          </cell>
          <cell r="C344" t="str">
            <v>FORNECIMENTO DE CONCRETO ESTRUTURAL, USINADO BOMBEADO, COM FCK 20 MPA, SLUMP 20 +/- 2 (SLUMPFLOW 48 A 53 CM, COM AGREGADOS PEDRISCO E AREIA, CONSUMO MÍNIMO DE CIMENTO DE 400 KG/M3), INCLUSIVE LANÇAMENTO, ADENSAMENTO E ACABAMENTO (FUNDAÇÃO)</v>
          </cell>
          <cell r="G344" t="str">
            <v>m3</v>
          </cell>
          <cell r="H344">
            <v>773.44</v>
          </cell>
        </row>
        <row r="345">
          <cell r="A345" t="str">
            <v>ED-49805</v>
          </cell>
          <cell r="C345" t="str">
            <v>FORNECIMENTO DE CONCRETO ESTRUTURAL, USINADO BOMBEADO, COM FCK 25 MPA, INCLUSIVE LANÇAMENTO, ADENSAMENTO E ACABAMENTO (FUNDAÇÃO)</v>
          </cell>
          <cell r="G345" t="str">
            <v>m3</v>
          </cell>
          <cell r="H345">
            <v>680.59</v>
          </cell>
        </row>
        <row r="346">
          <cell r="A346" t="str">
            <v>ED-49806</v>
          </cell>
          <cell r="C346" t="str">
            <v>FORNECIMENTO DE CONCRETO ESTRUTURAL, USINADO BOMBEADO, COM FCK 30 MPA, INCLUSIVE LANÇAMENTO, ADENSAMENTO E ACABAMENTO (FUNDAÇÃO)</v>
          </cell>
          <cell r="G346" t="str">
            <v>m3</v>
          </cell>
          <cell r="H346">
            <v>700.61</v>
          </cell>
        </row>
        <row r="347">
          <cell r="A347" t="str">
            <v>ED-49807</v>
          </cell>
          <cell r="C347" t="str">
            <v>FORNECIMENTO DE CONCRETO ESTRUTURAL, USINADO BOMBEADO, COM FCK 35 MPA, INCLUSIVE LANÇAMENTO, ADENSAMENTO E ACABAMENTO (FUNDAÇÃO)</v>
          </cell>
          <cell r="G347" t="str">
            <v>m3</v>
          </cell>
          <cell r="H347">
            <v>720.62</v>
          </cell>
        </row>
        <row r="348">
          <cell r="A348" t="str">
            <v>ED-49808</v>
          </cell>
          <cell r="C348" t="str">
            <v>FORNECIMENTO DE CONCRETO ESTRUTURAL, USINADO BOMBEADO, COM FCK 40 MPA, INCLUSIVE LANÇAMENTO, ADENSAMENTO E ACABAMENTO (FUNDAÇÃO)</v>
          </cell>
          <cell r="G348" t="str">
            <v>m3</v>
          </cell>
          <cell r="H348">
            <v>748.27</v>
          </cell>
        </row>
        <row r="349">
          <cell r="A349" t="str">
            <v>ED-49797</v>
          </cell>
          <cell r="C349" t="str">
            <v>FORNECIMENTO DE CONCRETO ESTRUTURAL, USINADO, COM FCK 20 MPA, INCLUSIVE LANÇAMENTO, ADENSAMENTO E ACABAMENTO (FUNDAÇÃO)</v>
          </cell>
          <cell r="G349" t="str">
            <v>m3</v>
          </cell>
          <cell r="H349">
            <v>650.67999999999995</v>
          </cell>
        </row>
        <row r="350">
          <cell r="A350" t="str">
            <v>ED-49798</v>
          </cell>
          <cell r="C350" t="str">
            <v>FORNECIMENTO DE CONCRETO ESTRUTURAL, USINADO, COM FCK 25 MPA, INCLUSIVE LANÇAMENTO, ADENSAMENTO E ACABAMENTO (FUNDAÇÃO)</v>
          </cell>
          <cell r="G350" t="str">
            <v>m3</v>
          </cell>
          <cell r="H350">
            <v>675.26</v>
          </cell>
        </row>
        <row r="351">
          <cell r="A351" t="str">
            <v>ED-49799</v>
          </cell>
          <cell r="C351" t="str">
            <v>FORNECIMENTO DE CONCRETO ESTRUTURAL, USINADO, COM FCK 30 MPA, INCLUSIVE LANÇAMENTO, ADENSAMENTO E ACABAMENTO (FUNDAÇÃO)</v>
          </cell>
          <cell r="G351" t="str">
            <v>m3</v>
          </cell>
          <cell r="H351">
            <v>699.66</v>
          </cell>
        </row>
        <row r="352">
          <cell r="A352" t="str">
            <v>ED-49800</v>
          </cell>
          <cell r="C352" t="str">
            <v>FORNECIMENTO DE CONCRETO ESTRUTURAL, USINADO, COM FCK 35 MPA, INCLUSIVE LANÇAMENTO, ADENSAMENTO E ACABAMENTO (FUNDAÇÃO)</v>
          </cell>
          <cell r="G352" t="str">
            <v>m3</v>
          </cell>
          <cell r="H352">
            <v>724.83</v>
          </cell>
        </row>
        <row r="353">
          <cell r="A353" t="str">
            <v>ED-49801</v>
          </cell>
          <cell r="C353" t="str">
            <v>FORNECIMENTO DE CONCRETO ESTRUTURAL, USINADO, COM FCK 40 MPA, INCLUSIVE LANÇAMENTO, ADENSAMENTO E ACABAMENTO (FUNDAÇÃO)</v>
          </cell>
          <cell r="G353" t="str">
            <v>m3</v>
          </cell>
          <cell r="H353">
            <v>746.12</v>
          </cell>
        </row>
        <row r="354">
          <cell r="A354" t="str">
            <v>ED-49793</v>
          </cell>
          <cell r="C354" t="str">
            <v>FORNECIMENTO DE CONCRETO NÃO ESTRUTURAL, USINADO, COM FCK 10 MPA, INCLUSIVE LANÇAMENTO, ADENSAMENTO E ACABAMENTO (FUNDAÇÃO)</v>
          </cell>
          <cell r="G354" t="str">
            <v>m3</v>
          </cell>
          <cell r="H354">
            <v>603.51</v>
          </cell>
        </row>
        <row r="355">
          <cell r="A355" t="str">
            <v>ED-49795</v>
          </cell>
          <cell r="C355" t="str">
            <v>FORNECIMENTO DE CONCRETO NÃO ESTRUTURAL, USINADO, COM FCK 15 MPA, INCLUSIVE LANÇAMENTO, ADENSAMENTO E ACABAMENTO (FUNDAÇÃO)</v>
          </cell>
          <cell r="G355" t="str">
            <v>m3</v>
          </cell>
          <cell r="H355">
            <v>626.84</v>
          </cell>
        </row>
        <row r="356">
          <cell r="A356">
            <v>8741</v>
          </cell>
          <cell r="C356" t="str">
            <v>CONCRETO PREPARADO EM OBRA</v>
          </cell>
        </row>
        <row r="357">
          <cell r="A357" t="str">
            <v>ED-49786</v>
          </cell>
          <cell r="C357" t="str">
            <v>FORNECIMENTO DE CONCRETO ESTRUTURAL, PREPARADO EM OBRA COM BETONEIRA, COM FCK 20 MPA, INCLUSIVE LANÇAMENTO, ADENSAMENTO E ACABAMENTO (FUNDAÇÃO)</v>
          </cell>
          <cell r="G357" t="str">
            <v>m3</v>
          </cell>
          <cell r="H357">
            <v>642.03</v>
          </cell>
        </row>
        <row r="358">
          <cell r="A358" t="str">
            <v>ED-49787</v>
          </cell>
          <cell r="C358" t="str">
            <v>FORNECIMENTO DE CONCRETO ESTRUTURAL, PREPARADO EM OBRA COM BETONEIRA, COM FCK 25 MPA, INCLUSIVE LANÇAMENTO, ADENSAMENTO E ACABAMENTO (FUNDAÇÃO)</v>
          </cell>
          <cell r="G358" t="str">
            <v>m3</v>
          </cell>
          <cell r="H358">
            <v>663.53</v>
          </cell>
        </row>
        <row r="359">
          <cell r="A359" t="str">
            <v>ED-49788</v>
          </cell>
          <cell r="C359" t="str">
            <v>FORNECIMENTO DE CONCRETO ESTRUTURAL, PREPARADO EM OBRA COM BETONEIRA, COM FCK 30 MPA, INCLUSIVE LANÇAMENTO, ADENSAMENTO E ACABAMENTO (FUNDAÇÃO)</v>
          </cell>
          <cell r="G359" t="str">
            <v>m3</v>
          </cell>
          <cell r="H359">
            <v>708.16</v>
          </cell>
        </row>
        <row r="360">
          <cell r="A360" t="str">
            <v>ED-49789</v>
          </cell>
          <cell r="C360" t="str">
            <v>FORNECIMENTO DE CONCRETO ESTRUTURAL, PREPARADO EM OBRA COM BETONEIRA, COM FCK 35 MPA, INCLUSIVE LANÇAMENTO, ADENSAMENTO E ACABAMENTO (FUNDAÇÃO)</v>
          </cell>
          <cell r="G360" t="str">
            <v>m3</v>
          </cell>
          <cell r="H360">
            <v>734.74</v>
          </cell>
        </row>
        <row r="361">
          <cell r="A361" t="str">
            <v>ED-49790</v>
          </cell>
          <cell r="C361" t="str">
            <v>FORNECIMENTO DE CONCRETO ESTRUTURAL, PREPARADO EM OBRA COM BETONEIRA, COM FCK 40 MPA, INCLUSIVE LANÇAMENTO, ADENSAMENTO E ACABAMENTO (FUNDAÇÃO)</v>
          </cell>
          <cell r="G361" t="str">
            <v>m3</v>
          </cell>
          <cell r="H361">
            <v>777.64</v>
          </cell>
        </row>
        <row r="362">
          <cell r="A362" t="str">
            <v>ED-49782</v>
          </cell>
          <cell r="C362" t="str">
            <v>FORNECIMENTO DE CONCRETO NÃO ESTRUTURAL, PREPARADO EM OBRA COM BETONEIRA, COM FCK 10 MPA, INCLUSIVE LANÇAMENTO, ADENSAMENTO E ACABAMENTO (FUNDAÇÃO)</v>
          </cell>
          <cell r="G362" t="str">
            <v>m3</v>
          </cell>
          <cell r="H362">
            <v>581.85</v>
          </cell>
        </row>
        <row r="363">
          <cell r="A363" t="str">
            <v>ED-49783</v>
          </cell>
          <cell r="C363" t="str">
            <v>FORNECIMENTO DE CONCRETO NÃO ESTRUTURAL, PREPARADO EM OBRA COM BETONEIRA, COM FCK 13,5 MPA, INCLUSIVE LANÇAMENTO, ADENSAMENTO E ACABAMENTO (FUNDAÇÃO)</v>
          </cell>
          <cell r="G363" t="str">
            <v>m3</v>
          </cell>
          <cell r="H363">
            <v>603.96</v>
          </cell>
        </row>
        <row r="364">
          <cell r="A364" t="str">
            <v>ED-49784</v>
          </cell>
          <cell r="C364" t="str">
            <v>FORNECIMENTO DE CONCRETO NÃO ESTRUTURAL, PREPARADO EM OBRA COM BETONEIRA, COM FCK 15 MPA, INCLUSIVE LANÇAMENTO, ADENSAMENTO E ACABAMENTO (FUNDAÇÃO)</v>
          </cell>
          <cell r="G364" t="str">
            <v>m3</v>
          </cell>
          <cell r="H364">
            <v>603.08000000000004</v>
          </cell>
        </row>
        <row r="365">
          <cell r="A365" t="str">
            <v>ED-49785</v>
          </cell>
          <cell r="C365" t="str">
            <v>FORNECIMENTO DE CONCRETO NÃO ESTRUTURAL, PREPARADO EM OBRA COM BETONEIRA, COM FCK 18 MPA, INCLUSIVE LANÇAMENTO, ADENSAMENTO E ACABAMENTO (FUNDAÇÃO)</v>
          </cell>
          <cell r="G365" t="str">
            <v>m3</v>
          </cell>
          <cell r="H365">
            <v>630.05999999999995</v>
          </cell>
        </row>
        <row r="366">
          <cell r="A366" t="str">
            <v>ED-49781</v>
          </cell>
          <cell r="C366" t="str">
            <v>FORNECIMENTO DE CONCRETO NÃO ESTRUTURAL, PREPARADO EM OBRA COM BETONEIRA, COM FCK 9 MPA, INCLUSIVE LANÇAMENTO, ADENSAMENTO E ACABAMENTO (FUNDAÇÃO)</v>
          </cell>
          <cell r="G366" t="str">
            <v>m3</v>
          </cell>
          <cell r="H366">
            <v>575.4</v>
          </cell>
        </row>
        <row r="367">
          <cell r="A367">
            <v>8667</v>
          </cell>
          <cell r="C367" t="str">
            <v>ESTRUTURAS DE CONTENÇÕES</v>
          </cell>
        </row>
        <row r="368">
          <cell r="A368">
            <v>8742</v>
          </cell>
          <cell r="C368" t="str">
            <v>CONCRETO CICLÓPICO</v>
          </cell>
        </row>
        <row r="369">
          <cell r="A369" t="str">
            <v>ED-49780</v>
          </cell>
          <cell r="C369" t="str">
            <v>CONCRETO CICLÓPICO, FCK 15 MPA,  PREPARADO EM OBRA COM BETONEIRA, COM 30% DE PEDRA DE MÃO, INCLUSIVE LANÇAMENTO, ADENSAMENTO E ACABAMENTO</v>
          </cell>
          <cell r="G369" t="str">
            <v>m3</v>
          </cell>
          <cell r="H369">
            <v>478</v>
          </cell>
        </row>
        <row r="370">
          <cell r="A370" t="str">
            <v>ED-49779</v>
          </cell>
          <cell r="C370" t="str">
            <v>CONCRETO CICLÓPICO, TRAÇO 1:3:6,  PREPARADO EM OBRA COM BETONEIRA, COM 30% DE PEDRA DE MÃO, INCLUSIVE LANÇAMENTO, ADENSAMENTO E ACABAMENTO</v>
          </cell>
          <cell r="G370" t="str">
            <v>m3</v>
          </cell>
          <cell r="H370">
            <v>413.2</v>
          </cell>
        </row>
        <row r="371">
          <cell r="A371" t="str">
            <v>ED-49778</v>
          </cell>
          <cell r="C371" t="str">
            <v>CONCRETO CICLÓPICO, TRAÇO 1:4:8,  PREPARADO EM OBRA COM BETONEIRA, COM 30% DE PEDRA DE MÃO, INCLUSIVE LANÇAMENTO, ADENSAMENTO E ACABAMENTO</v>
          </cell>
          <cell r="G371" t="str">
            <v>m3</v>
          </cell>
          <cell r="H371">
            <v>394.16</v>
          </cell>
        </row>
        <row r="372">
          <cell r="A372">
            <v>8743</v>
          </cell>
          <cell r="C372" t="str">
            <v>DRENO</v>
          </cell>
        </row>
        <row r="373">
          <cell r="A373" t="str">
            <v>ED-48608</v>
          </cell>
          <cell r="C373" t="str">
            <v>DRENO TIPO A, AREIA GROSSA, BRITA 2, TUBO CONCRETO POROSO D = 15 CM, L = 50 CM, INCLUSIVE ESCAVAÇÃO E BOTA FORA</v>
          </cell>
          <cell r="G373" t="str">
            <v>m</v>
          </cell>
          <cell r="H373">
            <v>110.95</v>
          </cell>
        </row>
        <row r="374">
          <cell r="A374" t="str">
            <v>ED-48609</v>
          </cell>
          <cell r="C374" t="str">
            <v>DRENO TIPO B, MANTA DRENANTE, BRITA 3, TUBO CONCRETO POROSO D = 15 CM, L = 50 CM, INCLUSIVE ESCAVAÇÃO E BOTA FORA</v>
          </cell>
          <cell r="G374" t="str">
            <v>m</v>
          </cell>
          <cell r="H374">
            <v>141.11000000000001</v>
          </cell>
        </row>
        <row r="375">
          <cell r="A375">
            <v>8744</v>
          </cell>
          <cell r="C375" t="str">
            <v>LASTRO DE AREIA, BRITA E CONCRETO</v>
          </cell>
        </row>
        <row r="376">
          <cell r="A376" t="str">
            <v>ED-49814</v>
          </cell>
          <cell r="C376" t="str">
            <v>LASTRO DE AREIA</v>
          </cell>
          <cell r="G376" t="str">
            <v>m3</v>
          </cell>
          <cell r="H376">
            <v>145.21</v>
          </cell>
        </row>
        <row r="377">
          <cell r="A377" t="str">
            <v>ED-49813</v>
          </cell>
          <cell r="C377" t="str">
            <v>LASTRO DE BRITA 2 OU 3 APILOADO MANUALMENTE</v>
          </cell>
          <cell r="G377" t="str">
            <v>m3</v>
          </cell>
          <cell r="H377">
            <v>155.87</v>
          </cell>
        </row>
        <row r="378">
          <cell r="A378" t="str">
            <v>ED-49812</v>
          </cell>
          <cell r="C378" t="str">
            <v xml:space="preserve">LASTRO DE CONCRETO MAGRO, INCLUSIVE TRANSPORTE, LANÇAMENTO E ADENSAMENTO </v>
          </cell>
          <cell r="G378" t="str">
            <v>m3</v>
          </cell>
          <cell r="H378">
            <v>485.7</v>
          </cell>
        </row>
        <row r="379">
          <cell r="A379" t="str">
            <v>ED-14560</v>
          </cell>
          <cell r="C379" t="str">
            <v>LASTRO DE SEIXO, INCLUSIVE LANÇAMENTO E ESPALHAMENTO MANUAL</v>
          </cell>
          <cell r="G379" t="str">
            <v>m3</v>
          </cell>
          <cell r="H379">
            <v>168.86</v>
          </cell>
        </row>
        <row r="380">
          <cell r="A380">
            <v>8745</v>
          </cell>
          <cell r="C380" t="str">
            <v>ENROCAMENTO</v>
          </cell>
        </row>
        <row r="381">
          <cell r="A381" t="str">
            <v>ED-49541</v>
          </cell>
          <cell r="C381" t="str">
            <v>ENROCAMENTO COM PEDRA DE MÃO ARRUMADA, INCLUSIVE FORNECIMENTO</v>
          </cell>
          <cell r="G381" t="str">
            <v>m3</v>
          </cell>
          <cell r="H381">
            <v>220.05</v>
          </cell>
        </row>
        <row r="382">
          <cell r="A382" t="str">
            <v>ED-49540</v>
          </cell>
          <cell r="C382" t="str">
            <v>ENROCAMENTO COM PEDRA DE MÃO JOGADA, INCLUSIVE FORNECIMENTO</v>
          </cell>
          <cell r="G382" t="str">
            <v>m3</v>
          </cell>
          <cell r="H382">
            <v>164.13</v>
          </cell>
        </row>
        <row r="383">
          <cell r="A383">
            <v>8668</v>
          </cell>
          <cell r="C383" t="str">
            <v>ESTRUTURA DE CONCRETO</v>
          </cell>
        </row>
        <row r="384">
          <cell r="A384">
            <v>8746</v>
          </cell>
          <cell r="C384" t="str">
            <v>ARMAÇÃO EM AÇO</v>
          </cell>
        </row>
        <row r="385">
          <cell r="A385" t="str">
            <v>ED-48299</v>
          </cell>
          <cell r="C385" t="str">
            <v>ARMADURA DE TELA DE AÇO CA-60 B SOLDADA TIPO Q-138 (DIÂMETRO DO FIO: 4,20 MM / DIMENSÕES DA TRAMA: 100 X 100 MM / TIPO DA MALHA: QUADRANGULAR )</v>
          </cell>
          <cell r="G385" t="str">
            <v>Kg</v>
          </cell>
          <cell r="H385">
            <v>24.23</v>
          </cell>
        </row>
        <row r="386">
          <cell r="A386" t="str">
            <v>ED-48300</v>
          </cell>
          <cell r="C386" t="str">
            <v>ARMADURA DE TELA DE AÇO CA-60 B SOLDADA TIPO Q-92 (DIÂMETRO DO FIO: 4,20 MM / DIMENSÕES DA TRAMA: 150 X 150 MM / TIPO DA MALHA: QUADRANGULAR)</v>
          </cell>
          <cell r="G386" t="str">
            <v>Kg</v>
          </cell>
          <cell r="H386">
            <v>22.84</v>
          </cell>
        </row>
        <row r="387">
          <cell r="A387" t="str">
            <v>ED-48296</v>
          </cell>
          <cell r="C387" t="str">
            <v xml:space="preserve">CORTE, DOBRA E MONTAGEM DE AÇO CA-50 DIÂMETRO (16,0MM A 25,0MM) </v>
          </cell>
          <cell r="G387" t="str">
            <v>Kg</v>
          </cell>
          <cell r="H387">
            <v>12.48</v>
          </cell>
        </row>
        <row r="388">
          <cell r="A388" t="str">
            <v>ED-48295</v>
          </cell>
          <cell r="C388" t="str">
            <v>CORTE, DOBRA E MONTAGEM DE AÇO CA-50 DIÂMETRO (6,3MM A 12,5MM)</v>
          </cell>
          <cell r="G388" t="str">
            <v>Kg</v>
          </cell>
          <cell r="H388">
            <v>13.01</v>
          </cell>
        </row>
        <row r="389">
          <cell r="A389" t="str">
            <v>ED-48298</v>
          </cell>
          <cell r="C389" t="str">
            <v>CORTE, DOBRA E MONTAGEM DE AÇO CA-50/60</v>
          </cell>
          <cell r="G389" t="str">
            <v>Kg</v>
          </cell>
          <cell r="H389">
            <v>13.08</v>
          </cell>
        </row>
        <row r="390">
          <cell r="A390" t="str">
            <v>ED-48297</v>
          </cell>
          <cell r="C390" t="str">
            <v>CORTE, DOBRA E MONTAGEM DE AÇO CA-60 DIÂMETRO (4,2MM A 5,0MM)</v>
          </cell>
          <cell r="G390" t="str">
            <v>Kg</v>
          </cell>
          <cell r="H390">
            <v>14.03</v>
          </cell>
        </row>
        <row r="391">
          <cell r="A391">
            <v>8747</v>
          </cell>
          <cell r="C391" t="str">
            <v>FORMA E DESFORMA</v>
          </cell>
        </row>
        <row r="392">
          <cell r="A392" t="str">
            <v>ED-8398</v>
          </cell>
          <cell r="C392" t="str">
            <v>FORMA E DESFORMA DE COMPENSADO PLASTIFICADO, ESP. 12MM, REAPROVEITAMENTO (3X), EXCLUSIVE ESCORAMENTO</v>
          </cell>
          <cell r="G392" t="str">
            <v>m2</v>
          </cell>
          <cell r="H392">
            <v>75.19</v>
          </cell>
        </row>
        <row r="393">
          <cell r="A393" t="str">
            <v>ED-49647</v>
          </cell>
          <cell r="C393" t="str">
            <v>FORMA E DESFORMA DE COMPENSADO PLASTIFICADO, ESP. 12MM, REAPROVEITAMENTO (5X), EXCLUSIVE ESCORAMENTO</v>
          </cell>
          <cell r="G393" t="str">
            <v>m2</v>
          </cell>
          <cell r="H393">
            <v>52.83</v>
          </cell>
        </row>
        <row r="394">
          <cell r="A394" t="str">
            <v>ED-49648</v>
          </cell>
          <cell r="C394" t="str">
            <v>FORMA E DESFORMA DE COMPENSADO PLASTIFICADO, ESP. 14MM, REAPROVEITAMENTO (5X), EXCLUSIVE ESCORAMENTO</v>
          </cell>
          <cell r="G394" t="str">
            <v>m2</v>
          </cell>
          <cell r="H394">
            <v>56.63</v>
          </cell>
        </row>
        <row r="395">
          <cell r="A395" t="str">
            <v>ED-49644</v>
          </cell>
          <cell r="C395" t="str">
            <v>FORMA E DESFORMA DE COMPENSADO RESINADO, ESP. 10MM, REAPROVEITAMENTO (3X), EXCLUSIVE ESCORAMENTO</v>
          </cell>
          <cell r="G395" t="str">
            <v>m2</v>
          </cell>
          <cell r="H395">
            <v>59.74</v>
          </cell>
        </row>
        <row r="396">
          <cell r="A396" t="str">
            <v>ED-49645</v>
          </cell>
          <cell r="C396" t="str">
            <v>FORMA E DESFORMA DE COMPENSADO RESINADO, ESP. 12MM, REAPROVEITAMENTO (3X), EXCLUSIVE ESCORAMENTO</v>
          </cell>
          <cell r="G396" t="str">
            <v>m2</v>
          </cell>
          <cell r="H396">
            <v>63.61</v>
          </cell>
        </row>
        <row r="397">
          <cell r="A397" t="str">
            <v>ED-49646</v>
          </cell>
          <cell r="C397" t="str">
            <v>FORMA E DESFORMA DE COMPENSADO RESINADO, ESP. 14MM, REAPROVEITAMENTO (3X), EXCLUSIVE ESCORAMENTO</v>
          </cell>
          <cell r="G397" t="str">
            <v>m2</v>
          </cell>
          <cell r="H397">
            <v>67.38</v>
          </cell>
        </row>
        <row r="398">
          <cell r="A398" t="str">
            <v>ED-49649</v>
          </cell>
          <cell r="C398" t="str">
            <v>FORMA E DESFORMA DE MADEIRA PARA ESTRUTURA EM CURVA COM TÁBUA, SARRAFO E COMPENSADO RESINADO NAVAL, ESP. 6MM, REAPROVEITAMENTO (2X), EXCLUSIVE ESCORAMENTO</v>
          </cell>
          <cell r="G398" t="str">
            <v>m2</v>
          </cell>
          <cell r="H398">
            <v>122.33</v>
          </cell>
        </row>
        <row r="399">
          <cell r="A399" t="str">
            <v>ED-8457</v>
          </cell>
          <cell r="C399" t="str">
            <v>FORMA E DESFORMA DE MADEIRA PARA ESTRUTURA EM CURVA COM TÁBUA, SARRAFO E COMPENSADO RESINADO NAVAL, ESP. 6MM, REAPROVEITAMENTO (3X), EXCLUSIVE ESCORAMENTO</v>
          </cell>
          <cell r="G399" t="str">
            <v>m2</v>
          </cell>
          <cell r="H399">
            <v>98.91</v>
          </cell>
        </row>
        <row r="400">
          <cell r="A400" t="str">
            <v>ED-8458</v>
          </cell>
          <cell r="C400" t="str">
            <v>FORMA E DESFORMA DE MADEIRA PARA ESTRUTURA EM CURVA COM TÁBUA, SARRAFO E COMPENSADO RESINADO NAVAL, ESP. 6MM, REAPROVEITAMENTO (5X), EXCLUSIVE ESCORAMENTO</v>
          </cell>
          <cell r="G400" t="str">
            <v>m2</v>
          </cell>
          <cell r="H400">
            <v>80.180000000000007</v>
          </cell>
        </row>
        <row r="401">
          <cell r="A401" t="str">
            <v>ED-49643</v>
          </cell>
          <cell r="C401" t="str">
            <v>FORMA E DESFORMA DE TÁBUA E SARRAFO, REAPROVEITAMENTO (3X), EXCLUSIVE ESCORAMENTO</v>
          </cell>
          <cell r="G401" t="str">
            <v>m2</v>
          </cell>
          <cell r="H401">
            <v>56.68</v>
          </cell>
        </row>
        <row r="402">
          <cell r="A402" t="str">
            <v>ED-8471</v>
          </cell>
          <cell r="C402" t="str">
            <v>FORMA E DESFORMA DE TÁBUA E SARRAFO, REAPROVEITAMENTO (5X), EXCLUSIVE ESCORAMENTO</v>
          </cell>
          <cell r="G402" t="str">
            <v>m2</v>
          </cell>
          <cell r="H402">
            <v>44.2</v>
          </cell>
        </row>
        <row r="403">
          <cell r="A403" t="str">
            <v>ED-15690</v>
          </cell>
          <cell r="C403" t="str">
            <v>FORMA E DESFORMA PARA CORTINA DE CONCRETO OU PAREDE ESTRUTURAL (VIGA-PAREDE), ALTURA MÁXIMA DE 360CM, COM CHAPA DE COMPENSADO PLASTIFICADO, ESP. 18MM, REAPROVEITAMENTO (3X), INCLUSIVE TRAVAMENTO COM TIRANTES EM ARAME E ESCORA PARA PRUMO EM MADEIRA</v>
          </cell>
          <cell r="G403" t="str">
            <v>m2</v>
          </cell>
          <cell r="H403">
            <v>106.33</v>
          </cell>
        </row>
        <row r="404">
          <cell r="A404" t="str">
            <v>ED-19652</v>
          </cell>
          <cell r="C404" t="str">
            <v>FORMA E DESFORMA PARA LAJE NERVURADA COM CUBETA E ASSOALHO EM COMPENSADO PLASTIFICADO, ESP. 14MM, ALTURA DE (200 ATÉ 310)CM, REAPROVEITAMENTO (10X), INCLUSIVE CIMBRAMENTO</v>
          </cell>
          <cell r="G404" t="str">
            <v>m2xmês</v>
          </cell>
          <cell r="H404">
            <v>52.18</v>
          </cell>
        </row>
        <row r="405">
          <cell r="A405" t="str">
            <v>ED-19653</v>
          </cell>
          <cell r="C405" t="str">
            <v>FORMA E DESFORMA PARA LAJE NERVURADA COM CUBETA E ASSOALHO EM COMPENSADO PLASTIFICADO, ESP. 14MM, ALTURA DE (311 ATÉ 450)CM, REAPROVEITAMENTO (10X), INCLUSIVE CIMBRAMENTO</v>
          </cell>
          <cell r="G405" t="str">
            <v>m2xmês</v>
          </cell>
          <cell r="H405">
            <v>52.74</v>
          </cell>
        </row>
        <row r="406">
          <cell r="A406">
            <v>8748</v>
          </cell>
          <cell r="C406" t="str">
            <v>CONCRETO USINADO</v>
          </cell>
        </row>
        <row r="407">
          <cell r="A407" t="str">
            <v>ED-49637</v>
          </cell>
          <cell r="C407" t="str">
            <v>FORNECIMENTO DE CONCRETO ESTRUTURAL, USINADO BOMBEADO, COM FCK 20 MPA, INCLUSIVE LANÇAMENTO, ADENSAMENTO E ACABAMENTO</v>
          </cell>
          <cell r="G407" t="str">
            <v>m3</v>
          </cell>
          <cell r="H407">
            <v>675.61</v>
          </cell>
        </row>
        <row r="408">
          <cell r="A408" t="str">
            <v>ED-49638</v>
          </cell>
          <cell r="C408" t="str">
            <v>FORNECIMENTO DE CONCRETO ESTRUTURAL, USINADO BOMBEADO, COM FCK 25 MPA, INCLUSIVE LANÇAMENTO, ADENSAMENTO E ACABAMENTO</v>
          </cell>
          <cell r="G408" t="str">
            <v>m3</v>
          </cell>
          <cell r="H408">
            <v>692.06</v>
          </cell>
        </row>
        <row r="409">
          <cell r="A409" t="str">
            <v>ED-49639</v>
          </cell>
          <cell r="C409" t="str">
            <v>FORNECIMENTO DE CONCRETO ESTRUTURAL, USINADO BOMBEADO, COM FCK 30 MPA, INCLUSIVE LANÇAMENTO, ADENSAMENTO E ACABAMENTO</v>
          </cell>
          <cell r="G409" t="str">
            <v>m3</v>
          </cell>
          <cell r="H409">
            <v>712.08</v>
          </cell>
        </row>
        <row r="410">
          <cell r="A410" t="str">
            <v>ED-49640</v>
          </cell>
          <cell r="C410" t="str">
            <v>FORNECIMENTO DE CONCRETO ESTRUTURAL, USINADO BOMBEADO, COM FCK 35 MPA, INCLUSIVE LANÇAMENTO, ADENSAMENTO E ACABAMENTO</v>
          </cell>
          <cell r="G410" t="str">
            <v>m3</v>
          </cell>
          <cell r="H410">
            <v>732.09</v>
          </cell>
        </row>
        <row r="411">
          <cell r="A411" t="str">
            <v>ED-49641</v>
          </cell>
          <cell r="C411" t="str">
            <v>FORNECIMENTO DE CONCRETO ESTRUTURAL, USINADO BOMBEADO, COM FCK 40 MPA, INCLUSIVE LANÇAMENTO, ADENSAMENTO E ACABAMENTO</v>
          </cell>
          <cell r="G411" t="str">
            <v>m3</v>
          </cell>
          <cell r="H411">
            <v>759.74</v>
          </cell>
        </row>
        <row r="412">
          <cell r="A412" t="str">
            <v>ED-49642</v>
          </cell>
          <cell r="C412" t="str">
            <v>FORNECIMENTO DE CONCRETO ESTRUTURAL, USINADO BOMBEADO, COM FCK 45 MPA, INCLUSIVE LANÇAMENTO, ADENSAMENTO E ACABAMENTO</v>
          </cell>
          <cell r="G412" t="str">
            <v>m3</v>
          </cell>
          <cell r="H412">
            <v>819.3</v>
          </cell>
        </row>
        <row r="413">
          <cell r="A413" t="str">
            <v>ED-49629</v>
          </cell>
          <cell r="C413" t="str">
            <v>FORNECIMENTO DE CONCRETO ESTRUTURAL, USINADO, COM FCK 20 MPA, INCLUSIVE LANÇAMENTO, ADENSAMENTO E ACABAMENTO</v>
          </cell>
          <cell r="G413" t="str">
            <v>m3</v>
          </cell>
          <cell r="H413">
            <v>677.8</v>
          </cell>
        </row>
        <row r="414">
          <cell r="A414" t="str">
            <v>ED-49630</v>
          </cell>
          <cell r="C414" t="str">
            <v>FORNECIMENTO DE CONCRETO ESTRUTURAL, USINADO, COM FCK 25 MPA, INCLUSIVE LANÇAMENTO, ADENSAMENTO E ACABAMENTO</v>
          </cell>
          <cell r="G414" t="str">
            <v>m3</v>
          </cell>
          <cell r="H414">
            <v>702.38</v>
          </cell>
        </row>
        <row r="415">
          <cell r="A415" t="str">
            <v>ED-49631</v>
          </cell>
          <cell r="C415" t="str">
            <v>FORNECIMENTO DE CONCRETO ESTRUTURAL, USINADO, COM FCK 30 MPA, INCLUSIVE LANÇAMENTO, ADENSAMENTO E ACABAMENTO</v>
          </cell>
          <cell r="G415" t="str">
            <v>m3</v>
          </cell>
          <cell r="H415">
            <v>726.78</v>
          </cell>
        </row>
        <row r="416">
          <cell r="A416" t="str">
            <v>ED-49632</v>
          </cell>
          <cell r="C416" t="str">
            <v>FORNECIMENTO DE CONCRETO ESTRUTURAL, USINADO, COM FCK 35 MPA, INCLUSIVE LANÇAMENTO, ADENSAMENTO E ACABAMENTO</v>
          </cell>
          <cell r="G416" t="str">
            <v>m3</v>
          </cell>
          <cell r="H416">
            <v>751.95</v>
          </cell>
        </row>
        <row r="417">
          <cell r="A417" t="str">
            <v>ED-49633</v>
          </cell>
          <cell r="C417" t="str">
            <v>FORNECIMENTO DE CONCRETO ESTRUTURAL, USINADO, COM FCK 40 MPA, INCLUSIVE LANÇAMENTO, ADENSAMENTO E ACABAMENTO</v>
          </cell>
          <cell r="G417" t="str">
            <v>m3</v>
          </cell>
          <cell r="H417">
            <v>773.24</v>
          </cell>
        </row>
        <row r="418">
          <cell r="A418" t="str">
            <v>ED-49634</v>
          </cell>
          <cell r="C418" t="str">
            <v>FORNECIMENTO DE CONCRETO ESTRUTURAL, USINADO, COM FCK 45 MPA, INCLUSIVE LANÇAMENTO, ADENSAMENTO E ACABAMENTO</v>
          </cell>
          <cell r="G418" t="str">
            <v>m3</v>
          </cell>
          <cell r="H418">
            <v>807.76</v>
          </cell>
        </row>
        <row r="419">
          <cell r="A419" t="str">
            <v>ED-49625</v>
          </cell>
          <cell r="C419" t="str">
            <v>FORNECIMENTO DE CONCRETO NÃO ESTRUTURAL, USINADO, COM FCK 10 MPA, INCLUSIVE LANÇAMENTO, ADENSAMENTO E ACABAMENTO</v>
          </cell>
          <cell r="G419" t="str">
            <v>m3</v>
          </cell>
          <cell r="H419">
            <v>630.63</v>
          </cell>
        </row>
        <row r="420">
          <cell r="A420" t="str">
            <v>ED-49627</v>
          </cell>
          <cell r="C420" t="str">
            <v>FORNECIMENTO DE CONCRETO NÃO ESTRUTURAL, USINADO, COM FCK 15 MPA, INCLUSIVE LANÇAMENTO, ADENSAMENTO E ACABAMENTO</v>
          </cell>
          <cell r="G420" t="str">
            <v>m3</v>
          </cell>
          <cell r="H420">
            <v>653.96</v>
          </cell>
        </row>
        <row r="421">
          <cell r="A421">
            <v>8749</v>
          </cell>
          <cell r="C421" t="str">
            <v>CONCRETO AUTO ADENSÁVEL (CAA)</v>
          </cell>
        </row>
        <row r="422">
          <cell r="A422" t="str">
            <v>ED-9058</v>
          </cell>
          <cell r="C422" t="str">
            <v>APLICAÇÃO DE CONCRETO AUTO-ADENSÁVEL EM ESTRUTURA, INCLUSIVE ESPALHAMENTO, ADENSAMENTO E ACABAMENTO</v>
          </cell>
          <cell r="G422" t="str">
            <v>m3</v>
          </cell>
          <cell r="H422">
            <v>11.98</v>
          </cell>
        </row>
        <row r="423">
          <cell r="A423" t="str">
            <v>ED-9052</v>
          </cell>
          <cell r="C423" t="str">
            <v>FORNECIMENTO DE CONCRETO ESTRUTURAL, USINADO BOMBEADO, AUTO-ADENSÁVEL, COM FCK 20 MPA, INCLUSIVE LANÇAMENTO E ACABAMENTO</v>
          </cell>
          <cell r="G423" t="str">
            <v>m3</v>
          </cell>
          <cell r="H423">
            <v>735.52</v>
          </cell>
        </row>
        <row r="424">
          <cell r="A424" t="str">
            <v>ED-9053</v>
          </cell>
          <cell r="C424" t="str">
            <v>FORNECIMENTO DE CONCRETO ESTRUTURAL, USINADO BOMBEADO, AUTO-ADENSÁVEL, COM FCK 25 MPA, INCLUSIVE LANÇAMENTO E ACABAMENTO</v>
          </cell>
          <cell r="G424" t="str">
            <v>m3</v>
          </cell>
          <cell r="H424">
            <v>755.99</v>
          </cell>
        </row>
        <row r="425">
          <cell r="A425" t="str">
            <v>ED-9054</v>
          </cell>
          <cell r="C425" t="str">
            <v>FORNECIMENTO DE CONCRETO ESTRUTURAL, USINADO BOMBEADO, AUTO-ADENSÁVEL, COM FCK 30 MPA, INCLUSIVE LANÇAMENTO E ACABAMENTO</v>
          </cell>
          <cell r="G425" t="str">
            <v>m3</v>
          </cell>
          <cell r="H425">
            <v>779.73</v>
          </cell>
        </row>
        <row r="426">
          <cell r="A426" t="str">
            <v>ED-9055</v>
          </cell>
          <cell r="C426" t="str">
            <v>FORNECIMENTO DE CONCRETO ESTRUTURAL, USINADO BOMBEADO, AUTO-ADENSÁVEL, COM FCK 35 MPA, INCLUSIVE LANÇAMENTO E ACABAMENTO</v>
          </cell>
          <cell r="G426" t="str">
            <v>m3</v>
          </cell>
          <cell r="H426">
            <v>802.3</v>
          </cell>
        </row>
        <row r="427">
          <cell r="A427" t="str">
            <v>ED-9056</v>
          </cell>
          <cell r="C427" t="str">
            <v>FORNECIMENTO DE CONCRETO ESTRUTURAL, USINADO BOMBEADO, AUTO-ADENSÁVEL, COM FCK 40 MPA, INCLUSIVE LANÇAMENTO E ACABAMENTO</v>
          </cell>
          <cell r="G427" t="str">
            <v>m3</v>
          </cell>
          <cell r="H427">
            <v>825.58</v>
          </cell>
        </row>
        <row r="428">
          <cell r="A428" t="str">
            <v>ED-9057</v>
          </cell>
          <cell r="C428" t="str">
            <v>FORNECIMENTO DE CONCRETO ESTRUTURAL, USINADO BOMBEADO, AUTO-ADENSÁVEL, COM FCK 45 MPA, INCLUSIVE LANÇAMENTO E ACABAMENTO</v>
          </cell>
          <cell r="G428" t="str">
            <v>m3</v>
          </cell>
          <cell r="H428">
            <v>849.6</v>
          </cell>
        </row>
        <row r="429">
          <cell r="A429">
            <v>8750</v>
          </cell>
          <cell r="C429" t="str">
            <v>CONCRETO PREPARADO EM OBRA</v>
          </cell>
        </row>
        <row r="430">
          <cell r="A430" t="str">
            <v>ED-49618</v>
          </cell>
          <cell r="C430" t="str">
            <v>FORNECIMENTO DE CONCRETO ESTRUTURAL, PREPARADO EM OBRA, COM FCK 20 MPA, INCLUSIVE LANÇAMENTO, ADENSAMENTO E ACABAMENTO</v>
          </cell>
          <cell r="G430" t="str">
            <v>m3</v>
          </cell>
          <cell r="H430">
            <v>658.41</v>
          </cell>
        </row>
        <row r="431">
          <cell r="A431" t="str">
            <v>ED-49619</v>
          </cell>
          <cell r="C431" t="str">
            <v>FORNECIMENTO DE CONCRETO ESTRUTURAL, PREPARADO EM OBRA, COM FCK 25 MPA, INCLUSIVE LANÇAMENTO, ADENSAMENTO E ACABAMENTO</v>
          </cell>
          <cell r="G431" t="str">
            <v>m3</v>
          </cell>
          <cell r="H431">
            <v>689.8</v>
          </cell>
        </row>
        <row r="432">
          <cell r="A432" t="str">
            <v>ED-49620</v>
          </cell>
          <cell r="C432" t="str">
            <v>FORNECIMENTO DE CONCRETO ESTRUTURAL, PREPARADO EM OBRA, COM FCK 30 MPA, INCLUSIVE LANÇAMENTO, ADENSAMENTO E ACABAMENTO</v>
          </cell>
          <cell r="G432" t="str">
            <v>m3</v>
          </cell>
          <cell r="H432">
            <v>735.28</v>
          </cell>
        </row>
        <row r="433">
          <cell r="A433" t="str">
            <v>ED-49621</v>
          </cell>
          <cell r="C433" t="str">
            <v>FORNECIMENTO DE CONCRETO ESTRUTURAL, PREPARADO EM OBRA, COM FCK 35 MPA, INCLUSIVE LANÇAMENTO, ADENSAMENTO E ACABAMENTO</v>
          </cell>
          <cell r="G433" t="str">
            <v>m3</v>
          </cell>
          <cell r="H433">
            <v>761.86</v>
          </cell>
        </row>
        <row r="434">
          <cell r="A434" t="str">
            <v>ED-49622</v>
          </cell>
          <cell r="C434" t="str">
            <v>FORNECIMENTO DE CONCRETO ESTRUTURAL, PREPARADO EM OBRA, COM FCK 40 MPA, INCLUSIVE LANÇAMENTO, ADENSAMENTO E ACABAMENTO</v>
          </cell>
          <cell r="G434" t="str">
            <v>m3</v>
          </cell>
          <cell r="H434">
            <v>804.76</v>
          </cell>
        </row>
        <row r="435">
          <cell r="A435" t="str">
            <v>ED-49614</v>
          </cell>
          <cell r="C435" t="str">
            <v>FORNECIMENTO DE CONCRETO NÃO ESTRUTURAL, PREPARADO EM OBRA COM BETONEIRA, COM FCK 10 MPA, INCLUSIVE LANÇAMENTO, ADENSAMENTO E ACABAMENTO</v>
          </cell>
          <cell r="G435" t="str">
            <v>m3</v>
          </cell>
          <cell r="H435">
            <v>608.97</v>
          </cell>
        </row>
        <row r="436">
          <cell r="A436" t="str">
            <v>ED-49615</v>
          </cell>
          <cell r="C436" t="str">
            <v>FORNECIMENTO DE CONCRETO NÃO ESTRUTURAL, PREPARADO EM OBRA COM BETONEIRA, COM FCK 13,5 MPA, INCLUSIVE LANÇAMENTO, ADENSAMENTO E ACABAMENTO</v>
          </cell>
          <cell r="G436" t="str">
            <v>m3</v>
          </cell>
          <cell r="H436">
            <v>631.08000000000004</v>
          </cell>
        </row>
        <row r="437">
          <cell r="A437" t="str">
            <v>ED-49616</v>
          </cell>
          <cell r="C437" t="str">
            <v>FORNECIMENTO DE CONCRETO NÃO ESTRUTURAL, PREPARADO EM OBRA COM BETONEIRA, COM FCK 15 MPA, INCLUSIVE LANÇAMENTO, ADENSAMENTO E ACABAMENTO</v>
          </cell>
          <cell r="G437" t="str">
            <v>m3</v>
          </cell>
          <cell r="H437">
            <v>639.61</v>
          </cell>
        </row>
        <row r="438">
          <cell r="A438" t="str">
            <v>ED-49617</v>
          </cell>
          <cell r="C438" t="str">
            <v>FORNECIMENTO DE CONCRETO NÃO ESTRUTURAL, PREPARADO EM OBRA COM BETONEIRA, COM FCK 18 MPA, INCLUSIVE LANÇAMENTO, ADENSAMENTO E ACABAMENTO</v>
          </cell>
          <cell r="G438" t="str">
            <v>m3</v>
          </cell>
          <cell r="H438">
            <v>657.18</v>
          </cell>
        </row>
        <row r="439">
          <cell r="A439" t="str">
            <v>ED-49613</v>
          </cell>
          <cell r="C439" t="str">
            <v>FORNECIMENTO DE CONCRETO NÃO ESTRUTURAL, PREPARADO EM OBRA COM BETONEIRA, COM FCK 9 MPA, INCLUSIVE LANÇAMENTO, ADENSAMENTO E ACABAMENTO</v>
          </cell>
          <cell r="G439" t="str">
            <v>m3</v>
          </cell>
          <cell r="H439">
            <v>602.52</v>
          </cell>
        </row>
        <row r="440">
          <cell r="A440">
            <v>8751</v>
          </cell>
          <cell r="C440" t="str">
            <v>ESTRUTURA METÁLICA</v>
          </cell>
        </row>
        <row r="441">
          <cell r="A441" t="str">
            <v>ED-49664</v>
          </cell>
          <cell r="C441" t="str">
            <v>FORNECIMENTO DE ESTRUTURA METÁLICA EM PERFIL LAMINADO, INCLUSIVE FABRICAÇÃO, TRANSPORTE, MONTAGEM E APLICAÇÃO DE FUNDO PREPARADOR ANTICORROSIVO EM SUPERFÍCIE METÁLICA, UMA (1) DEMÃO</v>
          </cell>
          <cell r="G441" t="str">
            <v>Kg</v>
          </cell>
          <cell r="H441">
            <v>23.64</v>
          </cell>
        </row>
        <row r="442">
          <cell r="A442" t="str">
            <v>ED-49665</v>
          </cell>
          <cell r="C442" t="str">
            <v>FORNECIMENTO DE ESTRUTURA METÁLICA EM PERFIL SOLDADO, INCLUSIVE FABRICAÇÃO, TRANSPORTE, MONTAGEM E APLICAÇÃO DE FUNDO PREPARADOR ANTICORROSIVO EM SUPERFÍCIE METÁLICA, UMA (1) DEMÃO</v>
          </cell>
          <cell r="G442" t="str">
            <v>Kg</v>
          </cell>
          <cell r="H442">
            <v>23.64</v>
          </cell>
        </row>
        <row r="443">
          <cell r="A443">
            <v>8752</v>
          </cell>
          <cell r="C443" t="str">
            <v>LAJE PRÉ-MOLDADA</v>
          </cell>
        </row>
        <row r="444">
          <cell r="A444" t="str">
            <v>ED-50252</v>
          </cell>
          <cell r="C444" t="str">
            <v>LAJE PRÉ-MOLDADA, A REVESTIR, INCLUSIVE CAPEAMENTO E = 4 CM, SC = 100 KG/M2, L = 3,00 M</v>
          </cell>
          <cell r="G444" t="str">
            <v>m2</v>
          </cell>
          <cell r="H444">
            <v>134.91999999999999</v>
          </cell>
        </row>
        <row r="445">
          <cell r="A445" t="str">
            <v>ED-50253</v>
          </cell>
          <cell r="C445" t="str">
            <v>LAJE PRÉ-MOLDADA, A REVESTIR, INCLUSIVE CAPEAMENTO E = 4 CM, SC = 100 KG/M2, L = 4,00 M</v>
          </cell>
          <cell r="G445" t="str">
            <v>m2</v>
          </cell>
          <cell r="H445">
            <v>160.08000000000001</v>
          </cell>
        </row>
        <row r="446">
          <cell r="A446" t="str">
            <v>ED-50254</v>
          </cell>
          <cell r="C446" t="str">
            <v>LAJE PRÉ-MOLDADA, A REVESTIR, INCLUSIVE CAPEAMENTO E = 4 CM, SC = 100 KG/M2, L = 5,00 M</v>
          </cell>
          <cell r="G446" t="str">
            <v>m2</v>
          </cell>
          <cell r="H446">
            <v>164.87</v>
          </cell>
        </row>
        <row r="447">
          <cell r="A447" t="str">
            <v>ED-50255</v>
          </cell>
          <cell r="C447" t="str">
            <v>LAJE PRÉ-MOLDADA, A REVESTIR, INCLUSIVE CAPEAMENTO E = 4 CM, SC = 200 KG/M2, L = 3,00 M</v>
          </cell>
          <cell r="G447" t="str">
            <v>m2</v>
          </cell>
          <cell r="H447">
            <v>144.97999999999999</v>
          </cell>
        </row>
        <row r="448">
          <cell r="A448" t="str">
            <v>ED-50256</v>
          </cell>
          <cell r="C448" t="str">
            <v>LAJE PRÉ-MOLDADA, A REVESTIR, INCLUSIVE CAPEAMENTO E = 4 CM, SC = 200 KG/M2, L = 4,00 M</v>
          </cell>
          <cell r="G448" t="str">
            <v>m2</v>
          </cell>
          <cell r="H448">
            <v>160.21</v>
          </cell>
        </row>
        <row r="449">
          <cell r="A449" t="str">
            <v>ED-50257</v>
          </cell>
          <cell r="C449" t="str">
            <v>LAJE PRÉ-MOLDADA, A REVESTIR, INCLUSIVE CAPEAMENTO E = 4 CM, SC = 200 KG/M2, L = 5,00 M</v>
          </cell>
          <cell r="G449" t="str">
            <v>m2</v>
          </cell>
          <cell r="H449">
            <v>170.47</v>
          </cell>
        </row>
        <row r="450">
          <cell r="A450" t="str">
            <v>ED-50258</v>
          </cell>
          <cell r="C450" t="str">
            <v>LAJE PRÉ-MOLDADA, A REVESTIR, INCLUSIVE CAPEAMENTO E = 4 CM, SC = 250 KG/M2, L = 5,00 M</v>
          </cell>
          <cell r="G450" t="str">
            <v>m2</v>
          </cell>
          <cell r="H450">
            <v>161.58000000000001</v>
          </cell>
        </row>
        <row r="451">
          <cell r="A451" t="str">
            <v>ED-50259</v>
          </cell>
          <cell r="C451" t="str">
            <v>LAJE PRÉ-MOLDADA, A REVESTIR, INCLUSIVE CAPEAMENTO E = 4 CM, SC = 300 KG/M2, L = 3,00 M</v>
          </cell>
          <cell r="G451" t="str">
            <v>m2</v>
          </cell>
          <cell r="H451">
            <v>132.26</v>
          </cell>
        </row>
        <row r="452">
          <cell r="A452" t="str">
            <v>ED-50260</v>
          </cell>
          <cell r="C452" t="str">
            <v>LAJE PRÉ-MOLDADA, A REVESTIR, INCLUSIVE CAPEAMENTO E = 4 CM, SC = 300 KG/M2, L = 4,00 M</v>
          </cell>
          <cell r="G452" t="str">
            <v>m2</v>
          </cell>
          <cell r="H452">
            <v>152.36000000000001</v>
          </cell>
        </row>
        <row r="453">
          <cell r="A453" t="str">
            <v>ED-50261</v>
          </cell>
          <cell r="C453" t="str">
            <v>LAJE PRÉ-MOLDADA, A REVESTIR, INCLUSIVE CAPEAMENTO E = 4 CM, SC = 300 KG/M2, L = 5,00 M</v>
          </cell>
          <cell r="G453" t="str">
            <v>m2</v>
          </cell>
          <cell r="H453">
            <v>165.95</v>
          </cell>
        </row>
        <row r="454">
          <cell r="A454" t="str">
            <v>ED-50262</v>
          </cell>
          <cell r="C454" t="str">
            <v>LAJE PRÉ-MOLDADA, A REVESTIR, INCLUSIVE CAPEAMENTO E = 4 CM, SC = 370 KG/M2</v>
          </cell>
          <cell r="G454" t="str">
            <v>m2</v>
          </cell>
          <cell r="H454">
            <v>150.05000000000001</v>
          </cell>
        </row>
        <row r="455">
          <cell r="A455" t="str">
            <v>ED-50242</v>
          </cell>
          <cell r="C455" t="str">
            <v>LAJE PRÉ-MOLDADA, APARENTE, INCLUSIVE CAPEAMENTO E = 4 CM, SC = 100 KG/M2, L = 3,00 M</v>
          </cell>
          <cell r="G455" t="str">
            <v>m2</v>
          </cell>
          <cell r="H455">
            <v>129.55000000000001</v>
          </cell>
        </row>
        <row r="456">
          <cell r="A456" t="str">
            <v>ED-50243</v>
          </cell>
          <cell r="C456" t="str">
            <v>LAJE PRÉ-MOLDADA, APARENTE, INCLUSIVE CAPEAMENTO E = 4 CM, SC = 100 KG/M2, L = 4,00 M</v>
          </cell>
          <cell r="G456" t="str">
            <v>m2</v>
          </cell>
          <cell r="H456">
            <v>150.30000000000001</v>
          </cell>
        </row>
        <row r="457">
          <cell r="A457" t="str">
            <v>ED-50244</v>
          </cell>
          <cell r="C457" t="str">
            <v>LAJE PRÉ-MOLDADA, APARENTE, INCLUSIVE CAPEAMENTO E = 4 CM, SC = 100 KG/M2, L = 5,00 M</v>
          </cell>
          <cell r="G457" t="str">
            <v>m2</v>
          </cell>
          <cell r="H457">
            <v>166.21</v>
          </cell>
        </row>
        <row r="458">
          <cell r="A458" t="str">
            <v>ED-50245</v>
          </cell>
          <cell r="C458" t="str">
            <v>LAJE PRÉ-MOLDADA, APARENTE, INCLUSIVE CAPEAMENTO E = 4 CM, SC = 200 KG/M2, L = 3,00 M</v>
          </cell>
          <cell r="G458" t="str">
            <v>m2</v>
          </cell>
          <cell r="H458">
            <v>137.05000000000001</v>
          </cell>
        </row>
        <row r="459">
          <cell r="A459" t="str">
            <v>ED-50246</v>
          </cell>
          <cell r="C459" t="str">
            <v>LAJE PRÉ-MOLDADA, APARENTE, INCLUSIVE CAPEAMENTO E = 4 CM, SC = 200 KG/M2, L = 4,00 M</v>
          </cell>
          <cell r="G459" t="str">
            <v>m2</v>
          </cell>
          <cell r="H459">
            <v>154.12</v>
          </cell>
        </row>
        <row r="460">
          <cell r="A460" t="str">
            <v>ED-50247</v>
          </cell>
          <cell r="C460" t="str">
            <v>LAJE PRÉ-MOLDADA, APARENTE, INCLUSIVE CAPEAMENTO E = 4 CM, SC = 200 KG/M2, L = 5,00 M</v>
          </cell>
          <cell r="G460" t="str">
            <v>m2</v>
          </cell>
          <cell r="H460">
            <v>170.89</v>
          </cell>
        </row>
        <row r="461">
          <cell r="A461" t="str">
            <v>ED-50248</v>
          </cell>
          <cell r="C461" t="str">
            <v>LAJE PRÉ-MOLDADA, APARENTE, INCLUSIVE CAPEAMENTO E = 4 CM, SC = 300 KG/M2, L = 3,00 M</v>
          </cell>
          <cell r="G461" t="str">
            <v>m2</v>
          </cell>
          <cell r="H461">
            <v>145.85</v>
          </cell>
        </row>
        <row r="462">
          <cell r="A462" t="str">
            <v>ED-50249</v>
          </cell>
          <cell r="C462" t="str">
            <v>LAJE PRÉ-MOLDADA, APARENTE, INCLUSIVE CAPEAMENTO E = 4 CM, SC = 300 KG/M2, L = 4,00 M</v>
          </cell>
          <cell r="G462" t="str">
            <v>m2</v>
          </cell>
          <cell r="H462">
            <v>163.62</v>
          </cell>
        </row>
        <row r="463">
          <cell r="A463" t="str">
            <v>ED-50250</v>
          </cell>
          <cell r="C463" t="str">
            <v>LAJE PRÉ-MOLDADA, APARENTE, INCLUSIVE CAPEAMENTO E = 4 CM, SC = 300 KG/M2, L = 5,00 M</v>
          </cell>
          <cell r="G463" t="str">
            <v>m2</v>
          </cell>
          <cell r="H463">
            <v>178.6</v>
          </cell>
        </row>
        <row r="464">
          <cell r="A464">
            <v>8753</v>
          </cell>
          <cell r="C464" t="str">
            <v>ESCORAMENTO</v>
          </cell>
        </row>
        <row r="465">
          <cell r="A465" t="str">
            <v>ED-19637</v>
          </cell>
          <cell r="C465" t="str">
            <v>CIMBRAMENTO PARA LAJE PRÉ-MOLDADA COM ESCORAMENTO METÁLICO, TIPO "A", ALTURA DE (200 ATÉ 310)CM, INCLUSIVE DESCARGA, MONTAGEM, DESMONTAGEM E CARGA</v>
          </cell>
          <cell r="G465" t="str">
            <v>m2xmês</v>
          </cell>
          <cell r="H465">
            <v>15.82</v>
          </cell>
        </row>
        <row r="466">
          <cell r="A466" t="str">
            <v>ED-19638</v>
          </cell>
          <cell r="C466" t="str">
            <v>CIMBRAMENTO PARA LAJE PRÉ-MOLDADA COM ESCORAMENTO METÁLICO, TIPO "B", ALTURA DE (311 ATÉ 450)CM, INCLUSIVE DESCARGA, MONTAGEM, DESMONTAGEM E CARGA</v>
          </cell>
          <cell r="G466" t="str">
            <v>m2xmês</v>
          </cell>
          <cell r="H466">
            <v>16.38</v>
          </cell>
        </row>
        <row r="467">
          <cell r="A467" t="str">
            <v>ED-19633</v>
          </cell>
          <cell r="C467" t="str">
            <v>ESCORAMENTO METÁLICO PARA LAJE E VIGA EM CONCRETO ARMADO, TIPO "A", ALTURA DE (200 ATÉ 310)CM, INCLUSIVE DESCARGA, MONTAGEM, DESMONTAGEM E CARGA</v>
          </cell>
          <cell r="G467" t="str">
            <v>m2xmês</v>
          </cell>
          <cell r="H467">
            <v>12.92</v>
          </cell>
        </row>
        <row r="468">
          <cell r="A468" t="str">
            <v>ED-19634</v>
          </cell>
          <cell r="C468" t="str">
            <v>ESCORAMENTO METÁLICO PARA LAJE E VIGA EM CONCRETO ARMADO, TIPO "B", ALTURA DE (311 ATÉ 450)CM, INCLUSIVE DESCARGA, MONTAGEM, DESMONTAGEM E CARGA</v>
          </cell>
          <cell r="G468" t="str">
            <v>m2xmês</v>
          </cell>
          <cell r="H468">
            <v>13.62</v>
          </cell>
        </row>
        <row r="469">
          <cell r="A469" t="str">
            <v>ED-19635</v>
          </cell>
          <cell r="C469" t="str">
            <v>ESCORAMENTO METÁLICO PARA VIGA EM CONCRETO ARMADO, TIPO "A", ALTURA DE (200 ATÉ 310)CM, EXCLUSIVE DESCARGA, MONTAGEM, DESMONTAGEM E CARGA</v>
          </cell>
          <cell r="G469" t="str">
            <v>m2xmês</v>
          </cell>
          <cell r="H469">
            <v>11.45</v>
          </cell>
        </row>
        <row r="470">
          <cell r="A470">
            <v>8754</v>
          </cell>
          <cell r="C470" t="str">
            <v>POLIMENTO E NÍVEL ZERO EM CONCRETO</v>
          </cell>
        </row>
        <row r="471">
          <cell r="A471" t="str">
            <v>ED-50619</v>
          </cell>
          <cell r="C471" t="str">
            <v>POLIMENTO MECÂNICO DE PISO EM CONCRETO COM NIVELAMENTO A LASER (NÍVEL ZERO)</v>
          </cell>
          <cell r="G471" t="str">
            <v>m2</v>
          </cell>
          <cell r="H471">
            <v>15.3</v>
          </cell>
        </row>
        <row r="472">
          <cell r="A472">
            <v>8755</v>
          </cell>
          <cell r="C472" t="str">
            <v>GRAUTE</v>
          </cell>
        </row>
        <row r="473">
          <cell r="A473" t="str">
            <v>ED-49662</v>
          </cell>
          <cell r="C473" t="str">
            <v>FORNECIMENTO E APLICAÇÃO DE GRAUTE PARA ANCORAGENS, RECUPERAÇÕES ESTRUTURAIS E USO EM GERAL</v>
          </cell>
          <cell r="G473" t="str">
            <v>m3</v>
          </cell>
          <cell r="H473">
            <v>2793.01</v>
          </cell>
        </row>
        <row r="474">
          <cell r="A474" t="str">
            <v>ED-49663</v>
          </cell>
          <cell r="C474" t="str">
            <v>PREPARO DE GRAUTE COM ARGAMASSA DE CIMENTO, AREIA SEM PENEIRAR E PEDRISCO TRAÇO 1:3:2</v>
          </cell>
          <cell r="G474" t="str">
            <v>m3</v>
          </cell>
          <cell r="H474">
            <v>525.86</v>
          </cell>
        </row>
        <row r="475">
          <cell r="A475" t="str">
            <v>ED-49661</v>
          </cell>
          <cell r="C475" t="str">
            <v>PREPARO E LANÇAMENTO DE GRAUTE COM ARGAMASSA DE CIMENTO, CAL HIDRATADA, AREIA SEM PENEIRAR E PEDRISCO TRAÇO 1:0,1:3:2</v>
          </cell>
          <cell r="G475" t="str">
            <v>m3</v>
          </cell>
          <cell r="H475">
            <v>763.87</v>
          </cell>
        </row>
        <row r="476">
          <cell r="A476">
            <v>8756</v>
          </cell>
          <cell r="C476" t="str">
            <v>RECUPERAÇÃO E REFORCO DE ESTRUTURA DE CONCRETO</v>
          </cell>
        </row>
        <row r="477">
          <cell r="A477" t="str">
            <v>ED-49655</v>
          </cell>
          <cell r="C477" t="str">
            <v>ANCORAGEM DE BARRAS DE AÇO COM CHUMBADOR QUÍMICO À BASE DE RESINA EPÓXI</v>
          </cell>
          <cell r="G477" t="str">
            <v>dm3</v>
          </cell>
          <cell r="H477">
            <v>357.37</v>
          </cell>
        </row>
        <row r="478">
          <cell r="A478" t="str">
            <v>ED-49660</v>
          </cell>
          <cell r="C478" t="str">
            <v>ESCARIFICAÇÃO MANUAL , CORTE DE CONCRETO ATÉ 3 CM DE PROFUNDIDADE</v>
          </cell>
          <cell r="G478" t="str">
            <v>m2</v>
          </cell>
          <cell r="H478">
            <v>162.1</v>
          </cell>
        </row>
        <row r="479">
          <cell r="A479" t="str">
            <v>ED-49656</v>
          </cell>
          <cell r="C479" t="str">
            <v>LIXAMENTO MECANIZADO DA ARMADURA COM ESCOVA CIRCULAR</v>
          </cell>
          <cell r="G479" t="str">
            <v>m</v>
          </cell>
          <cell r="H479">
            <v>7.19</v>
          </cell>
        </row>
        <row r="480">
          <cell r="A480" t="str">
            <v>ED-49657</v>
          </cell>
          <cell r="C480" t="str">
            <v>PROTEÇÃO DE ARMADURA CORROÍDA POR AÇÃO DE CLORETOS, COM TINTA DE ALTO TEOR DE ZINCO</v>
          </cell>
          <cell r="G480" t="str">
            <v>m</v>
          </cell>
          <cell r="H480">
            <v>4.54</v>
          </cell>
        </row>
        <row r="481">
          <cell r="A481" t="str">
            <v>ED-49658</v>
          </cell>
          <cell r="C481" t="str">
            <v>REFORÇO ESTRUTURAL COM EMENDA POR SOLDA , PARA RECONSTITUIÇÃO DA SEÇÃO DA ARMADURA</v>
          </cell>
          <cell r="G481" t="str">
            <v>U</v>
          </cell>
          <cell r="H481">
            <v>10.68</v>
          </cell>
        </row>
        <row r="482">
          <cell r="A482" t="str">
            <v>ED-49659</v>
          </cell>
          <cell r="C482" t="str">
            <v>REFORÇO ESTRUTURAL COM EMENDA POR TRANSPASSE , PARA RECONSTITUIÇÃO DA SEÇÃO DA ARMADURA</v>
          </cell>
          <cell r="G482" t="str">
            <v>Kg</v>
          </cell>
          <cell r="H482">
            <v>15.69</v>
          </cell>
        </row>
        <row r="483">
          <cell r="A483" t="str">
            <v>ED-50523</v>
          </cell>
          <cell r="C483" t="str">
            <v>TRATAMENTO EM SUPERFÍCIE DE CONCRETO APARENTE, INCLUSIVE RASPAGEM, ESTUCAGEM E POLIMENTO COM DUAS (2) DEMÃOS DE RESINA ACRÍLICA</v>
          </cell>
          <cell r="G483" t="str">
            <v>m2</v>
          </cell>
          <cell r="H483">
            <v>34.72</v>
          </cell>
        </row>
        <row r="484">
          <cell r="A484" t="str">
            <v>ED-50524</v>
          </cell>
          <cell r="C484" t="str">
            <v>TRATAMENTO EM SUPERFÍCIE DE CONCRETO APARENTE, INCLUSIVE RASPAGEM, ESTUCAGEM E POLIMENTO COM DUAS (2) DEMÃOS DE VERNIZ ACRÍLICO</v>
          </cell>
          <cell r="G484" t="str">
            <v>m2</v>
          </cell>
          <cell r="H484">
            <v>36.880000000000003</v>
          </cell>
        </row>
        <row r="485">
          <cell r="A485">
            <v>8669</v>
          </cell>
          <cell r="C485" t="str">
            <v>ALVENARIAS E DIVISÓRIAS</v>
          </cell>
        </row>
        <row r="486">
          <cell r="A486">
            <v>8757</v>
          </cell>
          <cell r="C486" t="str">
            <v>ALVENARIA DE TIJOLO LAMINADO</v>
          </cell>
        </row>
        <row r="487">
          <cell r="A487" t="str">
            <v>ED-48222</v>
          </cell>
          <cell r="C487" t="str">
            <v>ALVENARIA DE VEDAÇÃO COM TIJOLO CERÂMICO LAMINADO, 18 FUROS, ESP. 11CM, COM ACABAMENTO APARENTE, INCLUSIVE ARGAMASSA PARA ASSENTAMENTO</v>
          </cell>
          <cell r="G487" t="str">
            <v>m2</v>
          </cell>
          <cell r="H487">
            <v>126.72</v>
          </cell>
        </row>
        <row r="488">
          <cell r="A488" t="str">
            <v>ED-48224</v>
          </cell>
          <cell r="C488" t="str">
            <v>ALVENARIA DE VEDAÇÃO COM TIJOLO CERÂMICO LAMINADO, 18 FUROS, ESP. 23,5CM, COM ACABAMENTO APARENTE, INCLUSIVE ARGAMASSA PARA ASSENTAMENTO</v>
          </cell>
          <cell r="G488" t="str">
            <v>m2</v>
          </cell>
          <cell r="H488">
            <v>239.99</v>
          </cell>
        </row>
        <row r="489">
          <cell r="A489" t="str">
            <v>ED-48221</v>
          </cell>
          <cell r="C489" t="str">
            <v>ALVENARIA DE VEDAÇÃO COM TIJOLO CERÂMICO LAMINADO, 18 FUROS, ESP. 5,5CM, COM ACABAMENTO APARENTE, INCLUSIVE ARGAMASSA PARA ASSENTAMENTO</v>
          </cell>
          <cell r="G489" t="str">
            <v>m2</v>
          </cell>
          <cell r="H489">
            <v>74.400000000000006</v>
          </cell>
        </row>
        <row r="490">
          <cell r="A490">
            <v>8758</v>
          </cell>
          <cell r="C490" t="str">
            <v>ALVENARIA DE TIJOLO MACIÇO</v>
          </cell>
        </row>
        <row r="491">
          <cell r="A491" t="str">
            <v>ED-48229</v>
          </cell>
          <cell r="C491" t="str">
            <v>ALVENARIA DE VEDAÇÃO COM TIJOLO MACIÇO REQUEIMADO, ESP. 10CM, COM ACABAMENTO APARENTE, INCLUSIVE ARGAMASSA PARA ASSENTAMENTO</v>
          </cell>
          <cell r="G491" t="str">
            <v>m2</v>
          </cell>
          <cell r="H491">
            <v>86.03</v>
          </cell>
        </row>
        <row r="492">
          <cell r="A492" t="str">
            <v>ED-48227</v>
          </cell>
          <cell r="C492" t="str">
            <v>ALVENARIA DE VEDAÇÃO COM TIJOLO MACIÇO REQUEIMADO, ESP. 10CM, PARA REVESTIMENTO, INCLUSIVE ARGAMASSA PARA ASSENTAMENTO</v>
          </cell>
          <cell r="G492" t="str">
            <v>m2</v>
          </cell>
          <cell r="H492">
            <v>83.58</v>
          </cell>
        </row>
        <row r="493">
          <cell r="A493" t="str">
            <v>ED-48230</v>
          </cell>
          <cell r="C493" t="str">
            <v>ALVENARIA DE VEDAÇÃO COM TIJOLO MACIÇO REQUEIMADO, ESP. 20CM, COM ACABAMENTO APARENTE, INCLUSIVE ARGAMASSA PARA ASSENTAMENTO</v>
          </cell>
          <cell r="G493" t="str">
            <v>m2</v>
          </cell>
          <cell r="H493">
            <v>154.79</v>
          </cell>
        </row>
        <row r="494">
          <cell r="A494" t="str">
            <v>ED-48228</v>
          </cell>
          <cell r="C494" t="str">
            <v>ALVENARIA DE VEDAÇÃO COM TIJOLO MACIÇO REQUEIMADO, ESP. 20CM, PARA REVESTIMENTO, INCLUSIVE ARGAMASSA PARA ASSENTAMENTO</v>
          </cell>
          <cell r="G494" t="str">
            <v>m2</v>
          </cell>
          <cell r="H494">
            <v>150.22</v>
          </cell>
        </row>
        <row r="495">
          <cell r="A495" t="str">
            <v>ED-48226</v>
          </cell>
          <cell r="C495" t="str">
            <v>ALVENARIA DE VEDAÇÃO COM TIJOLO MACIÇO REQUEIMADO, ESP. 5CM, PARA REVESTIMENTO, INCLUSIVE ARGAMASSA PARA ASSENTAMENTO</v>
          </cell>
          <cell r="G495" t="str">
            <v>m2</v>
          </cell>
          <cell r="H495">
            <v>61.24</v>
          </cell>
        </row>
        <row r="496">
          <cell r="A496">
            <v>8759</v>
          </cell>
          <cell r="C496" t="str">
            <v>ALVENARIA DE TIJOLO CERÂMICO</v>
          </cell>
        </row>
        <row r="497">
          <cell r="A497" t="str">
            <v>ED-48232</v>
          </cell>
          <cell r="C497" t="str">
            <v>ALVENARIA DE VEDAÇÃO COM TIJOLO CERÂMICO FURADO, ESP. 14CM, PARA REVESTIMENTO, INCLUSIVE ARGAMASSA PARA ASSENTAMENTO</v>
          </cell>
          <cell r="G497" t="str">
            <v>m2</v>
          </cell>
          <cell r="H497">
            <v>62.23</v>
          </cell>
        </row>
        <row r="498">
          <cell r="A498" t="str">
            <v>ED-48233</v>
          </cell>
          <cell r="C498" t="str">
            <v>ALVENARIA DE VEDAÇÃO COM TIJOLO CERÂMICO FURADO, ESP. 19CM, PARA REVESTIMENTO, INCLUSIVE ARGAMASSA PARA ASSENTAMENTO</v>
          </cell>
          <cell r="G498" t="str">
            <v>m2</v>
          </cell>
          <cell r="H498">
            <v>76.08</v>
          </cell>
        </row>
        <row r="499">
          <cell r="A499" t="str">
            <v>ED-48231</v>
          </cell>
          <cell r="C499" t="str">
            <v>ALVENARIA DE VEDAÇÃO COM TIJOLO CERÂMICO FURADO, ESP. 9CM, PARA REVESTIMENTO, INCLUSIVE ARGAMASSA PARA ASSENTAMENTO</v>
          </cell>
          <cell r="G499" t="str">
            <v>m2</v>
          </cell>
          <cell r="H499">
            <v>43.71</v>
          </cell>
        </row>
        <row r="500">
          <cell r="A500">
            <v>8760</v>
          </cell>
          <cell r="C500" t="str">
            <v>ALVENARIA DE BLOCO DE CONCRETO (VEDAÇÃO)</v>
          </cell>
        </row>
        <row r="501">
          <cell r="A501" t="str">
            <v>ED-48195</v>
          </cell>
          <cell r="C501" t="str">
            <v>ALVENARIA DE VEDAÇÃO COM BLOCO DE CONCRETO, ESP. 14CM, COM ACABAMENTO APARENTE, INCLUSIVE ARGAMASSA PARA ASSENTAMENTO</v>
          </cell>
          <cell r="G501" t="str">
            <v>m2</v>
          </cell>
          <cell r="H501">
            <v>64.09</v>
          </cell>
        </row>
        <row r="502">
          <cell r="A502" t="str">
            <v>ED-48192</v>
          </cell>
          <cell r="C502" t="str">
            <v>ALVENARIA DE VEDAÇÃO COM BLOCO DE CONCRETO, ESP. 14CM, PARA REVESTIMENTO, INCLUSIVE ARGAMASSA PARA ASSENTAMENTO</v>
          </cell>
          <cell r="G502" t="str">
            <v>m2</v>
          </cell>
          <cell r="H502">
            <v>59.55</v>
          </cell>
        </row>
        <row r="503">
          <cell r="A503" t="str">
            <v>ED-48196</v>
          </cell>
          <cell r="C503" t="str">
            <v>ALVENARIA DE VEDAÇÃO COM BLOCO DE CONCRETO, ESP. 19CM, COM ACABAMENTO APARENTE, INCLUSIVE ARGAMASSA PARA ASSENTAMENTO</v>
          </cell>
          <cell r="G503" t="str">
            <v>m2</v>
          </cell>
          <cell r="H503">
            <v>78.03</v>
          </cell>
        </row>
        <row r="504">
          <cell r="A504" t="str">
            <v>ED-48193</v>
          </cell>
          <cell r="C504" t="str">
            <v>ALVENARIA DE VEDAÇÃO COM BLOCO DE CONCRETO, ESP. 19CM, PARA REVESTIMENTO, INCLUSIVE ARGAMASSA PARA ASSENTAMENTO</v>
          </cell>
          <cell r="G504" t="str">
            <v>m2</v>
          </cell>
          <cell r="H504">
            <v>93.7</v>
          </cell>
        </row>
        <row r="505">
          <cell r="A505" t="str">
            <v>ED-48194</v>
          </cell>
          <cell r="C505" t="str">
            <v>ALVENARIA DE VEDAÇÃO COM BLOCO DE CONCRETO, ESP. 9CM, COM ACABAMENTO APARENTE, INCLUSIVE ARGAMASSA PARA ASSENTAMENTO</v>
          </cell>
          <cell r="G505" t="str">
            <v>m2</v>
          </cell>
          <cell r="H505">
            <v>51.75</v>
          </cell>
        </row>
        <row r="506">
          <cell r="A506" t="str">
            <v>ED-48191</v>
          </cell>
          <cell r="C506" t="str">
            <v>ALVENARIA DE VEDAÇÃO COM BLOCO DE CONCRETO, ESP. 9CM, PARA REVESTIMENTO, INCLUSIVE ARGAMASSA PARA ASSENTAMENTO</v>
          </cell>
          <cell r="G506" t="str">
            <v>m2</v>
          </cell>
          <cell r="H506">
            <v>59.2</v>
          </cell>
        </row>
        <row r="507">
          <cell r="A507">
            <v>8761</v>
          </cell>
          <cell r="C507" t="str">
            <v>ALVENARIA DE BLOCO DE CONCRETO (ESTRUTURAL)</v>
          </cell>
        </row>
        <row r="508">
          <cell r="A508" t="str">
            <v>ED-48201</v>
          </cell>
          <cell r="C508" t="str">
            <v>ALVENARIA ESTRUTURAL COM BLOCO DE CONCRETO, ESP. 14CM, (FBK 4,5MPA), COM ACABAMENTO APARENTE, INCLUSIVE ARGAMASSA PARA ASSENTAMENTO</v>
          </cell>
          <cell r="G508" t="str">
            <v>m2</v>
          </cell>
          <cell r="H508">
            <v>55.55</v>
          </cell>
        </row>
        <row r="509">
          <cell r="A509" t="str">
            <v>ED-48198</v>
          </cell>
          <cell r="C509" t="str">
            <v>ALVENARIA ESTRUTURAL COM BLOCO DE CONCRETO, ESP. 14CM, (FBK 4,5MPA), PARA REVESTIMENTO, INCLUSIVE ARGAMASSA PARA ASSENTAMENTO</v>
          </cell>
          <cell r="G509" t="str">
            <v>m2</v>
          </cell>
          <cell r="H509">
            <v>69.39</v>
          </cell>
        </row>
        <row r="510">
          <cell r="A510" t="str">
            <v>ED-48202</v>
          </cell>
          <cell r="C510" t="str">
            <v>ALVENARIA ESTRUTURAL COM BLOCO DE CONCRETO, ESP. 19CM, (FBK 4,5MPA), COM ACABAMENTO APARENTE, INCLUSIVE ARGAMASSA PARA ASSENTAMENTO</v>
          </cell>
          <cell r="G510" t="str">
            <v>m2</v>
          </cell>
          <cell r="H510">
            <v>64.27</v>
          </cell>
        </row>
        <row r="511">
          <cell r="A511" t="str">
            <v>ED-48199</v>
          </cell>
          <cell r="C511" t="str">
            <v>ALVENARIA ESTRUTURAL COM BLOCO DE CONCRETO, ESP. 19CM, (FBK 4,5MPA), PARA REVESTIMENTO, INCLUSIVE ARGAMASSA PARA ASSENTAMENTO</v>
          </cell>
          <cell r="G511" t="str">
            <v>m2</v>
          </cell>
          <cell r="H511">
            <v>81.69</v>
          </cell>
        </row>
        <row r="512">
          <cell r="A512" t="str">
            <v>ED-48200</v>
          </cell>
          <cell r="C512" t="str">
            <v>ALVENARIA ESTRUTURAL COM BLOCO DE CONCRETO, ESP. 9CM, (FBK 4,5MPA), COM ACABAMENTO APARENTE, INCLUSIVE ARGAMASSA PARA ASSENTAMENTO</v>
          </cell>
          <cell r="G512" t="str">
            <v>m2</v>
          </cell>
          <cell r="H512">
            <v>44.66</v>
          </cell>
        </row>
        <row r="513">
          <cell r="A513" t="str">
            <v>ED-48197</v>
          </cell>
          <cell r="C513" t="str">
            <v>ALVENARIA ESTRUTURAL COM BLOCO DE CONCRETO, ESP. 9CM, (FBK 4,5MPA), PARA REVESTIMENTO, INCLUSIVE ARGAMASSA PARA ASSENTAMENTO</v>
          </cell>
          <cell r="G513" t="str">
            <v>m2</v>
          </cell>
          <cell r="H513">
            <v>53.19</v>
          </cell>
        </row>
        <row r="514">
          <cell r="A514" t="str">
            <v>ED-48394</v>
          </cell>
          <cell r="C514" t="str">
            <v>CINTA DE AMARRAÇÃO DE ALVENARIA COM BLOCO DE CONCRETO ESTRUTURAL, CANALETA TIPO "J", ESP. 14CM, (FBK 4,5MPA), COM ACABAMENTO APARENTE, INCLUSIVE ARGAMASSA PARA ASSENTAMENTO, EXCLUSIVE GRAUTE E ARMAÇÃO</v>
          </cell>
          <cell r="G514" t="str">
            <v>m</v>
          </cell>
          <cell r="H514">
            <v>19.21</v>
          </cell>
        </row>
        <row r="515">
          <cell r="A515" t="str">
            <v>ED-48393</v>
          </cell>
          <cell r="C515" t="str">
            <v>CINTA DE AMARRAÇÃO DE ALVENARIA COM BLOCO DE CONCRETO ESTRUTURAL, CANALETA TIPO "J", ESP. 14CM, (FBK 4,5MPA), PARA REVESTIMENTO, INCLUSIVE ARGAMASSA PARA ASSENTAMENTO, EXCLUSIVE GRAUTE E ARMAÇÃO</v>
          </cell>
          <cell r="G515" t="str">
            <v>m</v>
          </cell>
          <cell r="H515">
            <v>16.309999999999999</v>
          </cell>
        </row>
        <row r="516">
          <cell r="A516" t="str">
            <v>ED-48391</v>
          </cell>
          <cell r="C516" t="str">
            <v>CINTA DE AMARRAÇÃO DE ALVENARIA COM BLOCO DE CONCRETO ESTRUTURAL, CANALETA TIPO "U", ESP. 14CM, (FBK 4,5MPA), COM ACABAMENTO APARENTE, INCLUSIVE ARGAMASSA PARA ASSENTAMENTO, EXCLUSIVE GRAUTE E ARMAÇÃO</v>
          </cell>
          <cell r="G516" t="str">
            <v>m</v>
          </cell>
          <cell r="H516">
            <v>17.170000000000002</v>
          </cell>
        </row>
        <row r="517">
          <cell r="A517" t="str">
            <v>ED-48388</v>
          </cell>
          <cell r="C517" t="str">
            <v>CINTA DE AMARRAÇÃO DE ALVENARIA COM BLOCO DE CONCRETO ESTRUTURAL, CANALETA TIPO "U", ESP. 14CM, (FBK 4,5MPA), PARA REVESTIMENTO, INCLUSIVE ARGAMASSA PARA ASSENTAMENTO, EXCLUSIVE GRAUTE E ARMAÇÃO</v>
          </cell>
          <cell r="G517" t="str">
            <v>m</v>
          </cell>
          <cell r="H517">
            <v>23.4</v>
          </cell>
        </row>
        <row r="518">
          <cell r="A518" t="str">
            <v>ED-48392</v>
          </cell>
          <cell r="C518" t="str">
            <v>CINTA DE AMARRAÇÃO DE ALVENARIA COM BLOCO DE CONCRETO ESTRUTURAL, CANALETA TIPO "U", ESP. 19CM, (FBK 4,5MPA), COM ACABAMENTO APARENTE, INCLUSIVE ARGAMASSA PARA ASSENTAMENTO, EXCLUSIVE GRAUTE E ARMAÇÃO</v>
          </cell>
          <cell r="G518" t="str">
            <v>m</v>
          </cell>
          <cell r="H518">
            <v>25.11</v>
          </cell>
        </row>
        <row r="519">
          <cell r="A519" t="str">
            <v>ED-48389</v>
          </cell>
          <cell r="C519" t="str">
            <v>CINTA DE AMARRAÇÃO DE ALVENARIA COM BLOCO DE CONCRETO ESTRUTURAL, CANALETA TIPO "U", ESP. 19CM, (FBK 4,5MPA), PARA REVESTIMENTO, INCLUSIVE ARGAMASSA PARA ASSENTAMENTO, EXCLUSIVE GRAUTE E ARMAÇÃO</v>
          </cell>
          <cell r="G519" t="str">
            <v>m</v>
          </cell>
          <cell r="H519">
            <v>19.64</v>
          </cell>
        </row>
        <row r="520">
          <cell r="A520" t="str">
            <v>ED-48390</v>
          </cell>
          <cell r="C520" t="str">
            <v>CINTA DE AMARRAÇÃO DE ALVENARIA COM BLOCO DE CONCRETO ESTRUTURAL, CANALETA TIPO "U", ESP. 9CM, (FBK 4,5MPA), COM ACABAMENTO APARENTE, INCLUSIVE ARGAMASSA PARA ASSENTAMENTO, EXCLUSIVE GRAUTE E ARMAÇÃO</v>
          </cell>
          <cell r="G520" t="str">
            <v>m</v>
          </cell>
          <cell r="H520">
            <v>14.93</v>
          </cell>
        </row>
        <row r="521">
          <cell r="A521" t="str">
            <v>ED-48387</v>
          </cell>
          <cell r="C521" t="str">
            <v>CINTA DE AMARRAÇÃO DE ALVENARIA COM BLOCO DE CONCRETO ESTRUTURAL, CANALETA TIPO "U", ESP. 9CM, (FBK 4,5MPA), PARA REVESTIMENTO, INCLUSIVE ARGAMASSA PARA ASSENTAMENTO, EXCLUSIVE GRAUTE E ARMAÇÃO</v>
          </cell>
          <cell r="G521" t="str">
            <v>m</v>
          </cell>
          <cell r="H521">
            <v>14.31</v>
          </cell>
        </row>
        <row r="522">
          <cell r="A522">
            <v>8762</v>
          </cell>
          <cell r="C522" t="str">
            <v>ALVENARIA DE BLOCO AUTOCLAVADO (CAA)</v>
          </cell>
        </row>
        <row r="523">
          <cell r="A523" t="str">
            <v>ED-48203</v>
          </cell>
          <cell r="C523" t="str">
            <v>ALVENARIA DE VEDAÇÃO COM BLOCOS DE CONCRETO CELULAR AUTOCLAVADO (CCA), ESP. 10CM, INCLUSIVE ARGAMASSA INDUSTRIALIZADA PARA ASSENTAMENTO</v>
          </cell>
          <cell r="G523" t="str">
            <v>m2</v>
          </cell>
          <cell r="H523">
            <v>76.22</v>
          </cell>
        </row>
        <row r="524">
          <cell r="A524" t="str">
            <v>ED-48204</v>
          </cell>
          <cell r="C524" t="str">
            <v>ALVENARIA DE VEDAÇÃO COM BLOCOS DE CONCRETO CELULAR AUTOCLAVADO (CCA), ESP. 15CM, INCLUSIVE ARGAMASSA INDUSTRIALIZADA PARA ASSENTAMENTO</v>
          </cell>
          <cell r="G524" t="str">
            <v>m2</v>
          </cell>
          <cell r="H524">
            <v>120.23</v>
          </cell>
        </row>
        <row r="525">
          <cell r="A525" t="str">
            <v>ED-48205</v>
          </cell>
          <cell r="C525" t="str">
            <v>ALVENARIA DE VEDAÇÃO COM BLOCOS DE CONCRETO CELULAR AUTOCLAVADO (CCA), ESP. 20CM, INCLUSIVE ARGAMASSA INDUSTRIALIZADA PARA ASSENTAMENTO</v>
          </cell>
          <cell r="G525" t="str">
            <v>m2</v>
          </cell>
          <cell r="H525">
            <v>154.75</v>
          </cell>
        </row>
        <row r="526">
          <cell r="A526">
            <v>8763</v>
          </cell>
          <cell r="C526" t="str">
            <v>ALVENARIA DE BLOCO DE CONCRETO (CHEIO)</v>
          </cell>
        </row>
        <row r="527">
          <cell r="A527" t="str">
            <v>ED-48213</v>
          </cell>
          <cell r="C527" t="str">
            <v>ALVENARIA DE BLOCO DE CONCRETO CHEIO COM ARMAÇÃO, EM CONCRETO COM FCK 15MPA , ESP. 14CM, PARA REVESTIMENTO, INCLUSIVE ARGAMASSA PARA ASSENTAMENTO (DETALHE D - CADERNO SEDS)</v>
          </cell>
          <cell r="G527" t="str">
            <v>m2</v>
          </cell>
          <cell r="H527">
            <v>204.82</v>
          </cell>
        </row>
        <row r="528">
          <cell r="A528" t="str">
            <v>ED-48214</v>
          </cell>
          <cell r="C528" t="str">
            <v>ALVENARIA DE BLOCO DE CONCRETO CHEIO COM ARMAÇÃO, EM CONCRETO COM FCK 15MPA , ESP. 19CM, PARA REVESTIMENTO, INCLUSIVE ARGAMASSA PARA ASSENTAMENTO (DETALHE D - CADERNO SEDS)</v>
          </cell>
          <cell r="G528" t="str">
            <v>m2</v>
          </cell>
          <cell r="H528">
            <v>246.04</v>
          </cell>
        </row>
        <row r="529">
          <cell r="A529" t="str">
            <v>ED-48212</v>
          </cell>
          <cell r="C529" t="str">
            <v>ALVENARIA DE BLOCO DE CONCRETO CHEIO COM ARMAÇÃO, EM CONCRETO COM FCK 15MPA , ESP. 9CM, PARA REVESTIMENTO, INCLUSIVE ARGAMASSA PARA ASSENTAMENTO (DETALHE D - CADERNO SEDS)</v>
          </cell>
          <cell r="G529" t="str">
            <v>m2</v>
          </cell>
          <cell r="H529">
            <v>159.69999999999999</v>
          </cell>
        </row>
        <row r="530">
          <cell r="A530" t="str">
            <v>ED-48219</v>
          </cell>
          <cell r="C530" t="str">
            <v>ALVENARIA DE BLOCO DE CONCRETO CHEIO SEM ARMAÇÃO, EM CONCRETO COM FCK DE 20MPA , ESP. 14CM, PARA REVESTIMENTO, INCLUSIVE ARGAMASSA PARA ASSENTAMENTO (DETALHE D - CADERNO SEDS)</v>
          </cell>
          <cell r="G530" t="str">
            <v>m2</v>
          </cell>
          <cell r="H530">
            <v>135.33000000000001</v>
          </cell>
        </row>
        <row r="531">
          <cell r="A531" t="str">
            <v>ED-48220</v>
          </cell>
          <cell r="C531" t="str">
            <v>ALVENARIA DE BLOCO DE CONCRETO CHEIO SEM ARMAÇÃO, EM CONCRETO COM FCK DE 20MPA , ESP. 19CM, PARA REVESTIMENTO, INCLUSIVE ARGAMASSA PARA ASSENTAMENTO (DETALHE D - CADERNO SEDS)</v>
          </cell>
          <cell r="G531" t="str">
            <v>m2</v>
          </cell>
          <cell r="H531">
            <v>177.61</v>
          </cell>
        </row>
        <row r="532">
          <cell r="A532" t="str">
            <v>ED-48218</v>
          </cell>
          <cell r="C532" t="str">
            <v>ALVENARIA DE BLOCO DE CONCRETO CHEIO SEM ARMAÇÃO, EM CONCRETO COM FCK DE 20MPA , ESP. 9CM, PARA REVESTIMENTO, INCLUSIVE ARGAMASSA PARA ASSENTAMENTO (DETALHE D - CADERNO SEDS)</v>
          </cell>
          <cell r="G532" t="str">
            <v>m2</v>
          </cell>
          <cell r="H532">
            <v>89.16</v>
          </cell>
        </row>
        <row r="533">
          <cell r="A533" t="str">
            <v>ED-48216</v>
          </cell>
          <cell r="C533" t="str">
            <v>ALVENARIA DE BLOCO DE CONCRETO CHEIO SEM ARMAÇÃO, EM CONCRETO COM FCK 15MPA , ESP. 14CM, PARA REVESTIMENTO, INCLUSIVE ARGAMASSA PARA ASSENTAMENTO (DETALHE D - CADERNO SEDS)</v>
          </cell>
          <cell r="G533" t="str">
            <v>m2</v>
          </cell>
          <cell r="H533">
            <v>133.02000000000001</v>
          </cell>
        </row>
        <row r="534">
          <cell r="A534" t="str">
            <v>ED-48217</v>
          </cell>
          <cell r="C534" t="str">
            <v>ALVENARIA DE BLOCO DE CONCRETO CHEIO SEM ARMAÇÃO, EM CONCRETO COM FCK 15MPA , ESP. 19CM, PARA REVESTIMENTO, INCLUSIVE ARGAMASSA PARA ASSENTAMENTO (DETALHE D - CADERNO SEDS)</v>
          </cell>
          <cell r="G534" t="str">
            <v>m2</v>
          </cell>
          <cell r="H534">
            <v>174.24</v>
          </cell>
        </row>
        <row r="535">
          <cell r="A535" t="str">
            <v>ED-48215</v>
          </cell>
          <cell r="C535" t="str">
            <v>ALVENARIA DE BLOCO DE CONCRETO CHEIO SEM ARMAÇÃO, EM CONCRETO COM FCK 15MPA , ESP. 9CM, PARA REVESTIMENTO, INCLUSIVE ARGAMASSA PARA ASSENTAMENTO (DETALHE D - CADERNO SEDS)</v>
          </cell>
          <cell r="G535" t="str">
            <v>m2</v>
          </cell>
          <cell r="H535">
            <v>87.9</v>
          </cell>
        </row>
        <row r="536">
          <cell r="A536">
            <v>8764</v>
          </cell>
          <cell r="C536" t="str">
            <v>ELEMENTO VAZADO</v>
          </cell>
        </row>
        <row r="537">
          <cell r="A537" t="str">
            <v>ED-48208</v>
          </cell>
          <cell r="C537" t="str">
            <v>ALVENARIA DE ELEMENTO VAZADO,  COBOGÓ DE CONCRETO (20X40CM), ESP. 10CM, TIPO VENEZIANA COM ACABAMENTO APARENTE, INCLUSIVE ARGAMASSA PARA ASSENTAMENTO</v>
          </cell>
          <cell r="G537" t="str">
            <v>m2</v>
          </cell>
          <cell r="H537">
            <v>89.14</v>
          </cell>
        </row>
        <row r="538">
          <cell r="A538" t="str">
            <v>ED-48207</v>
          </cell>
          <cell r="C538" t="str">
            <v>ALVENARIA DE ELEMENTO VAZADO,  COBOGÓ DE CONCRETO (20X40CM), ESP. 20CM, TIPO VENEZIANA COM ACABAMENTO APARENTE, INCLUSIVE ARGAMASSA PARA ASSENTAMENTO</v>
          </cell>
          <cell r="G538" t="str">
            <v>m2</v>
          </cell>
          <cell r="H538">
            <v>91.88</v>
          </cell>
        </row>
        <row r="539">
          <cell r="A539" t="str">
            <v>ED-48206</v>
          </cell>
          <cell r="C539" t="str">
            <v>ALVENARIA DE ELEMENTO VAZADO, COBOGÓ CERÂMICO (18X18CM), ESP. 7CM, COM ACABAMENTO APARENTE, INCLUSIVE ARGAMASSA PARA ASSENTAMENTO</v>
          </cell>
          <cell r="G539" t="str">
            <v>m2</v>
          </cell>
          <cell r="H539">
            <v>80.86</v>
          </cell>
        </row>
        <row r="540">
          <cell r="A540">
            <v>8765</v>
          </cell>
          <cell r="C540" t="str">
            <v>ALVENARIA DE BLOCO DE VIDRO</v>
          </cell>
        </row>
        <row r="541">
          <cell r="A541" t="str">
            <v>ED-48235</v>
          </cell>
          <cell r="C541" t="str">
            <v>ALVENARIA DE ELEMENTO VAZADO DE VIDRO,  BLOCO DE VIDRO (10X20CM), ESP. 10CM, TIPO CAPELA, INCLUSIVE ARGAMASSA PARA ASSENTAMENTO E REJUNTAMENTO</v>
          </cell>
          <cell r="G541" t="str">
            <v>m2</v>
          </cell>
          <cell r="H541">
            <v>1498.01</v>
          </cell>
        </row>
        <row r="542">
          <cell r="A542" t="str">
            <v>ED-48236</v>
          </cell>
          <cell r="C542" t="str">
            <v>ALVENARIA DE ELEMENTO VAZADO DE VIDRO,  BLOCO DE VIDRO (10X20CM), ESP. 10CM, TIPO RIO, INCLUSIVE ARGAMASSA PARA ASSENTAMENTO E REJUNTAMENTO</v>
          </cell>
          <cell r="G542" t="str">
            <v>m2</v>
          </cell>
          <cell r="H542">
            <v>1492.89</v>
          </cell>
        </row>
        <row r="543">
          <cell r="A543" t="str">
            <v>ED-48234</v>
          </cell>
          <cell r="C543" t="str">
            <v>ALVENARIA DE VEDAÇÃO COM BLOCO DE VIDRO (19X19CM), ESP. 8CM, TIPO ONDULADO, INCLUSIVE ARGAMASSA PARA ASSENTAMENTO E REJUTAMENTO</v>
          </cell>
          <cell r="G543" t="str">
            <v>m2</v>
          </cell>
          <cell r="H543">
            <v>421.14</v>
          </cell>
        </row>
        <row r="544">
          <cell r="A544">
            <v>8767</v>
          </cell>
          <cell r="C544" t="str">
            <v xml:space="preserve">ENCUNHAMENTO DE ALVENARIA </v>
          </cell>
        </row>
        <row r="545">
          <cell r="A545" t="str">
            <v>ED-8346</v>
          </cell>
          <cell r="C545" t="str">
            <v>ENCUNHAMENTO DE ALVENARIA DE VEDAÇÃO COM ARGAMASSA, INCLUSIVE ADITIVO EXPANSOR PARA ENCUNHAMENTO</v>
          </cell>
          <cell r="G545" t="str">
            <v>m</v>
          </cell>
          <cell r="H545">
            <v>5.72</v>
          </cell>
        </row>
        <row r="546">
          <cell r="A546" t="str">
            <v>ED-48397</v>
          </cell>
          <cell r="C546" t="str">
            <v>ENCUNHAMENTO DE ALVENARIA DE VEDAÇÃO COM ESPUMA DE POLIURETANO EXPANSIVA</v>
          </cell>
          <cell r="G546" t="str">
            <v>m</v>
          </cell>
          <cell r="H546">
            <v>8.8699999999999992</v>
          </cell>
        </row>
        <row r="547">
          <cell r="A547">
            <v>8768</v>
          </cell>
          <cell r="C547" t="str">
            <v>VERGA E CONTRA-VERGA</v>
          </cell>
        </row>
        <row r="548">
          <cell r="A548" t="str">
            <v>ED-9906</v>
          </cell>
          <cell r="C548" t="str">
            <v>CONTRAVERGA EM CONCRETO ESTRUTURAL PARA VÃOS ACIMA DE 150CM, PREPARADO EM OBRA COM BETONEIRA, CONTROLE "A", COM FCK 20 MPA, MOLDADA IN LOCO, INCLUSIVE ARMAÇÃO</v>
          </cell>
          <cell r="G548" t="str">
            <v>m3</v>
          </cell>
          <cell r="H548">
            <v>2925.05</v>
          </cell>
        </row>
        <row r="549">
          <cell r="A549" t="str">
            <v>ED-9903</v>
          </cell>
          <cell r="C549" t="str">
            <v>CONTRAVERGA EM CONCRETO ESTRUTURAL PARA VÃOS DE ATÉ 150CM, PREPARADO EM OBRA COM BETONEIRA, CONTROLE "A", COM FCK 20 MPA, MOLDADA IN LOCO, INCLUSIVE ARMAÇÃO</v>
          </cell>
          <cell r="G549" t="str">
            <v>m3</v>
          </cell>
          <cell r="H549">
            <v>2698.9</v>
          </cell>
        </row>
        <row r="550">
          <cell r="A550" t="str">
            <v>ED-9907</v>
          </cell>
          <cell r="C550" t="str">
            <v>VERGA EM CONCRETO ESTRUTURAL PARA VÃOS ACIMA DE 150CM, PREPARADO EM OBRA COM BETONEIRA, CONTROLE "A", COM FCK 20 MPA, MOLDADA IN LOCO, INCLUSIVE ARMAÇÃO</v>
          </cell>
          <cell r="G550" t="str">
            <v>m3</v>
          </cell>
          <cell r="H550">
            <v>2925.05</v>
          </cell>
        </row>
        <row r="551">
          <cell r="A551" t="str">
            <v>ED-9904</v>
          </cell>
          <cell r="C551" t="str">
            <v>VERGA EM CONCRETO ESTRUTURAL PARA VÃOS DE ATÉ 150CM, PREPARADO EM OBRA COM BETONEIRA, CONTROLE "A", COM FCK 20 MPA, MOLDADA IN LOCO, INCLUSIVE ARMAÇÃO</v>
          </cell>
          <cell r="G551" t="str">
            <v>m3</v>
          </cell>
          <cell r="H551">
            <v>2698.9</v>
          </cell>
        </row>
        <row r="552">
          <cell r="A552">
            <v>8769</v>
          </cell>
          <cell r="C552" t="str">
            <v>PAREDE DE GESSO ACARTONADO</v>
          </cell>
        </row>
        <row r="553">
          <cell r="A553" t="str">
            <v>ED-48210</v>
          </cell>
          <cell r="C553" t="str">
            <v>PAREDE EM CHAPA DE GESSO ACARTONADO (DRYWALL), DIVISÃO ENTRE ÁREAS SECA E ÚMIDA DE UMA MESMA UNIDADE (ST/RU), ESP. 115 MM, INCLUSIVE MONTANTES, GUIAS E ACESSÓRIOS, EXCLUSIVE ISOLANTE TÉRMICO/ACÚSTICO</v>
          </cell>
          <cell r="G553" t="str">
            <v>m2</v>
          </cell>
          <cell r="H553">
            <v>92.95</v>
          </cell>
        </row>
        <row r="554">
          <cell r="A554" t="str">
            <v>ED-48209</v>
          </cell>
          <cell r="C554" t="str">
            <v>PAREDE EM CHAPA DE GESSO ACARTONADO (DRYWALL), DIVISÃO ENTRE ÁREAS SECAS DE UMA MESMA UNIDADE (ST/ST), ESP. 115 MM, INCLUSIVE MONTANTES, GUIAS E ACESSÓRIOS, EXCLUSIVE ISOLANTE TÉRMICO/ACÚSTICO</v>
          </cell>
          <cell r="G554" t="str">
            <v>m2</v>
          </cell>
          <cell r="H554">
            <v>87.9</v>
          </cell>
        </row>
        <row r="555">
          <cell r="A555" t="str">
            <v>ED-48211</v>
          </cell>
          <cell r="C555" t="str">
            <v>PAREDE EM CHAPA DE GESSO ACARTONADO (DRYWALL), DIVISÃO ENTRE ÁREAS UMIDAS DE UMA MESMA UNIDADE (RU/RU), ESP. 115 MM, INCLUSIVE MONTANTES, GUIAS E ACESSÓRIOS, EXCLUSIVE ISOLANTE TÉRMICO/ACÚSTICO</v>
          </cell>
          <cell r="G555" t="str">
            <v>m2</v>
          </cell>
          <cell r="H555">
            <v>98</v>
          </cell>
        </row>
        <row r="556">
          <cell r="A556">
            <v>8770</v>
          </cell>
          <cell r="C556" t="str">
            <v>DIVISÓRIA COMPENSADO NAVAL</v>
          </cell>
        </row>
        <row r="557">
          <cell r="A557" t="str">
            <v>ED-48536</v>
          </cell>
          <cell r="C557" t="str">
            <v>DIVISÓRIA EM PAINEL REMOVÍVEL, NÚCLEO COMPENSADO NAVAL - P. AÇO TIPO C</v>
          </cell>
          <cell r="G557" t="str">
            <v>m2</v>
          </cell>
          <cell r="H557">
            <v>98.46</v>
          </cell>
        </row>
        <row r="558">
          <cell r="A558" t="str">
            <v>ED-48537</v>
          </cell>
          <cell r="C558" t="str">
            <v>DIVISÓRIA EM PAINEL REMOVÍVEL, NÚCLEO COMPENSADO NAVAL - P. ALUMÍNIO TIPO C</v>
          </cell>
          <cell r="G558" t="str">
            <v>m2</v>
          </cell>
          <cell r="H558">
            <v>97.02</v>
          </cell>
        </row>
        <row r="559">
          <cell r="A559">
            <v>8771</v>
          </cell>
          <cell r="C559" t="str">
            <v>DIVISÓRIA EM PEDRA</v>
          </cell>
        </row>
        <row r="560">
          <cell r="A560" t="str">
            <v>ED-48532</v>
          </cell>
          <cell r="C560" t="str">
            <v>DIVISÓRIA EM ARDÓSIA E = 3 CM, INCLUSIVE FERRAGENS EM LATÃO CROMADO</v>
          </cell>
          <cell r="G560" t="str">
            <v>m2</v>
          </cell>
          <cell r="H560">
            <v>289.27999999999997</v>
          </cell>
        </row>
        <row r="561">
          <cell r="A561" t="str">
            <v>ED-48535</v>
          </cell>
          <cell r="C561" t="str">
            <v>DIVISÓRIA EM ARDÓSIA E = 3 CM, INCLUSIVE PERFIS EM CHAPA 18</v>
          </cell>
          <cell r="G561" t="str">
            <v>m2</v>
          </cell>
          <cell r="H561">
            <v>209.44</v>
          </cell>
        </row>
        <row r="562">
          <cell r="A562" t="str">
            <v>ED-48533</v>
          </cell>
          <cell r="C562" t="str">
            <v>DIVISÓRIA EM GRANITO CINZA ANDORINHA E = 3 CM, INCLUSIVE FERRAGENS EM LATÃO CROMADO</v>
          </cell>
          <cell r="G562" t="str">
            <v>m2</v>
          </cell>
          <cell r="H562">
            <v>608.98</v>
          </cell>
        </row>
        <row r="563">
          <cell r="A563" t="str">
            <v>ED-48531</v>
          </cell>
          <cell r="C563" t="str">
            <v>DIVISÓRIA EM MÁRMORE BRANCO E = 3 CM, INCLUSIVE FERRAGENS EM LATÃO CROMADO</v>
          </cell>
          <cell r="G563" t="str">
            <v>m2</v>
          </cell>
          <cell r="H563">
            <v>540.16999999999996</v>
          </cell>
        </row>
        <row r="564">
          <cell r="A564" t="str">
            <v>ED-48534</v>
          </cell>
          <cell r="C564" t="str">
            <v>DIVISÓRIA EM MARMORITE E = 3 CM, INCLUSIVE FERRAGENS EM LATÃO CROMADO</v>
          </cell>
          <cell r="G564" t="str">
            <v>m2</v>
          </cell>
          <cell r="H564">
            <v>512.37</v>
          </cell>
        </row>
        <row r="565">
          <cell r="A565">
            <v>8670</v>
          </cell>
          <cell r="C565" t="str">
            <v>ESQUADRIAS E FERRAGENS</v>
          </cell>
        </row>
        <row r="566">
          <cell r="A566">
            <v>8773</v>
          </cell>
          <cell r="C566" t="str">
            <v>ESQUADRIA METÁLICA</v>
          </cell>
        </row>
        <row r="567">
          <cell r="A567" t="str">
            <v>ED-13926</v>
          </cell>
          <cell r="C567" t="str">
            <v>FERRAGENS PARA PORTA METÁLICA, DE CORRER, COM DUAS (2) FOLHAS, BATENTE COM ALTURA MÁXIMA DE 2,3M, INCLUSIVE FECHADURA, MODELO BICO PAPAGAIO, ROLDANA INFERIOR E SUPERIOR, MODELO TIPO U, COM CAPACIDADE PARA 360KG, FORNECIMENTO, ACESSÓRIOS E INSTALAÇÃO, EXCLUSIVE PORTA METÁLICA</v>
          </cell>
          <cell r="G567" t="str">
            <v>un</v>
          </cell>
          <cell r="H567">
            <v>418.55</v>
          </cell>
        </row>
        <row r="568">
          <cell r="A568" t="str">
            <v>ED-50951</v>
          </cell>
          <cell r="C568" t="str">
            <v>FORNECIMENTO E ASSENTAMENTO DE GRADE FIXA DE FERRO, PARA PROTEÇÃO DE JANELAS</v>
          </cell>
          <cell r="G568" t="str">
            <v>m2</v>
          </cell>
          <cell r="H568">
            <v>327.51</v>
          </cell>
        </row>
        <row r="569">
          <cell r="A569" t="str">
            <v>ED-7576</v>
          </cell>
          <cell r="C569" t="str">
            <v>FORNECIMENTO E ASSENTAMENTO DE PORTA EM ALUMÍNIO, TIPO VENEZIANA, DE ABRIR, ACABAMENTO ANODIZADO NATURAL, INCLUSIVE FECHADURA E MARCO</v>
          </cell>
          <cell r="G569" t="str">
            <v>m2</v>
          </cell>
          <cell r="H569">
            <v>666.09</v>
          </cell>
        </row>
        <row r="570">
          <cell r="A570" t="str">
            <v>ED-23034</v>
          </cell>
          <cell r="C570" t="str">
            <v>PORTA METÁLICA, TIPO DE ABRIR, COM UMA (1) FOLHA, EM CHAPA GALVANIZADA LAMBRIL, MODELO QUADRADO, INCLUSIVE PINTURA ANTICORROSIVA A BASE DE ÓXIDO DE FERRO (ZARCÃO), UMA (1) DEMÃO, FORNECIMENTO E ASSENTAMENTO, EXCLUSIVE FECHADURA E DOBRADIÇA</v>
          </cell>
          <cell r="G570" t="str">
            <v>m2</v>
          </cell>
          <cell r="H570">
            <v>366.61</v>
          </cell>
        </row>
        <row r="571">
          <cell r="A571" t="str">
            <v>ED-13908</v>
          </cell>
          <cell r="C571" t="str">
            <v>PORTA METÁLICA, TIPO DE CORRER, COM DUAS (2) FOLHAS, EM CHAPA GALVANIZADA LAMBRIL, MODELO ONDULADA, INCLUSIVE FORNECIMENTO, ASSENTAMENTO, PERFIS PARA MARCO E PINTURA ANTICORROSIVA COM UMA (1) DEMÃO, EXCLUSIVE FECHADURA E ROLDANAS</v>
          </cell>
          <cell r="G571" t="str">
            <v>m2</v>
          </cell>
          <cell r="H571">
            <v>370.24</v>
          </cell>
        </row>
        <row r="572">
          <cell r="A572" t="str">
            <v>ED-13888</v>
          </cell>
          <cell r="C572" t="str">
            <v>PORTA METÁLICA, TIPO DE CORRER, COM UMA (1) FOLHA, EM CHAPA GALVANIZADA LAMBRIL, MODELO ONDULADA, INCLUSIVE FORNECIMENTO, ASSENTAMENTO, PERFIS PARA MARCO E PINTURA ANTICORROSIVA COM UMA (1) DEMÃO, EXCLUSIVE FECHADURA E ROLDANAS</v>
          </cell>
          <cell r="G572" t="str">
            <v>m2</v>
          </cell>
          <cell r="H572">
            <v>352.35</v>
          </cell>
        </row>
        <row r="573">
          <cell r="A573" t="str">
            <v>ED-23035</v>
          </cell>
          <cell r="C573" t="str">
            <v>PORTA METÁLICA VENEZIANA, TIPO DE ABRIR, COM UMA (1) FOLHA, EM PERFIL VENEZIANA ENRIJECIDO, INCLUSIVE PINTURA ANTICORROSIVA A BASE DE ÓXIDO DE FERRO (ZARCÃO), UMA (1) DEMÃO, FORNECIMENTO E ASSENTAMENTO, EXCLUSIVE FECHADURA E DOBRADIÇA</v>
          </cell>
          <cell r="G573" t="str">
            <v>m2</v>
          </cell>
          <cell r="H573">
            <v>376.19</v>
          </cell>
        </row>
        <row r="574">
          <cell r="A574" t="str">
            <v>ED-50982</v>
          </cell>
          <cell r="C574" t="str">
            <v>PORTÃO DE FERRO PADRÃO, EM CHAPA (TIPO LAMBRI), COLOCADO COM CADEADO</v>
          </cell>
          <cell r="G574" t="str">
            <v>m2</v>
          </cell>
          <cell r="H574">
            <v>392.64</v>
          </cell>
        </row>
        <row r="575">
          <cell r="A575" t="str">
            <v>ED-50983</v>
          </cell>
          <cell r="C575" t="str">
            <v>PORTÃO DE GRADE COLOCADO COM CADEADO</v>
          </cell>
          <cell r="G575" t="str">
            <v>m2</v>
          </cell>
          <cell r="H575">
            <v>369.22</v>
          </cell>
        </row>
        <row r="576">
          <cell r="A576" t="str">
            <v>ED-50984</v>
          </cell>
          <cell r="C576" t="str">
            <v>PORTÃO DE TUBO DE FERRO COLOCADO COM CADEADO</v>
          </cell>
          <cell r="G576" t="str">
            <v>m2</v>
          </cell>
          <cell r="H576">
            <v>421.11</v>
          </cell>
        </row>
        <row r="577">
          <cell r="A577" t="str">
            <v>ED-50985</v>
          </cell>
          <cell r="C577" t="str">
            <v>PORTÃO EM PERFIL E CHAPA METÁLICA COLOCADO COM CADEADO</v>
          </cell>
          <cell r="G577" t="str">
            <v>m2</v>
          </cell>
          <cell r="H577">
            <v>501.2</v>
          </cell>
        </row>
        <row r="578">
          <cell r="A578" t="str">
            <v>ED-50986</v>
          </cell>
          <cell r="C578" t="str">
            <v>PORTÃO EM TUBO GALVANIZADO 2 1/2" COM TELA FIO 12 # 1/2"</v>
          </cell>
          <cell r="G578" t="str">
            <v>m2</v>
          </cell>
          <cell r="H578">
            <v>519.96</v>
          </cell>
        </row>
        <row r="579">
          <cell r="A579">
            <v>8774</v>
          </cell>
          <cell r="C579" t="str">
            <v>JANELA DE ALUMÍNIO</v>
          </cell>
        </row>
        <row r="580">
          <cell r="A580" t="str">
            <v>ED-50961</v>
          </cell>
          <cell r="C580" t="str">
            <v>FORNECIMENTO E ASSENTAMENTO DE JANELA DE ALUMÍNIO, LINHA SUPREMA ACABAMENTO ANODIZADO, TIPO BASCULA COM CONTRAMARCO, INCLUSIVE FORNECIMENTO DE VIDRO LISO DE 4MM, FERRAGENS E ACESSÓRIOS</v>
          </cell>
          <cell r="G580" t="str">
            <v>m2</v>
          </cell>
          <cell r="H580">
            <v>709.66</v>
          </cell>
        </row>
        <row r="581">
          <cell r="A581" t="str">
            <v>ED-50962</v>
          </cell>
          <cell r="C581" t="str">
            <v>FORNECIMENTO E ASSENTAMENTO DE JANELA DE ALUMÍNIO, LINHA SUPREMA ACABAMENTO ANODIZADO, TIPO CORRER COM CONTRAMARCO, INCLUSIVE FORNECIMENTO DE VIDRO LISO DE 4MM, FERRAGENS E ACESSÓRIOS</v>
          </cell>
          <cell r="G581" t="str">
            <v>m2</v>
          </cell>
          <cell r="H581">
            <v>731.26</v>
          </cell>
        </row>
        <row r="582">
          <cell r="A582" t="str">
            <v>ED-50963</v>
          </cell>
          <cell r="C582" t="str">
            <v>FORNECIMENTO E ASSENTAMENTO DE JANELA DE ALUMÍNIO, LINHA SUPREMA ACABAMENTO ANODIZADO, TIPO CORRER, 2 FOLHAS COM CONTRAMARCO, INCLUSIVE FORNECIMENTO DE VIDRO LISO DE 4MM, FERRAGENS E ACESSÓRIOS</v>
          </cell>
          <cell r="G582" t="str">
            <v>m2</v>
          </cell>
          <cell r="H582">
            <v>731.26</v>
          </cell>
        </row>
        <row r="583">
          <cell r="A583" t="str">
            <v>ED-50964</v>
          </cell>
          <cell r="C583" t="str">
            <v>FORNECIMENTO E ASSENTAMENTO DE JANELA DE ALUMÍNIO, LINHA SUPREMA ACABAMENTO ANODIZADO, TIPO MAXIM-AR COM CONTRAMARCO, INCLUSIVE FORNECIMENTO DE VIDRO LISO DE 4MM, FERRAGENS E ACESSÓRIOS</v>
          </cell>
          <cell r="G583" t="str">
            <v>m2</v>
          </cell>
          <cell r="H583">
            <v>747.07</v>
          </cell>
        </row>
        <row r="584">
          <cell r="A584">
            <v>8775</v>
          </cell>
          <cell r="C584" t="str">
            <v>JANELA DE FERRO E METALON</v>
          </cell>
        </row>
        <row r="585">
          <cell r="A585" t="str">
            <v>ED-50931</v>
          </cell>
          <cell r="C585" t="str">
            <v>ASSENTAMENTO DE JANELAS METÁLICAS BASCULANTE OU FIXA</v>
          </cell>
          <cell r="G585" t="str">
            <v>m2</v>
          </cell>
          <cell r="H585">
            <v>80.319999999999993</v>
          </cell>
        </row>
        <row r="586">
          <cell r="A586" t="str">
            <v>ED-50932</v>
          </cell>
          <cell r="C586" t="str">
            <v>ASSENTAMENTO DE JANELAS METÁLICAS DE CORRER E MAXIM-AR</v>
          </cell>
          <cell r="G586" t="str">
            <v>m2</v>
          </cell>
          <cell r="H586">
            <v>130.09</v>
          </cell>
        </row>
        <row r="587">
          <cell r="A587" t="str">
            <v>ED-50934</v>
          </cell>
          <cell r="C587" t="str">
            <v>ASSENTAMENTO DE PORTA DE METÁLICA UMA (1) OU DUAS (2) FOLHAS</v>
          </cell>
          <cell r="G587" t="str">
            <v>m2</v>
          </cell>
          <cell r="H587">
            <v>52.74</v>
          </cell>
        </row>
        <row r="588">
          <cell r="A588" t="str">
            <v>ED-50930</v>
          </cell>
          <cell r="C588" t="str">
            <v>FORNECIMENTO E ASSENTAMENTO DE CAIXILHO FIXO DE FERRO COM TELA CORRUGADA # 15 mm FIO 12</v>
          </cell>
          <cell r="G588" t="str">
            <v>m2</v>
          </cell>
          <cell r="H588">
            <v>246.71</v>
          </cell>
        </row>
        <row r="589">
          <cell r="A589" t="str">
            <v>ED-50954</v>
          </cell>
          <cell r="C589" t="str">
            <v>FORNECIMENTO E ASSENTAMENTO DE JANELA BASCULANTE DE FERRO</v>
          </cell>
          <cell r="G589" t="str">
            <v>m2</v>
          </cell>
          <cell r="H589">
            <v>448.71</v>
          </cell>
        </row>
        <row r="590">
          <cell r="A590" t="str">
            <v>ED-50957</v>
          </cell>
          <cell r="C590" t="str">
            <v>FORNECIMENTO E ASSENTAMENTO DE JANELA BASCULANTE EM METALON</v>
          </cell>
          <cell r="G590" t="str">
            <v>m2</v>
          </cell>
          <cell r="H590">
            <v>470.55</v>
          </cell>
        </row>
        <row r="591">
          <cell r="A591" t="str">
            <v>ED-50955</v>
          </cell>
          <cell r="C591" t="str">
            <v>FORNECIMENTO E ASSENTAMENTO DE JANELA DE CORRER EM FERRO</v>
          </cell>
          <cell r="G591" t="str">
            <v>m2</v>
          </cell>
          <cell r="H591">
            <v>520.85</v>
          </cell>
        </row>
        <row r="592">
          <cell r="A592" t="str">
            <v>ED-50958</v>
          </cell>
          <cell r="C592" t="str">
            <v>FORNECIMENTO E ASSENTAMENTO DE JANELA DE CORRER EM METALON</v>
          </cell>
          <cell r="G592" t="str">
            <v>m2</v>
          </cell>
          <cell r="H592">
            <v>526.6</v>
          </cell>
        </row>
        <row r="593">
          <cell r="A593" t="str">
            <v>ED-50956</v>
          </cell>
          <cell r="C593" t="str">
            <v>FORNECIMENTO E ASSENTAMENTO DE JANELA EM FERRO, TIPO MAXIM-AR, INCLUSIVE FERRAGENS E ACESSÓRIOS</v>
          </cell>
          <cell r="G593" t="str">
            <v>m2</v>
          </cell>
          <cell r="H593">
            <v>361.37</v>
          </cell>
        </row>
        <row r="594">
          <cell r="A594" t="str">
            <v>ED-50959</v>
          </cell>
          <cell r="C594" t="str">
            <v>FORNECIMENTO E ASSENTAMENTO DE JANELA EM METALON, TIPO MAXIM-AR, INCLUSIVE FERRAGENS E ACESSÓRIOS</v>
          </cell>
          <cell r="G594" t="str">
            <v>m2</v>
          </cell>
          <cell r="H594">
            <v>358</v>
          </cell>
        </row>
        <row r="595">
          <cell r="A595" t="str">
            <v>ED-50960</v>
          </cell>
          <cell r="C595" t="str">
            <v>FORNECIMENTO E ASSENTAMENTO DE JANELA VENEZIANA FIXAS METALON</v>
          </cell>
          <cell r="G595" t="str">
            <v>m2</v>
          </cell>
          <cell r="H595">
            <v>615.23</v>
          </cell>
        </row>
        <row r="596">
          <cell r="A596">
            <v>8776</v>
          </cell>
          <cell r="C596" t="str">
            <v>PORTA DE ALUMÍNIO</v>
          </cell>
        </row>
        <row r="597">
          <cell r="A597" t="str">
            <v>ED-50991</v>
          </cell>
          <cell r="C597" t="str">
            <v>FORNECIMENTO E ASSENTAMENTO DE PORTA DE ALUMÍNIO, LINHA SUPREMA ACABAMENTO ANODIZADO, TIPO CORRER, COM DUAS FOLHAS, INCLUSIVE FORNECIMENTO DE VIDRO LISO DE 4MM, FERRAGENS E ACESSÓRIOS</v>
          </cell>
          <cell r="G597" t="str">
            <v>m2</v>
          </cell>
          <cell r="H597">
            <v>571.82000000000005</v>
          </cell>
        </row>
        <row r="598">
          <cell r="A598">
            <v>8777</v>
          </cell>
          <cell r="C598" t="str">
            <v>PORTA DE FERRO E METALON</v>
          </cell>
        </row>
        <row r="599">
          <cell r="A599" t="str">
            <v>ED-50933</v>
          </cell>
          <cell r="C599" t="str">
            <v>ASSENTAMENTO DE GRADIS E PORTÕES</v>
          </cell>
          <cell r="G599" t="str">
            <v>m2</v>
          </cell>
          <cell r="H599">
            <v>122.58</v>
          </cell>
        </row>
        <row r="600">
          <cell r="A600" t="str">
            <v>ED-50965</v>
          </cell>
          <cell r="C600" t="str">
            <v>FORNECIMENTO E ASSENTAMENTO DE MARCO EM CHAPA METÁLICA</v>
          </cell>
          <cell r="G600" t="str">
            <v>un</v>
          </cell>
          <cell r="H600">
            <v>425</v>
          </cell>
        </row>
        <row r="601">
          <cell r="A601" t="str">
            <v>ED-50971</v>
          </cell>
          <cell r="C601" t="str">
            <v>PORTA COMPLETA, ESTRUTURA E MARCO EM CHAPA DOBRADA - 60 X 210 CM</v>
          </cell>
          <cell r="G601" t="str">
            <v>U</v>
          </cell>
          <cell r="H601">
            <v>460.18</v>
          </cell>
        </row>
        <row r="602">
          <cell r="A602" t="str">
            <v>ED-50972</v>
          </cell>
          <cell r="C602" t="str">
            <v>PORTA COMPLETA, ESTRUTURA E MARCO EM CHAPA DOBRADA - 70 X 210 CM</v>
          </cell>
          <cell r="G602" t="str">
            <v>U</v>
          </cell>
          <cell r="H602">
            <v>493.72</v>
          </cell>
        </row>
        <row r="603">
          <cell r="A603" t="str">
            <v>ED-50973</v>
          </cell>
          <cell r="C603" t="str">
            <v>PORTA COMPLETA, ESTRUTURA E MARCO EM CHAPA DOBRADA - 80 X 210 CM</v>
          </cell>
          <cell r="G603" t="str">
            <v>U</v>
          </cell>
          <cell r="H603">
            <v>545.12</v>
          </cell>
        </row>
        <row r="604">
          <cell r="A604" t="str">
            <v>ED-50974</v>
          </cell>
          <cell r="C604" t="str">
            <v>PORTA COMPLETA, ESTRUTURA E MARCO EM CHAPA DOBRADA - 80 X 210 CM, COM BARRA DE APOIO</v>
          </cell>
          <cell r="G604" t="str">
            <v>U</v>
          </cell>
          <cell r="H604">
            <v>700.21</v>
          </cell>
        </row>
        <row r="605">
          <cell r="A605" t="str">
            <v>ED-50975</v>
          </cell>
          <cell r="C605" t="str">
            <v>PORTA COMPLETA, ESTRUTURA E MARCO EM CHAPA DOBRADA - 90 X 210 CM</v>
          </cell>
          <cell r="G605" t="str">
            <v>U</v>
          </cell>
          <cell r="H605">
            <v>572.9</v>
          </cell>
        </row>
        <row r="606">
          <cell r="A606" t="str">
            <v>ED-50978</v>
          </cell>
          <cell r="C606" t="str">
            <v>PORTA DE SANITÁRIO COMPLETA, COM BATENTES DE FERRO, ESTRUTURA EM METALON 20 X 30, FOLHA EM CHAPA GALVANIZADA Nº. 18, TRANQUETA E DOBRADIÇAS - 60 X 180 CM</v>
          </cell>
          <cell r="G606" t="str">
            <v>U</v>
          </cell>
          <cell r="H606">
            <v>408.23</v>
          </cell>
        </row>
        <row r="607">
          <cell r="A607" t="str">
            <v>ED-50976</v>
          </cell>
          <cell r="C607" t="str">
            <v>PORTA DE SANITÁRIO COMPLETA, COM BATENTES DE FERRO, ESTRUTURA EM METALON 20 X 30 MM, FOLHA EM CHAPA GALVANIZADA Nº. 18, TRANQUETA E DOBRADIÇAS - 60 X 150 CM</v>
          </cell>
          <cell r="G607" t="str">
            <v>U</v>
          </cell>
          <cell r="H607">
            <v>357.49</v>
          </cell>
        </row>
        <row r="608">
          <cell r="A608" t="str">
            <v>ED-50977</v>
          </cell>
          <cell r="C608" t="str">
            <v>PORTA DE SANITÁRIO COMPLETA, COM BATENTES DE FERRO, ESTRUTURA EM METALON 20 X 30 MM, FOLHA EM CHAPA GALVANIZADA Nº. 18, TRANQUETA E DOBRADIÇAS - 80 X 150 CM</v>
          </cell>
          <cell r="G608" t="str">
            <v>U</v>
          </cell>
          <cell r="H608">
            <v>396.92</v>
          </cell>
        </row>
        <row r="609">
          <cell r="A609" t="str">
            <v>ED-50979</v>
          </cell>
          <cell r="C609" t="str">
            <v>PORTA EM PERFIL E CHAPA METÁLICA</v>
          </cell>
          <cell r="G609" t="str">
            <v>m2</v>
          </cell>
          <cell r="H609">
            <v>384.85</v>
          </cell>
        </row>
        <row r="610">
          <cell r="A610">
            <v>8778</v>
          </cell>
          <cell r="C610" t="str">
            <v>PORTA DE MADEIRA DE LEI</v>
          </cell>
        </row>
        <row r="611">
          <cell r="A611" t="str">
            <v>ED-49584</v>
          </cell>
          <cell r="C611" t="str">
            <v>FOLHA DE PORTA MADEIRA DE LEI PRANCHETA PARA PINTURA L &lt;= 60 CM, H &lt;= 180 CM</v>
          </cell>
          <cell r="G611" t="str">
            <v>U</v>
          </cell>
          <cell r="H611">
            <v>280.67</v>
          </cell>
        </row>
        <row r="612">
          <cell r="A612" t="str">
            <v>ED-49585</v>
          </cell>
          <cell r="C612" t="str">
            <v>FOLHA DE PORTA MADEIRA DE LEI PRANCHETA PARA PINTURA 60 X 210 CM</v>
          </cell>
          <cell r="G612" t="str">
            <v>U</v>
          </cell>
          <cell r="H612">
            <v>333.97</v>
          </cell>
        </row>
        <row r="613">
          <cell r="A613" t="str">
            <v>ED-49586</v>
          </cell>
          <cell r="C613" t="str">
            <v>FOLHA DE PORTA MADEIRA DE LEI PRANCHETA PARA PINTURA 70 X 210 CM</v>
          </cell>
          <cell r="G613" t="str">
            <v>U</v>
          </cell>
          <cell r="H613">
            <v>340.77</v>
          </cell>
        </row>
        <row r="614">
          <cell r="A614" t="str">
            <v>ED-49587</v>
          </cell>
          <cell r="C614" t="str">
            <v>FOLHA DE PORTA MADEIRA DE LEI PRANCHETA PARA PINTURA 80 X 210 CM</v>
          </cell>
          <cell r="G614" t="str">
            <v>U</v>
          </cell>
          <cell r="H614">
            <v>347.59</v>
          </cell>
        </row>
        <row r="615">
          <cell r="A615" t="str">
            <v>ED-49588</v>
          </cell>
          <cell r="C615" t="str">
            <v>FOLHA DE PORTA MADEIRA DE LEI PRANCHETA PARA PINTURA 90 X 210 CM</v>
          </cell>
          <cell r="G615" t="str">
            <v>U</v>
          </cell>
          <cell r="H615">
            <v>378.32</v>
          </cell>
        </row>
        <row r="616">
          <cell r="A616" t="str">
            <v>ED-49589</v>
          </cell>
          <cell r="C616" t="str">
            <v>MARCO DE MADEIRA DE LEI PARA PINTURA, L = 14 CM, 60 X 210 CM</v>
          </cell>
          <cell r="G616" t="str">
            <v>U</v>
          </cell>
          <cell r="H616">
            <v>264.08</v>
          </cell>
        </row>
        <row r="617">
          <cell r="A617" t="str">
            <v>ED-49590</v>
          </cell>
          <cell r="C617" t="str">
            <v>MARCO EM MADEIRA DE LEI PARA PINTURA, L = 14 CM, 70 X 210 CM</v>
          </cell>
          <cell r="G617" t="str">
            <v>U</v>
          </cell>
          <cell r="H617">
            <v>267.06</v>
          </cell>
        </row>
        <row r="618">
          <cell r="A618" t="str">
            <v>ED-49591</v>
          </cell>
          <cell r="C618" t="str">
            <v>MARCO EM MADEIRA DE LEI PARA PINTURA, L = 14 CM, 80 X 210 CM</v>
          </cell>
          <cell r="G618" t="str">
            <v>U</v>
          </cell>
          <cell r="H618">
            <v>267.06</v>
          </cell>
        </row>
        <row r="619">
          <cell r="A619" t="str">
            <v>ED-49592</v>
          </cell>
          <cell r="C619" t="str">
            <v>MARCO EM MADEIRA DE LEI PARA PINTURA, L = 14 CM, 90 X 210 CM</v>
          </cell>
          <cell r="G619" t="str">
            <v>U</v>
          </cell>
          <cell r="H619">
            <v>276.41000000000003</v>
          </cell>
        </row>
        <row r="620">
          <cell r="A620" t="str">
            <v>ED-49600</v>
          </cell>
          <cell r="C620" t="str">
            <v>PORTA DE ABRIR, MADEIRA DE LEI PRANCHETA PARA PINTURA COMPLETA 60 X 210 CM,COM FERRAGENS EM FERRO LATONADO</v>
          </cell>
          <cell r="G620" t="str">
            <v>U</v>
          </cell>
          <cell r="H620">
            <v>758.91</v>
          </cell>
        </row>
        <row r="621">
          <cell r="A621" t="str">
            <v>ED-49601</v>
          </cell>
          <cell r="C621" t="str">
            <v>PORTA DE ABRIR, MADEIRA DE LEI PRANCHETA PARA PINTURA COMPLETA 70 X 210 CM,COM FERRAGENS EM FERRO LATONADO</v>
          </cell>
          <cell r="G621" t="str">
            <v>U</v>
          </cell>
          <cell r="H621">
            <v>826.31</v>
          </cell>
        </row>
        <row r="622">
          <cell r="A622" t="str">
            <v>ED-49602</v>
          </cell>
          <cell r="C622" t="str">
            <v>PORTA DE ABRIR, MADEIRA DE LEI PRANCHETA PARA PINTURA COMPLETA 80 X 210 CM,COM FERRAGENS EM FERRO LATONADO</v>
          </cell>
          <cell r="G622" t="str">
            <v>U</v>
          </cell>
          <cell r="H622">
            <v>886.17</v>
          </cell>
        </row>
        <row r="623">
          <cell r="A623" t="str">
            <v>ED-49603</v>
          </cell>
          <cell r="C623" t="str">
            <v>PORTA DE ABRIR, MADEIRA DE LEI PRANCHETA PARA PINTURA COMPLETA 90 X 210 CM,COM FERRAGENS EM FERRO LATONADO</v>
          </cell>
          <cell r="G623" t="str">
            <v>U</v>
          </cell>
          <cell r="H623">
            <v>916.29</v>
          </cell>
        </row>
        <row r="624">
          <cell r="A624" t="str">
            <v>ED-49611</v>
          </cell>
          <cell r="C624" t="str">
            <v>RÉGUA PARA ALIZARES DE 5 X 1 CM DE MADEIRA DE LEI PARA PINTURA COLOCADO</v>
          </cell>
          <cell r="G624" t="str">
            <v>cj</v>
          </cell>
          <cell r="H624">
            <v>67.739999999999995</v>
          </cell>
        </row>
        <row r="625">
          <cell r="A625" t="str">
            <v>ED-49612</v>
          </cell>
          <cell r="C625" t="str">
            <v>RÉGUA PARA ALIZARES DE 7 X 1 CM DE MADEIRA DE LEI PARA PINTURA COLOCADO</v>
          </cell>
          <cell r="G625" t="str">
            <v>cj</v>
          </cell>
          <cell r="H625">
            <v>90.33</v>
          </cell>
        </row>
        <row r="626">
          <cell r="A626">
            <v>8779</v>
          </cell>
          <cell r="C626" t="str">
            <v>PORTA EM MADEIRA DE LEI COM LAMINADO MELAMÍNICO</v>
          </cell>
        </row>
        <row r="627">
          <cell r="A627" t="str">
            <v>ED-49607</v>
          </cell>
          <cell r="C627" t="str">
            <v>PORTA EM MADEIRA DE LEI ESPECIAL COMPLETA 60 X 210 CM, COM REVESTIMENTO EM LAMINADO MELAMÍNICO NAS DUAS FACES, INCLUSIVE FERRAGENS E MAÇANETA TIPO ALAVANCA</v>
          </cell>
          <cell r="G627" t="str">
            <v>U</v>
          </cell>
          <cell r="H627">
            <v>1022.91</v>
          </cell>
        </row>
        <row r="628">
          <cell r="A628" t="str">
            <v>ED-49606</v>
          </cell>
          <cell r="C628" t="str">
            <v>PORTA EM MADEIRA DE LEI ESPECIAL COMPLETA 70 X 210 CM, COM REVESTIMENTO EM LAMINADO MELAMÍNICO NAS DUAS FACES, INCLUSIVE FERRAGENS E MAÇANETA TIPO ALAVANCA</v>
          </cell>
          <cell r="G628" t="str">
            <v>U</v>
          </cell>
          <cell r="H628">
            <v>1090.31</v>
          </cell>
        </row>
        <row r="629">
          <cell r="A629" t="str">
            <v>ED-49605</v>
          </cell>
          <cell r="C629" t="str">
            <v>PORTA EM MADEIRA DE LEI ESPECIAL COMPLETA 80 X 210 CM, COM REVESTIMENTO EM LAMINADO MELAMÍNICO NAS DUAS FACES, INCLUSIVE FERRAGENS E MAÇANETA TIPO ALAVANCA</v>
          </cell>
          <cell r="G629" t="str">
            <v>U</v>
          </cell>
          <cell r="H629">
            <v>1150.17</v>
          </cell>
        </row>
        <row r="630">
          <cell r="A630" t="str">
            <v>ED-49604</v>
          </cell>
          <cell r="C630" t="str">
            <v>PORTA EM MADEIRA DE LEI ESPECIAL COMPLETA 90 X 210 CM, PARA PINTURA, PARA P.N.E., COM PROTEÇÃO INFERIOR EM LAMINADO MELAMÍNICO, INCLUSIVE FERRAGENS E MAÇANETA TIPO ALAVANCA (P2)</v>
          </cell>
          <cell r="G630" t="str">
            <v>U</v>
          </cell>
          <cell r="H630">
            <v>939.07</v>
          </cell>
        </row>
        <row r="631">
          <cell r="A631" t="str">
            <v>ED-49599</v>
          </cell>
          <cell r="C631" t="str">
            <v>PORTA EM MADEIRA DE LEI REVESTIDA EM LAMINADO MELAMÍNICO, COM MARCO EM ALUMÍNIO ANODIZADO NATURAL, TARJETA LIVRE/OCUPADO E DOBRADIÇAS - 60 X 165 CM</v>
          </cell>
          <cell r="G631" t="str">
            <v>U</v>
          </cell>
          <cell r="H631">
            <v>749.46</v>
          </cell>
        </row>
        <row r="632">
          <cell r="A632">
            <v>8780</v>
          </cell>
          <cell r="C632" t="str">
            <v>PORTA DE MADEIRA COM TARJETA</v>
          </cell>
        </row>
        <row r="633">
          <cell r="A633" t="str">
            <v>ED-49597</v>
          </cell>
          <cell r="C633" t="str">
            <v>PORTA DE MADEIRA, TIPO PRANCHETA, COM MARCO FERRO "L" 1 1/4 X 1/8", TARJETA E DOBRADIÇAS - 100 X 160 CM</v>
          </cell>
          <cell r="G633" t="str">
            <v>U</v>
          </cell>
          <cell r="H633">
            <v>577.37</v>
          </cell>
        </row>
        <row r="634">
          <cell r="A634" t="str">
            <v>ED-49594</v>
          </cell>
          <cell r="C634" t="str">
            <v>PORTA DE MADEIRA, TIPO PRANCHETA, COM MARCO FERRO "L" 1 1/4 X 1/8", TARJETA E DOBRADIÇAS - 55 X 180 CM</v>
          </cell>
          <cell r="G634" t="str">
            <v>U</v>
          </cell>
          <cell r="H634">
            <v>457.75</v>
          </cell>
        </row>
        <row r="635">
          <cell r="A635" t="str">
            <v>ED-49598</v>
          </cell>
          <cell r="C635" t="str">
            <v>PORTA DE MADEIRA, TIPO PRANCHETA, COM MARCO FERRO "L" 1 1/4 X 1/8", TARJETA LIVRE/OCUPADO E DOBRADIÇAS - 100 X 160 CM</v>
          </cell>
          <cell r="G635" t="str">
            <v>U</v>
          </cell>
          <cell r="H635">
            <v>619.28</v>
          </cell>
        </row>
        <row r="636">
          <cell r="A636" t="str">
            <v>ED-49593</v>
          </cell>
          <cell r="C636" t="str">
            <v>PORTA DE MADEIRA, TIPO PRANCHETA, COM MARCO FERRO "L" 1 1/4 X 1/8", TARJETA LIVRE/OCUPADO E DOBRADIÇAS - 55 X 160 CM</v>
          </cell>
          <cell r="G636" t="str">
            <v>U</v>
          </cell>
          <cell r="H636">
            <v>488.08</v>
          </cell>
        </row>
        <row r="637">
          <cell r="A637" t="str">
            <v>ED-49595</v>
          </cell>
          <cell r="C637" t="str">
            <v>PORTA DE MADEIRA, TIPO PRANCHETA, COM MARCO FERRO "L" 1 1/4 X 1/8", TARJETA LIVRE/OCUPADO E DOBRADIÇAS - 55 X 180 CM</v>
          </cell>
          <cell r="G637" t="str">
            <v>U</v>
          </cell>
          <cell r="H637">
            <v>499.66</v>
          </cell>
        </row>
        <row r="638">
          <cell r="A638" t="str">
            <v>ED-49596</v>
          </cell>
          <cell r="C638" t="str">
            <v>PORTA DE MADEIRA, TIPO PRANCHETA, COM MARCO FERRO "L" 1 1/4 X 1/8", TARJETA LIVRE/OCUPADO E DOBRADIÇAS - 60 X 165 CM</v>
          </cell>
          <cell r="G638" t="str">
            <v>U</v>
          </cell>
          <cell r="H638">
            <v>498.23</v>
          </cell>
        </row>
        <row r="639">
          <cell r="A639">
            <v>8781</v>
          </cell>
          <cell r="C639" t="str">
            <v>PEÇA ESPECIAL DE MADEIRA</v>
          </cell>
        </row>
        <row r="640">
          <cell r="A640" t="str">
            <v>ED-49582</v>
          </cell>
          <cell r="C640" t="str">
            <v>BATE MACA EM MADEIRA, INCLUSIVE ACESSÓRIO DE FIXAÇÃO E APLICAÇÃO DE VERNIZ SINTÉTICO MARÍTIMO, DUAS (2) DEMÃOS, ACABAMENTO TIPO FOSCO</v>
          </cell>
          <cell r="G640" t="str">
            <v>m</v>
          </cell>
          <cell r="H640">
            <v>65.069999999999993</v>
          </cell>
        </row>
        <row r="641">
          <cell r="A641" t="str">
            <v>ED-49583</v>
          </cell>
          <cell r="C641" t="str">
            <v>PROTETOR DE PAREDE BATE MACA EM PVC RÍGIDO DE ALTO IMPACTO, BASE DE FIXAÇÃO, TERMINAIS DE ACABAMENTO E ADAPTADORES L = 200 MM</v>
          </cell>
          <cell r="G641" t="str">
            <v>m</v>
          </cell>
          <cell r="H641">
            <v>68.31</v>
          </cell>
        </row>
        <row r="642">
          <cell r="A642">
            <v>8782</v>
          </cell>
          <cell r="C642" t="str">
            <v>VISOR PARA PORTA</v>
          </cell>
        </row>
        <row r="643">
          <cell r="A643" t="str">
            <v>ED-7066</v>
          </cell>
          <cell r="C643" t="str">
            <v>FORNECIMENTO DE VISOR 30X20 CM DE VIDRO EM CRISTAL INCOLOR FIXO E=4 MM COM MOLDURA DE MADEIRA, INSTALADO EM PORTA DE MADEIRA</v>
          </cell>
          <cell r="G643" t="str">
            <v>un</v>
          </cell>
          <cell r="H643">
            <v>89.44</v>
          </cell>
        </row>
        <row r="644">
          <cell r="A644">
            <v>8783</v>
          </cell>
          <cell r="C644" t="str">
            <v>FERRAGEM E ACESSÓRIOS</v>
          </cell>
        </row>
        <row r="645">
          <cell r="A645" t="str">
            <v>ED-49697</v>
          </cell>
          <cell r="C645" t="str">
            <v>DOBRADIÇA DE FERRO, MEDIDAS (3"X2.1/2"), TIPO PINO SOLTO COM BOLA, ACABAMENTO CROMADO, INCLUSIVE ACESSÓRIOS PARA FIXAÇÃO</v>
          </cell>
          <cell r="G645" t="str">
            <v>un</v>
          </cell>
          <cell r="H645">
            <v>17.059999999999999</v>
          </cell>
        </row>
        <row r="646">
          <cell r="A646" t="str">
            <v>ED-49698</v>
          </cell>
          <cell r="C646" t="str">
            <v>DOBRADIÇA DE FERRO, MEDIDAS (3.1/2"X3"), TIPO PINO SOLTO COM BOLA, ACABAMENTO CROMADO, INCLUSIVE ACESSÓRIOS PARA FIXAÇÃO</v>
          </cell>
          <cell r="G646" t="str">
            <v>un</v>
          </cell>
          <cell r="H646">
            <v>21.05</v>
          </cell>
        </row>
        <row r="647">
          <cell r="A647" t="str">
            <v>ED-27548</v>
          </cell>
          <cell r="C647" t="str">
            <v>DOBRADIÇA DE FERRO, MEDIDAS (3/4"X 1"), TIPO PINO GONZO NÚMERO 2, INCLUSIVE INSTALAÇÃO, EXCLUSIVE PINTURA DE ACABAMENTO</v>
          </cell>
          <cell r="G647" t="str">
            <v>un</v>
          </cell>
          <cell r="H647">
            <v>19.95</v>
          </cell>
        </row>
        <row r="648">
          <cell r="A648" t="str">
            <v>ED-27547</v>
          </cell>
          <cell r="C648" t="str">
            <v>DOBRADIÇA DE FERRO, MEDIDAS (5/8"X3/4"), TIPO PINO GONZO NÚMERO 1, INCLUSIVE INSTALAÇÃO, EXCLUSIVE PINTURA DE ACABAMENTO</v>
          </cell>
          <cell r="G648" t="str">
            <v>un</v>
          </cell>
          <cell r="H648">
            <v>15.61</v>
          </cell>
        </row>
        <row r="649">
          <cell r="A649" t="str">
            <v>ED-49701</v>
          </cell>
          <cell r="C649" t="str">
            <v>FECHADURA TIPO BANHEIRO (TRANQUETA), GRAU DE SEGURANÇA MÉDIO, DISTÂNCIA DE BROCA 40MM, ACABAMENTO COM ESPELHO CROMADO E MAÇANETA MODELO ALAVANCA EM ZAMAC, INCLUSIVE ACESSÓRIOS PARA FIXAÇÃO E UMA (1) CHAVE</v>
          </cell>
          <cell r="G649" t="str">
            <v>un</v>
          </cell>
          <cell r="H649">
            <v>94</v>
          </cell>
        </row>
        <row r="650">
          <cell r="A650" t="str">
            <v>ED-21612</v>
          </cell>
          <cell r="C650" t="str">
            <v>FECHADURA TIPO EXTERNA, EM PORTA METÁLICA, GRAU DE SEGURANÇA MÉDIO, DISTÂNCIA DE BROCA 20MM, ACABAMENTO COM ESPELHO CROMADO E MAÇANETA MODELO ALAVANCA EM ZAMAC, INCLUSIVE ACESSÓRIOS PARA FIXAÇÃO E DUAS (2) CHAVES</v>
          </cell>
          <cell r="G650" t="str">
            <v>un</v>
          </cell>
          <cell r="H650">
            <v>87.43</v>
          </cell>
        </row>
        <row r="651">
          <cell r="A651" t="str">
            <v>ED-49699</v>
          </cell>
          <cell r="C651" t="str">
            <v>FECHADURA TIPO EXTERNA, GRAU DE SEGURANÇA MÉDIO, DISTÂNCIA DE BROCA 40MM, ACABAMENTO COM ESPELHO CROMADO E MAÇANETA MODELO ALAVANCA EM ZAMAC, INCLUSIVE ACESSÓRIOS PARA FIXAÇÃO E DUAS (2) CHAVES</v>
          </cell>
          <cell r="G651" t="str">
            <v>un</v>
          </cell>
          <cell r="H651">
            <v>122.37</v>
          </cell>
        </row>
        <row r="652">
          <cell r="A652" t="str">
            <v>ED-49700</v>
          </cell>
          <cell r="C652" t="str">
            <v>FECHADURA TIPO INTERNA (GORGE), GRAU DE SEGURANÇA MÉDIO, DISTÂNCIA DE BROCA 40MM, ACABAMENTO COM ESPELHO CROMADO E MAÇANETA MODELO ALAVANCA EM ZAMAC, INCLUSIVE ACESSÓRIOS PARA FIXAÇÃO E DUAS (2) CHAVES</v>
          </cell>
          <cell r="G652" t="str">
            <v>un</v>
          </cell>
          <cell r="H652">
            <v>102.02</v>
          </cell>
        </row>
        <row r="653">
          <cell r="A653" t="str">
            <v>ED-27549</v>
          </cell>
          <cell r="C653" t="str">
            <v>FECHADURA TIPO TUBULAR, EM DIVISÓRIA, COM MAÇANETA E ACABAMENTO EM ZAMAC, INCLUSIVE ACESSÓRIOS PARA FIXAÇÃO E DUAS (2) CHAVES</v>
          </cell>
          <cell r="G653" t="str">
            <v>un</v>
          </cell>
          <cell r="H653">
            <v>83.65</v>
          </cell>
        </row>
        <row r="654">
          <cell r="A654" t="str">
            <v>ED-23033</v>
          </cell>
          <cell r="C654" t="str">
            <v>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v>
          </cell>
          <cell r="G654" t="str">
            <v>un</v>
          </cell>
          <cell r="H654">
            <v>138.61000000000001</v>
          </cell>
        </row>
        <row r="655">
          <cell r="A655" t="str">
            <v>ED-13911</v>
          </cell>
          <cell r="C655" t="str">
            <v>FERRAGENS PARA PORTA METÁLICA, DE CORRER, COM UMA (1) FOLHA, BATENTE COM ALTURA MÁXIMA DE 2,3M, INCLUSIVE FECHADURA, MODELO BICO PAPAGAIO, ROLDANA INFERIOR E SUPERIOR, MODELO TIPO U, COM CAPACIDADE PARA 360KG, FORNECIMENTO, ACESSÓRIOS E INSTALAÇÃO, EXCLUSIVE PORTA METÁLICA</v>
          </cell>
          <cell r="G655" t="str">
            <v>un</v>
          </cell>
          <cell r="H655">
            <v>245.89</v>
          </cell>
        </row>
        <row r="656">
          <cell r="A656" t="str">
            <v>ED-49702</v>
          </cell>
          <cell r="C656" t="str">
            <v>MOLA HIDRÁULICA NORMAL</v>
          </cell>
          <cell r="G656" t="str">
            <v>U</v>
          </cell>
          <cell r="H656">
            <v>152.49</v>
          </cell>
        </row>
        <row r="657">
          <cell r="A657" t="str">
            <v>ED-49704</v>
          </cell>
          <cell r="C657" t="str">
            <v xml:space="preserve">TARJETA CROMADA, TIPO FECHO, INSTALADA EM PORTA DE SANITÁRIO, INCLUSIVE ACESSÓRIOS PARA FIXAÇÃO
</v>
          </cell>
          <cell r="G657" t="str">
            <v>un</v>
          </cell>
          <cell r="H657">
            <v>17.850000000000001</v>
          </cell>
        </row>
        <row r="658">
          <cell r="A658" t="str">
            <v>ED-49705</v>
          </cell>
          <cell r="C658" t="str">
            <v>TARJETA CROMADA, TIPO LIVRE/OCUPADO, INSTALADA EM PORTA DE SANITÁRIO, INCLUSIVE ACESSÓRIOS PARA FIXAÇÃO</v>
          </cell>
          <cell r="G658" t="str">
            <v>un</v>
          </cell>
          <cell r="H658">
            <v>62.59</v>
          </cell>
        </row>
        <row r="659">
          <cell r="A659">
            <v>8784</v>
          </cell>
          <cell r="C659" t="str">
            <v>PORTA CORTA-FOGO</v>
          </cell>
        </row>
        <row r="660">
          <cell r="A660" t="str">
            <v>ED-50990</v>
          </cell>
          <cell r="C660" t="str">
            <v>PORTA CORTA-FOGO, COLOCAÇÃO E ACABAMENTO, DE ABRIR, DUAS FOLHAS COM DOBRADIÇA ESPECIAL, MOLA DE FECHAMENTO, FECHADURA, MAÇANETA E DEMAIS FERRAGENS DE ACABAMENTO, DIMENSÕES 1,600 X 2,10 M</v>
          </cell>
          <cell r="G660" t="str">
            <v>U</v>
          </cell>
          <cell r="H660">
            <v>2747.17</v>
          </cell>
        </row>
        <row r="661">
          <cell r="A661" t="str">
            <v>ED-50988</v>
          </cell>
          <cell r="C661" t="str">
            <v>PORTA CORTA-FOGO, COLOCAÇÃO E ACABAMENTO, DE ABRIR, UMA FOLHA COM DOBRADIÇA ESPECIAL, MOLA DE FECHAMENTO, FECHADURA, MAÇANETA E DEMAIS FERRAGENS DE ACABAMENTO, DIMENSÕES 0,80 X 2,10 M</v>
          </cell>
          <cell r="G661" t="str">
            <v>U</v>
          </cell>
          <cell r="H661">
            <v>1497.4</v>
          </cell>
        </row>
        <row r="662">
          <cell r="A662" t="str">
            <v>ED-50989</v>
          </cell>
          <cell r="C662" t="str">
            <v>PORTA CORTA-FOGO, COLOCAÇÃO E ACABAMENTO, DE ABRIR, UMA FOLHA COM DOBRADIÇA ESPECIAL, MOLA DE FECHAMENTO, FECHADURA, MAÇANETA E DEMAIS FERRAGENS DE ACABAMENTO, DIMENSÕES 0,90 X 2,10 M</v>
          </cell>
          <cell r="G662" t="str">
            <v>U</v>
          </cell>
          <cell r="H662">
            <v>1584.47</v>
          </cell>
        </row>
        <row r="663">
          <cell r="A663">
            <v>8785</v>
          </cell>
          <cell r="C663" t="str">
            <v>VEDAÇÃO E CALAFETAGEM</v>
          </cell>
        </row>
        <row r="664">
          <cell r="A664" t="str">
            <v>ED-50992</v>
          </cell>
          <cell r="C664" t="str">
            <v>VEDAÇÃO DE ESQUADRIAS METÁLICAS COM SILICONE PASTOSO</v>
          </cell>
          <cell r="G664" t="str">
            <v>m</v>
          </cell>
          <cell r="H664">
            <v>19.48</v>
          </cell>
        </row>
        <row r="665">
          <cell r="A665">
            <v>8865</v>
          </cell>
          <cell r="C665" t="str">
            <v>PORTA EM AÇO DE ENROLAR</v>
          </cell>
        </row>
        <row r="666">
          <cell r="A666" t="str">
            <v>ED-50970</v>
          </cell>
          <cell r="C666" t="str">
            <v>FORNECIMENTO E ASSENTAMENTO DE PORTA AÇO DE ENROLAR, LÂMINA RAIADA COM LARGURA ÚTIL 100MM, CHAPA 24, ABERTURA MANUAL, COMPLETA, INCLUSIVE EIXO, MOLA, SOLEIRA, ETIQUETA, CAVALETE, GUIAS, FITAS E FECHADURAS LATERAIS - COMPLETA</v>
          </cell>
          <cell r="G666" t="str">
            <v>m2</v>
          </cell>
          <cell r="H666">
            <v>450.74</v>
          </cell>
        </row>
        <row r="667">
          <cell r="A667">
            <v>8671</v>
          </cell>
          <cell r="C667" t="str">
            <v>COBERTURAS E PROTEÇÕES</v>
          </cell>
        </row>
        <row r="668">
          <cell r="A668">
            <v>8786</v>
          </cell>
          <cell r="C668" t="str">
            <v>ESTRUTURA DE MADEIRA PARA COBERTURA</v>
          </cell>
        </row>
        <row r="669">
          <cell r="A669" t="str">
            <v>ED-48414</v>
          </cell>
          <cell r="C669" t="str">
            <v>CAIBRO DE MADEIRA EM PARAJU 7 X 4 CM</v>
          </cell>
          <cell r="G669" t="str">
            <v>m</v>
          </cell>
          <cell r="H669">
            <v>13.13</v>
          </cell>
        </row>
        <row r="670">
          <cell r="A670" t="str">
            <v>ED-48408</v>
          </cell>
          <cell r="C670" t="str">
            <v>ENGRADAMENTO PARA TELHADO DE FIBROCIMENTO ONDULADA</v>
          </cell>
          <cell r="G670" t="str">
            <v>m2</v>
          </cell>
          <cell r="H670">
            <v>75.94</v>
          </cell>
        </row>
        <row r="671">
          <cell r="A671" t="str">
            <v>ED-48409</v>
          </cell>
          <cell r="C671" t="str">
            <v>ENGRADAMENTO PARA TELHADO DE FIBROCIMENTO TIPO KALHETA, CANALETE 49</v>
          </cell>
          <cell r="G671" t="str">
            <v>m2</v>
          </cell>
          <cell r="H671">
            <v>24.65</v>
          </cell>
        </row>
        <row r="672">
          <cell r="A672" t="str">
            <v>ED-48410</v>
          </cell>
          <cell r="C672" t="str">
            <v>ENGRADAMENTO PARA TELHADO DE FIBROCIMENTO TIPO KALHETÃO, CANALETE 90</v>
          </cell>
          <cell r="G672" t="str">
            <v>m2</v>
          </cell>
          <cell r="H672">
            <v>23.34</v>
          </cell>
        </row>
        <row r="673">
          <cell r="A673" t="str">
            <v>ED-48407</v>
          </cell>
          <cell r="C673" t="str">
            <v>ENGRADAMENTO PARA TELHAS CERÂMICA OU CONCRETO EM MADEIRA PARAJU</v>
          </cell>
          <cell r="G673" t="str">
            <v>m2</v>
          </cell>
          <cell r="H673">
            <v>133.01</v>
          </cell>
        </row>
        <row r="674">
          <cell r="A674" t="str">
            <v>ED-48412</v>
          </cell>
          <cell r="C674" t="str">
            <v>PEÇAS DE MADEIRA EM PARAJU 12 X 8 CM</v>
          </cell>
          <cell r="G674" t="str">
            <v>m</v>
          </cell>
          <cell r="H674">
            <v>35.78</v>
          </cell>
        </row>
        <row r="675">
          <cell r="A675" t="str">
            <v>ED-48411</v>
          </cell>
          <cell r="C675" t="str">
            <v>PEÇAS DE MADEIRA EM PARAJU 15 X 8 CM</v>
          </cell>
          <cell r="G675" t="str">
            <v>m</v>
          </cell>
          <cell r="H675">
            <v>42.98</v>
          </cell>
        </row>
        <row r="676">
          <cell r="A676" t="str">
            <v>ED-48413</v>
          </cell>
          <cell r="C676" t="str">
            <v>PEÇAS DE MADEIRA EM PARAJU 8 X 8 CM</v>
          </cell>
          <cell r="G676" t="str">
            <v>m</v>
          </cell>
          <cell r="H676">
            <v>25.02</v>
          </cell>
        </row>
        <row r="677">
          <cell r="A677" t="str">
            <v>ED-48415</v>
          </cell>
          <cell r="C677" t="str">
            <v>RIPA EM MADEIRA EM 4 X 1,5 CM</v>
          </cell>
          <cell r="G677" t="str">
            <v>m</v>
          </cell>
          <cell r="H677">
            <v>9.3000000000000007</v>
          </cell>
        </row>
        <row r="678">
          <cell r="A678">
            <v>8787</v>
          </cell>
          <cell r="C678" t="str">
            <v>ESTRUTURA METÁLICA PARA COBERTURA</v>
          </cell>
        </row>
        <row r="679">
          <cell r="A679" t="str">
            <v>ED-20603</v>
          </cell>
          <cell r="C679" t="str">
            <v>FORNECIMENTO DE ESTRUTURA METÁLICA E ENGRADAMENTO METÁLICO, EM AÇO, PARA TELHADO, EXCLUSIVE TELHA, INCLUSIVE FABRICAÇÃO, TRANSPORTE, MONTAGEM E APLICAÇÃO DE FUNDO PREPARADOR ANTICORROSIVO EM SUPERFÍCIE METÁLICA, UMA (1) DEMÃO</v>
          </cell>
          <cell r="G679" t="str">
            <v>Kg</v>
          </cell>
          <cell r="H679">
            <v>21.68</v>
          </cell>
        </row>
        <row r="680">
          <cell r="A680" t="str">
            <v>ED-20574</v>
          </cell>
          <cell r="C680" t="str">
            <v>FORNECIMENTO DE ESTRUTURA METÁLICA E ENGRADAMENTO METÁLICO, EM AÇO PATINÁVEL, SOBRE LAJE PARA TELHA CERÂMICA, COBERTURA PADRÃO DO PRÉDIO ESCOLAR, EXCLUSIVE TELHA, INCLUSIVE FABRICAÇÃO, TRANSPORTE E MONTAGEM</v>
          </cell>
          <cell r="G680" t="str">
            <v>m2</v>
          </cell>
          <cell r="H680">
            <v>333.14</v>
          </cell>
        </row>
        <row r="681">
          <cell r="A681" t="str">
            <v>ED-20575</v>
          </cell>
          <cell r="C681" t="str">
            <v>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v>
          </cell>
          <cell r="G681" t="str">
            <v>m2</v>
          </cell>
          <cell r="H681">
            <v>348.15</v>
          </cell>
        </row>
        <row r="682">
          <cell r="A682" t="str">
            <v>ED-20602</v>
          </cell>
          <cell r="C682" t="str">
            <v>FORNECIMENTO DE ESTRUTURA METÁLICA E ENGRADAMENTO METÁLICO, EM AÇO, SOBRE LAJE PARA TELHA CERÂMICA, COBERTURA PADRÃO DO PRÉDIO ESCOLAR, EXCLUSIVE TELHA, INCLUSIVE FABRICAÇÃO, TRANSPORTE, MONTAGEM E E APLICAÇÃO DE FUNDO PREPARADOR ANTICORROSIVO, UMA (1) DEMÃO</v>
          </cell>
          <cell r="G682" t="str">
            <v>m2</v>
          </cell>
          <cell r="H682">
            <v>335.32</v>
          </cell>
        </row>
        <row r="683">
          <cell r="A683" t="str">
            <v>ED-20576</v>
          </cell>
          <cell r="C683" t="str">
            <v>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v>
          </cell>
          <cell r="G683" t="str">
            <v>m2</v>
          </cell>
          <cell r="H683">
            <v>777.81</v>
          </cell>
        </row>
        <row r="684">
          <cell r="A684" t="str">
            <v>ED-20577</v>
          </cell>
          <cell r="C684" t="str">
            <v>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v>
          </cell>
          <cell r="G684" t="str">
            <v>m2</v>
          </cell>
          <cell r="H684">
            <v>362.23</v>
          </cell>
        </row>
        <row r="685">
          <cell r="A685" t="str">
            <v>ED-20573</v>
          </cell>
          <cell r="C685" t="str">
            <v>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v>
          </cell>
          <cell r="G685" t="str">
            <v>m2</v>
          </cell>
          <cell r="H685">
            <v>263.49</v>
          </cell>
        </row>
        <row r="686">
          <cell r="A686" t="str">
            <v>ED-20572</v>
          </cell>
          <cell r="C686" t="str">
            <v>FORNECIMENTO DE ESTRUTURA METÁLICA E ENGRADAMENTO METÁLICO PARA TELHADO EM ARCO DE QUADRA POLIESPORTIVA EM AÇO PATINÁVEL, COBERTURA EM ARCO PADRÃO DA QUADRA ESCOLAR, EXCLUSIVE TELHA, INCLUSIVE PILAR METÁLICO, FABRICAÇÃO, TRANSPORTE E MONTAGEM</v>
          </cell>
          <cell r="G686" t="str">
            <v>m2</v>
          </cell>
          <cell r="H686">
            <v>243.69</v>
          </cell>
        </row>
        <row r="687">
          <cell r="A687">
            <v>8788</v>
          </cell>
          <cell r="C687" t="str">
            <v>COBERTURA COM TELHA FIBROCIMENTO</v>
          </cell>
        </row>
        <row r="688">
          <cell r="A688" t="str">
            <v>ED-48425</v>
          </cell>
          <cell r="C688" t="str">
            <v>COBERTURA EM TELHA DE FIBROCIMENTO ESTRUTURAL, ESP. 8MM, COM RECOBRIMENTO TRANSVERSAL E LONGITUDINAL, EXCLUSIVE CUMEEIRA, INCLUSIVE ACESSÓRIOS DE FIXAÇÃO E IÇAMENTO</v>
          </cell>
          <cell r="G688" t="str">
            <v>m2</v>
          </cell>
          <cell r="H688">
            <v>89.43</v>
          </cell>
        </row>
        <row r="689">
          <cell r="A689" t="str">
            <v>ED-48423</v>
          </cell>
          <cell r="C689" t="str">
            <v>COBERTURA EM TELHA DE FIBROCIMENTO ONDULADA E = 5 MM</v>
          </cell>
          <cell r="G689" t="str">
            <v>m2</v>
          </cell>
          <cell r="H689">
            <v>33.549999999999997</v>
          </cell>
        </row>
        <row r="690">
          <cell r="A690" t="str">
            <v>ED-48424</v>
          </cell>
          <cell r="C690" t="str">
            <v>COBERTURA EM TELHA DE FIBROCIMENTO ONDULADA E = 6 MM</v>
          </cell>
          <cell r="G690" t="str">
            <v>m2</v>
          </cell>
          <cell r="H690">
            <v>36.74</v>
          </cell>
        </row>
        <row r="691">
          <cell r="A691" t="str">
            <v>ED-48426</v>
          </cell>
          <cell r="C691" t="str">
            <v>COBERTURA EM TELHA DE FIBROCIMENTO TIPO KALHETA, CANALETE 49</v>
          </cell>
          <cell r="G691" t="str">
            <v>m2</v>
          </cell>
          <cell r="H691">
            <v>152.57</v>
          </cell>
        </row>
        <row r="692">
          <cell r="A692" t="str">
            <v>ED-48427</v>
          </cell>
          <cell r="C692" t="str">
            <v>COBERTURA EM TELHA DE FIBROCIMENTO TIPO KALHETÃO,CANALETE 90</v>
          </cell>
          <cell r="G692" t="str">
            <v>m2</v>
          </cell>
          <cell r="H692">
            <v>174.28</v>
          </cell>
        </row>
        <row r="693">
          <cell r="A693" t="str">
            <v>ED-48417</v>
          </cell>
          <cell r="C693" t="str">
            <v>COLOCAÇÃO DE RUFO EM FIBROCIMENTO PARA TELHA ONDULADA</v>
          </cell>
          <cell r="G693" t="str">
            <v>m</v>
          </cell>
          <cell r="H693">
            <v>46</v>
          </cell>
        </row>
        <row r="694">
          <cell r="A694">
            <v>8789</v>
          </cell>
          <cell r="C694" t="str">
            <v>COBERTURA COM TELHA METÁLICA</v>
          </cell>
        </row>
        <row r="695">
          <cell r="A695" t="str">
            <v>ED-13852</v>
          </cell>
          <cell r="C695" t="str">
            <v>COBERTURA EM TELHA METÁLICA GALVANIZADA ONDULADA, TIPO SIMPLES, ESP. 0,50MM, ACABAMENTO NATURAL, INCLUSIVE ACESSÓRIOS PARA FIXAÇÃO, FORNECIMENTO E INSTALAÇÃO</v>
          </cell>
          <cell r="G695" t="str">
            <v>m2</v>
          </cell>
          <cell r="H695">
            <v>92.29</v>
          </cell>
        </row>
        <row r="696">
          <cell r="A696" t="str">
            <v>ED-48430</v>
          </cell>
          <cell r="C696" t="str">
            <v>COBERTURA EM TELHA METÁLICA GALVANIZADA TRAPEZOIDAL, DUPLA COM TRATAMENTO ANTI-CHAMA</v>
          </cell>
          <cell r="G696" t="str">
            <v>m2</v>
          </cell>
          <cell r="H696">
            <v>195.91</v>
          </cell>
        </row>
        <row r="697">
          <cell r="A697" t="str">
            <v>ED-48429</v>
          </cell>
          <cell r="C697" t="str">
            <v>COBERTURA EM TELHA METÁLICA GALVANIZADA TRAPEZOIDAL, TIPO DUPLA TERMOACÚSTICA COM DUAS FACES TRAPEZOIDAIS, ESP. 0,43MM, PREENCHIMENTO EM POLIESTIRENO EXPANDIDO/ISOPOR COM ESP. 30MM, ACABAMENTO NATURAL, INCLUSIVE ACESSÓRIOS PARA FIXAÇÃO, FORNECIMENTO E INSTALAÇÃO</v>
          </cell>
          <cell r="G697" t="str">
            <v>m2</v>
          </cell>
          <cell r="H697">
            <v>229.82</v>
          </cell>
        </row>
        <row r="698">
          <cell r="A698" t="str">
            <v>ED-48428</v>
          </cell>
          <cell r="C698" t="str">
            <v>COBERTURA EM TELHA METÁLICA GALVANIZADA TRAPEZOIDAL, TIPO SIMPLES, ESP. 0,50MM, ACABAMENTO NATURAL, INCLUSIVE ACESSÓRIOS PARA FIXAÇÃO, FORNECIMENTO E INSTALAÇÃO</v>
          </cell>
          <cell r="G698" t="str">
            <v>m2</v>
          </cell>
          <cell r="H698">
            <v>96.87</v>
          </cell>
        </row>
        <row r="699">
          <cell r="A699" t="str">
            <v>ED-48432</v>
          </cell>
          <cell r="C699" t="str">
            <v>COBERTURA EM TELHA ONDULADA TRADICIONAL DE FIBRA VEGETAL COM BETUME ESP. = 3 MM - INCLINAÇÃO ACIMA DE 15º (FIXAÇÃO EM ESTRUTURA METÁLICA)</v>
          </cell>
          <cell r="G699" t="str">
            <v>m2</v>
          </cell>
          <cell r="H699">
            <v>72.67</v>
          </cell>
        </row>
        <row r="700">
          <cell r="A700" t="str">
            <v>ED-48431</v>
          </cell>
          <cell r="C700" t="str">
            <v>COBERTURA EM TELHA ONDULADA TRADICIONAL DE FIBRA VEGETAL COM BETUME ESP. = 3 MM - INCLINAÇÃO DE 10º A 15º (FIXAÇÃO EM ESTRUTURA METÁLICA)</v>
          </cell>
          <cell r="G700" t="str">
            <v>m2</v>
          </cell>
          <cell r="H700">
            <v>75.67</v>
          </cell>
        </row>
        <row r="701">
          <cell r="A701" t="str">
            <v>ED-48418</v>
          </cell>
          <cell r="C701" t="str">
            <v>COLOCAÇÃO DE RUFO EM POLIETILENO PARA TELHA VEGETAL TRADICIONAL</v>
          </cell>
          <cell r="G701" t="str">
            <v>m</v>
          </cell>
          <cell r="H701">
            <v>55.17</v>
          </cell>
        </row>
        <row r="702">
          <cell r="A702">
            <v>8790</v>
          </cell>
          <cell r="C702" t="str">
            <v>COBERTURA COM TELHA CERÂMICA</v>
          </cell>
        </row>
        <row r="703">
          <cell r="A703" t="str">
            <v>ED-48421</v>
          </cell>
          <cell r="C703" t="str">
            <v>COBERTURA EM TELHA CERÂMICA COLONIAL CURVA, 26 UNID/M2</v>
          </cell>
          <cell r="G703" t="str">
            <v>m2</v>
          </cell>
          <cell r="H703">
            <v>103.01</v>
          </cell>
        </row>
        <row r="704">
          <cell r="A704" t="str">
            <v>ED-48420</v>
          </cell>
          <cell r="C704" t="str">
            <v>COBERTURA EM TELHA CERÂMICA COLONIAL PLANA, 24 UNID/M2</v>
          </cell>
          <cell r="G704" t="str">
            <v>m2</v>
          </cell>
          <cell r="H704">
            <v>86.89</v>
          </cell>
        </row>
        <row r="705">
          <cell r="A705" t="str">
            <v>ED-48419</v>
          </cell>
          <cell r="C705" t="str">
            <v>COBERTURA EM TELHA CERÂMICA FRANCESA</v>
          </cell>
          <cell r="G705" t="str">
            <v>m2</v>
          </cell>
          <cell r="H705">
            <v>76.010000000000005</v>
          </cell>
        </row>
        <row r="706">
          <cell r="A706" t="str">
            <v>ED-48406</v>
          </cell>
          <cell r="C706" t="str">
            <v>EMBOÇAMENTO DA ÚLTIMA FIADA DE TELHA CERÂMICA COM ARGAMASSA DE CIMENTO, CAL HIDRATADA E AREIA SEM PENEIRAR, NO TRAÇO 1:2:9</v>
          </cell>
          <cell r="G706" t="str">
            <v>m</v>
          </cell>
          <cell r="H706">
            <v>12.93</v>
          </cell>
        </row>
        <row r="707">
          <cell r="A707" t="str">
            <v>ED-48422</v>
          </cell>
          <cell r="C707" t="str">
            <v>TELHA COLONIAL DE RESERVA</v>
          </cell>
          <cell r="G707" t="str">
            <v>m2</v>
          </cell>
          <cell r="H707">
            <v>46.95</v>
          </cell>
        </row>
        <row r="708">
          <cell r="A708">
            <v>8791</v>
          </cell>
          <cell r="C708" t="str">
            <v>CUMEEIRA E ESPIGÃO</v>
          </cell>
        </row>
        <row r="709">
          <cell r="A709" t="str">
            <v>ED-48403</v>
          </cell>
          <cell r="C709" t="str">
            <v>COLOCAÇÃO DE CUMEEIRA DE FIBROCIMENTO PARA TELHA KALHETA, CANALETE 49</v>
          </cell>
          <cell r="G709" t="str">
            <v>m</v>
          </cell>
          <cell r="H709">
            <v>81.819999999999993</v>
          </cell>
        </row>
        <row r="710">
          <cell r="A710" t="str">
            <v>ED-48404</v>
          </cell>
          <cell r="C710" t="str">
            <v>COLOCAÇÃO DE CUMEEIRA DE FIBROCIMENTO PARA TELHA KALHETÃO,CANALETE 90</v>
          </cell>
          <cell r="G710" t="str">
            <v>m</v>
          </cell>
          <cell r="H710">
            <v>121.32</v>
          </cell>
        </row>
        <row r="711">
          <cell r="A711" t="str">
            <v>ED-48402</v>
          </cell>
          <cell r="C711" t="str">
            <v>COLOCAÇÃO DE CUMEEIRA GALVANIZADA TRAPEZOIDAL E = 0,50 MM, SIMPLES</v>
          </cell>
          <cell r="G711" t="str">
            <v>m</v>
          </cell>
          <cell r="H711">
            <v>53.65</v>
          </cell>
        </row>
        <row r="712">
          <cell r="A712" t="str">
            <v>ED-48405</v>
          </cell>
          <cell r="C712" t="str">
            <v>COLOCAÇÃO DE CUMEEIRA ONDULADA DE FIBRA VEGETAL COM BETUME - TRADICIONAL</v>
          </cell>
          <cell r="G712" t="str">
            <v>m</v>
          </cell>
          <cell r="H712">
            <v>47.22</v>
          </cell>
        </row>
        <row r="713">
          <cell r="A713" t="str">
            <v>ED-48416</v>
          </cell>
          <cell r="C713" t="str">
            <v>COLOCAÇÃO DE ESPIGÃO EM FIBROCIMENTO PARA TELHA ONDULADA</v>
          </cell>
          <cell r="G713" t="str">
            <v>m</v>
          </cell>
          <cell r="H713">
            <v>41.19</v>
          </cell>
        </row>
        <row r="714">
          <cell r="A714" t="str">
            <v>ED-48401</v>
          </cell>
          <cell r="C714" t="str">
            <v>CUMEEIRA NORMAL OU ARTICULADA DE FIBROCIMENTO PARA TELHA ONDULADA E = 6 OU 8 MM</v>
          </cell>
          <cell r="G714" t="str">
            <v>m</v>
          </cell>
          <cell r="H714">
            <v>68.17</v>
          </cell>
        </row>
        <row r="715">
          <cell r="A715" t="str">
            <v>ED-48400</v>
          </cell>
          <cell r="C715" t="str">
            <v>CUMEEIRA PARA TELHA CERÂMICA, INCLUSIVE ASSENTAMENTO EM ARGAMASSA, TRAÇO 1:2:9 (CIMENTO, CAL E AREIA), PREPARO MECÂNICO</v>
          </cell>
          <cell r="G715" t="str">
            <v>m</v>
          </cell>
          <cell r="H715">
            <v>28.85</v>
          </cell>
        </row>
        <row r="716">
          <cell r="A716">
            <v>8792</v>
          </cell>
          <cell r="C716" t="str">
            <v>CALHA GALVANIZADA</v>
          </cell>
        </row>
        <row r="717">
          <cell r="A717" t="str">
            <v>ED-50661</v>
          </cell>
          <cell r="C717" t="str">
            <v>CALHA EM CHAPA GALVANIZADA, ESP. 0,5MM (GSG-26), COM DESENVOLVIMENTO DE 33CM, INCLUSIVE IÇAMENTO MANUAL VERTICAL</v>
          </cell>
          <cell r="G717" t="str">
            <v>m</v>
          </cell>
          <cell r="H717">
            <v>42.9</v>
          </cell>
        </row>
        <row r="718">
          <cell r="A718" t="str">
            <v>ED-50662</v>
          </cell>
          <cell r="C718" t="str">
            <v>CALHA EM CHAPA GALVANIZADA, ESP. 0,5MM (GSG-26), COM DESENVOLVIMENTO DE 40CM, INCLUSIVE IÇAMENTO MANUAL VERTICAL</v>
          </cell>
          <cell r="G718" t="str">
            <v>m</v>
          </cell>
          <cell r="H718">
            <v>50.28</v>
          </cell>
        </row>
        <row r="719">
          <cell r="A719" t="str">
            <v>ED-50663</v>
          </cell>
          <cell r="C719" t="str">
            <v>CALHA EM CHAPA GALVANIZADA, ESP. 0,5MM (GSG-26), COM DESENVOLVIMENTO DE 50CM, INCLUSIVE IÇAMENTO MANUAL VERTICAL</v>
          </cell>
          <cell r="G719" t="str">
            <v>m</v>
          </cell>
          <cell r="H719">
            <v>64.92</v>
          </cell>
        </row>
        <row r="720">
          <cell r="A720" t="str">
            <v>ED-50660</v>
          </cell>
          <cell r="C720" t="str">
            <v>CALHA EM CHAPA GALVANIZADA, ESP. 0,65MM (GSG-24), COM DESENVOLVIMENTO DE 100CM, INCLUSIVE IÇAMENTO MANUAL VERTICAL</v>
          </cell>
          <cell r="G720" t="str">
            <v>m</v>
          </cell>
          <cell r="H720">
            <v>149.19</v>
          </cell>
        </row>
        <row r="721">
          <cell r="A721" t="str">
            <v>ED-50654</v>
          </cell>
          <cell r="C721" t="str">
            <v>CALHA EM CHAPA GALVANIZADA, ESP. 0,65MM (GSG-24), COM DESENVOLVIMENTO DE 33CM, INCLUSIVE IÇAMENTO MANUAL VERTICAL</v>
          </cell>
          <cell r="G721" t="str">
            <v>m</v>
          </cell>
          <cell r="H721">
            <v>51.26</v>
          </cell>
        </row>
        <row r="722">
          <cell r="A722" t="str">
            <v>ED-50655</v>
          </cell>
          <cell r="C722" t="str">
            <v>CALHA EM CHAPA GALVANIZADA, ESP. 0,65MM (GSG-24), COM DESENVOLVIMENTO DE 40CM, INCLUSIVE IÇAMENTO MANUAL VERTICAL</v>
          </cell>
          <cell r="G722" t="str">
            <v>m</v>
          </cell>
          <cell r="H722">
            <v>60.41</v>
          </cell>
        </row>
        <row r="723">
          <cell r="A723" t="str">
            <v>ED-50656</v>
          </cell>
          <cell r="C723" t="str">
            <v>CALHA EM CHAPA GALVANIZADA, ESP. 0,65MM (GSG-24), COM DESENVOLVIMENTO DE 50CM, INCLUSIVE IÇAMENTO MANUAL VERTICAL</v>
          </cell>
          <cell r="G723" t="str">
            <v>m</v>
          </cell>
          <cell r="H723">
            <v>73.900000000000006</v>
          </cell>
        </row>
        <row r="724">
          <cell r="A724" t="str">
            <v>ED-50657</v>
          </cell>
          <cell r="C724" t="str">
            <v>CALHA EM CHAPA GALVANIZADA, ESP. 0,65MM (GSG-24), COM DESENVOLVIMENTO DE 60CM, INCLUSIVE IÇAMENTO MANUAL VERTICAL</v>
          </cell>
          <cell r="G724" t="str">
            <v>m</v>
          </cell>
          <cell r="H724">
            <v>87.35</v>
          </cell>
        </row>
        <row r="725">
          <cell r="A725" t="str">
            <v>ED-50658</v>
          </cell>
          <cell r="C725" t="str">
            <v>CALHA EM CHAPA GALVANIZADA, ESP. 0,65MM (GSG-24), COM DESENVOLVIMENTO DE 66CM, INCLUSIVE IÇAMENTO MANUAL VERTICAL</v>
          </cell>
          <cell r="G725" t="str">
            <v>m</v>
          </cell>
          <cell r="H725">
            <v>95.88</v>
          </cell>
        </row>
        <row r="726">
          <cell r="A726" t="str">
            <v>ED-50659</v>
          </cell>
          <cell r="C726" t="str">
            <v>CALHA EM CHAPA GALVANIZADA, ESP. 0,65MM (GSG-24), COM DESENVOLVIMENTO DE 75CM, INCLUSIVE IÇAMENTO MANUAL VERTICAL</v>
          </cell>
          <cell r="G726" t="str">
            <v>m</v>
          </cell>
          <cell r="H726">
            <v>108.82</v>
          </cell>
        </row>
        <row r="727">
          <cell r="A727" t="str">
            <v>ED-50653</v>
          </cell>
          <cell r="C727" t="str">
            <v>CALHA EM CHAPA GALVANIZADA, ESP. 0,8MM (GSG-22), COM DESENVOLVIMENTO DE 100CM, INCLUSIVE IÇAMENTO MANUAL VERTICAL</v>
          </cell>
          <cell r="G727" t="str">
            <v>m</v>
          </cell>
          <cell r="H727">
            <v>174.52</v>
          </cell>
        </row>
        <row r="728">
          <cell r="A728" t="str">
            <v>ED-50648</v>
          </cell>
          <cell r="C728" t="str">
            <v>CALHA EM CHAPA GALVANIZADA, ESP. 0,8MM (GSG-22), COM DESENVOLVIMENTO DE 33CM, INCLUSIVE IÇAMENTO MANUAL VERTICAL</v>
          </cell>
          <cell r="G728" t="str">
            <v>m</v>
          </cell>
          <cell r="H728">
            <v>59.62</v>
          </cell>
        </row>
        <row r="729">
          <cell r="A729" t="str">
            <v>ED-50649</v>
          </cell>
          <cell r="C729" t="str">
            <v>CALHA EM CHAPA GALVANIZADA, ESP. 0,8MM (GSG-22), COM DESENVOLVIMENTO DE 40CM, INCLUSIVE IÇAMENTO MANUAL VERTICAL</v>
          </cell>
          <cell r="G729" t="str">
            <v>m</v>
          </cell>
          <cell r="H729">
            <v>70.540000000000006</v>
          </cell>
        </row>
        <row r="730">
          <cell r="A730" t="str">
            <v>ED-50650</v>
          </cell>
          <cell r="C730" t="str">
            <v>CALHA EM CHAPA GALVANIZADA, ESP. 0,8MM (GSG-22), COM DESENVOLVIMENTO DE 50CM, INCLUSIVE IÇAMENTO MANUAL VERTICAL</v>
          </cell>
          <cell r="G730" t="str">
            <v>m</v>
          </cell>
          <cell r="H730">
            <v>86.56</v>
          </cell>
        </row>
        <row r="731">
          <cell r="A731" t="str">
            <v>ED-50651</v>
          </cell>
          <cell r="C731" t="str">
            <v>CALHA EM CHAPA GALVANIZADA, ESP. 0,8MM (GSG-22), COM DESENVOLVIMENTO DE 66CM, INCLUSIVE IÇAMENTO MANUAL VERTICAL</v>
          </cell>
          <cell r="G731" t="str">
            <v>m</v>
          </cell>
          <cell r="H731">
            <v>112.59</v>
          </cell>
        </row>
        <row r="732">
          <cell r="A732" t="str">
            <v>ED-50652</v>
          </cell>
          <cell r="C732" t="str">
            <v>CALHA EM CHAPA GALVANIZADA, ESP. 0,8MM (GSG-22), COM DESENVOLVIMENTO DE 75CM, INCLUSIVE IÇAMENTO MANUAL VERTICAL</v>
          </cell>
          <cell r="G732" t="str">
            <v>m</v>
          </cell>
          <cell r="H732">
            <v>127.82</v>
          </cell>
        </row>
        <row r="733">
          <cell r="A733">
            <v>8793</v>
          </cell>
          <cell r="C733" t="str">
            <v>RUFO GALVANIZADO</v>
          </cell>
        </row>
        <row r="734">
          <cell r="A734" t="str">
            <v>ED-50682</v>
          </cell>
          <cell r="C734" t="str">
            <v>RUFO E CONTRARRUFO EM CHAPA GALVANIZADA, ESP. 0,5MM (GSG-26), COM DESENVOLVIMENTO DE 15CM, INCLUSIVE IÇAMENTO MANUAL VERTICAL</v>
          </cell>
          <cell r="G734" t="str">
            <v>m</v>
          </cell>
          <cell r="H734">
            <v>23.47</v>
          </cell>
        </row>
        <row r="735">
          <cell r="A735" t="str">
            <v>ED-50683</v>
          </cell>
          <cell r="C735" t="str">
            <v>RUFO E CONTRARRUFO EM CHAPA GALVANIZADA, ESP. 0,5MM (GSG-26), COM DESENVOLVIMENTO DE 20CM, INCLUSIVE IÇAMENTO MANUAL VERTICAL</v>
          </cell>
          <cell r="G735" t="str">
            <v>m</v>
          </cell>
          <cell r="H735">
            <v>37.770000000000003</v>
          </cell>
        </row>
        <row r="736">
          <cell r="A736" t="str">
            <v>ED-50675</v>
          </cell>
          <cell r="C736" t="str">
            <v>RUFO E CONTRARRUFO EM CHAPA GALVANIZADA, ESP. 0,65MM (GSG-24), COM DESENVOLVIMENTO DE 15CM, INCLUSIVE IÇAMENTO MANUAL VERTICAL</v>
          </cell>
          <cell r="G736" t="str">
            <v>m</v>
          </cell>
          <cell r="H736">
            <v>27.27</v>
          </cell>
        </row>
        <row r="737">
          <cell r="A737" t="str">
            <v>ED-50676</v>
          </cell>
          <cell r="C737" t="str">
            <v>RUFO E CONTRARRUFO EM CHAPA GALVANIZADA, ESP. 0,65MM (GSG-24), COM DESENVOLVIMENTO DE 20CM, INCLUSIVE IÇAMENTO MANUAL VERTICAL</v>
          </cell>
          <cell r="G737" t="str">
            <v>m</v>
          </cell>
          <cell r="H737">
            <v>33.549999999999997</v>
          </cell>
        </row>
        <row r="738">
          <cell r="A738" t="str">
            <v>ED-50677</v>
          </cell>
          <cell r="C738" t="str">
            <v>RUFO E CONTRARRUFO EM CHAPA GALVANIZADA, ESP. 0,65MM (GSG-24), COM DESENVOLVIMENTO DE 25CM, INCLUSIVE IÇAMENTO MANUAL VERTICAL</v>
          </cell>
          <cell r="G738" t="str">
            <v>m</v>
          </cell>
          <cell r="H738">
            <v>39.700000000000003</v>
          </cell>
        </row>
        <row r="739">
          <cell r="A739" t="str">
            <v>ED-50678</v>
          </cell>
          <cell r="C739" t="str">
            <v>RUFO E CONTRARRUFO EM CHAPA GALVANIZADA, ESP. 0,65MM (GSG-24), COM DESENVOLVIMENTO DE 33CM, INCLUSIVE IÇAMENTO MANUAL VERTICAL</v>
          </cell>
          <cell r="G739" t="str">
            <v>m</v>
          </cell>
          <cell r="H739">
            <v>49.56</v>
          </cell>
        </row>
        <row r="740">
          <cell r="A740" t="str">
            <v>ED-50679</v>
          </cell>
          <cell r="C740" t="str">
            <v>RUFO E CONTRARRUFO EM CHAPA GALVANIZADA, ESP. 0,65MM (GSG-24), COM DESENVOLVIMENTO DE 50CM, INCLUSIVE IÇAMENTO MANUAL VERTICAL</v>
          </cell>
          <cell r="G740" t="str">
            <v>m</v>
          </cell>
          <cell r="H740">
            <v>71.31</v>
          </cell>
        </row>
        <row r="741">
          <cell r="A741" t="str">
            <v>ED-50680</v>
          </cell>
          <cell r="C741" t="str">
            <v>RUFO E CONTRARRUFO EM CHAPA GALVANIZADA, ESP. 0,65MM (GSG-24), COM DESENVOLVIMENTO DE 60CM, INCLUSIVE IÇAMENTO MANUAL VERTICAL</v>
          </cell>
          <cell r="G741" t="str">
            <v>m</v>
          </cell>
          <cell r="H741">
            <v>84.25</v>
          </cell>
        </row>
        <row r="742">
          <cell r="A742" t="str">
            <v>ED-50681</v>
          </cell>
          <cell r="C742" t="str">
            <v>RUFO E CONTRARRUFO EM CHAPA GALVANIZADA, ESP. 0,65MM (GSG-24), COM DESENVOLVIMENTO DE 70CM, INCLUSIVE IÇAMENTO MANUAL VERTICAL</v>
          </cell>
          <cell r="G742" t="str">
            <v>m</v>
          </cell>
          <cell r="H742">
            <v>98.07</v>
          </cell>
        </row>
        <row r="743">
          <cell r="A743" t="str">
            <v>ED-50684</v>
          </cell>
          <cell r="C743" t="str">
            <v>RUFO E CONTRA-RUFO EM CHAPA GALVANIZADA, ESP. 0,5MM (GSG-26), COM DESENVOLVIMENTO DE 25CM, INCLUSIVE IÇAMENTO MANUAL VERTICAL</v>
          </cell>
          <cell r="G743" t="str">
            <v>m</v>
          </cell>
          <cell r="H743">
            <v>32.97</v>
          </cell>
        </row>
        <row r="744">
          <cell r="A744" t="str">
            <v>ED-50685</v>
          </cell>
          <cell r="C744" t="str">
            <v>RUFO E CONTRA-RUFO EM CHAPA GALVANIZADA, ESP. 0,5MM (GSG-26), COM DESENVOLVIMENTO DE 33CM, INCLUSIVE IÇAMENTO MANUAL VERTICAL</v>
          </cell>
          <cell r="G744" t="str">
            <v>m</v>
          </cell>
          <cell r="H744">
            <v>41.2</v>
          </cell>
        </row>
        <row r="745">
          <cell r="A745">
            <v>8794</v>
          </cell>
          <cell r="C745" t="str">
            <v>CHAPINS GALVANIZADOS</v>
          </cell>
        </row>
        <row r="746">
          <cell r="A746" t="str">
            <v>ED-50667</v>
          </cell>
          <cell r="C746" t="str">
            <v>CHAPIM EM CHAPA GALVANIZADA, COM PINGADEIRA, ESP. 0,65MM (GSG-24), COM DESENVOLVIMENTO DE 35CM, INCLUSIVE IÇAMENTO MANUAL VERTICAL</v>
          </cell>
          <cell r="G746" t="str">
            <v>m</v>
          </cell>
          <cell r="H746">
            <v>56.25</v>
          </cell>
        </row>
        <row r="747">
          <cell r="A747">
            <v>8795</v>
          </cell>
          <cell r="C747" t="str">
            <v>FECHAMENTO DE ONDA DE TELHA</v>
          </cell>
        </row>
        <row r="748">
          <cell r="A748" t="str">
            <v>ED-48433</v>
          </cell>
          <cell r="C748" t="str">
            <v>COLOCAÇÃO DE VEDA ONDA EM POLIETILENO PARA TELHA ONDULADA</v>
          </cell>
          <cell r="G748" t="str">
            <v>m2</v>
          </cell>
          <cell r="H748">
            <v>13.93</v>
          </cell>
        </row>
        <row r="749">
          <cell r="A749">
            <v>8797</v>
          </cell>
          <cell r="C749" t="str">
            <v>CONDUTORE DE ÁGUA PLUVIAL EM PVC</v>
          </cell>
        </row>
        <row r="750">
          <cell r="A750" t="str">
            <v>ED-50668</v>
          </cell>
          <cell r="C750" t="str">
            <v>CONDUTOR DE AP DO TELHADO EM TUBO PVC ESGOTO, INCLUSIVE CONEXÕES E SUPORTES, 100 MM</v>
          </cell>
          <cell r="G750" t="str">
            <v>m</v>
          </cell>
          <cell r="H750">
            <v>89.86</v>
          </cell>
        </row>
        <row r="751">
          <cell r="A751" t="str">
            <v>ED-50669</v>
          </cell>
          <cell r="C751" t="str">
            <v>CONDUTOR DE AP DO TELHADO EM TUBO PVC ESGOTO, INCLUSIVE CONEXÕES E SUPORTES, 75 MM</v>
          </cell>
          <cell r="G751" t="str">
            <v>m</v>
          </cell>
          <cell r="H751">
            <v>88.52</v>
          </cell>
        </row>
        <row r="752">
          <cell r="A752">
            <v>8798</v>
          </cell>
          <cell r="C752" t="str">
            <v>GRELHA E RALO</v>
          </cell>
        </row>
        <row r="753">
          <cell r="A753" t="str">
            <v>ED-50673</v>
          </cell>
          <cell r="C753" t="str">
            <v>GRELHA hemisférica de ferro fundido Ø 100 mm (4")</v>
          </cell>
          <cell r="G753" t="str">
            <v>U</v>
          </cell>
          <cell r="H753">
            <v>37.36</v>
          </cell>
        </row>
        <row r="754">
          <cell r="A754" t="str">
            <v>ED-50674</v>
          </cell>
          <cell r="C754" t="str">
            <v>GRELHA hemisférica de ferro fundido Ø 150 mm (6")</v>
          </cell>
          <cell r="G754" t="str">
            <v>U</v>
          </cell>
          <cell r="H754">
            <v>57.33</v>
          </cell>
        </row>
        <row r="755">
          <cell r="A755" t="str">
            <v>ED-50672</v>
          </cell>
          <cell r="C755" t="str">
            <v>GRELHA hemisférica de ferro fundido Ø 75 mm (3")</v>
          </cell>
          <cell r="G755" t="str">
            <v>U</v>
          </cell>
          <cell r="H755">
            <v>34.86</v>
          </cell>
        </row>
        <row r="756">
          <cell r="A756" t="str">
            <v>ED-49962</v>
          </cell>
          <cell r="C756" t="str">
            <v>RALO SEMI- HEMISFÉRICO TIPO ABACAXI D = 100 MM</v>
          </cell>
          <cell r="G756" t="str">
            <v>U</v>
          </cell>
          <cell r="H756">
            <v>35.04</v>
          </cell>
        </row>
        <row r="757">
          <cell r="A757" t="str">
            <v>ED-49960</v>
          </cell>
          <cell r="C757" t="str">
            <v>RALO SEMI- HEMISFÉRICO TIPO ABACAXI D = 50 MM</v>
          </cell>
          <cell r="G757" t="str">
            <v>U</v>
          </cell>
          <cell r="H757">
            <v>28.87</v>
          </cell>
        </row>
        <row r="758">
          <cell r="A758" t="str">
            <v>ED-49961</v>
          </cell>
          <cell r="C758" t="str">
            <v>RALO SEMI- HEMISFÉRICO TIPO ABACAXI D = 75 MM</v>
          </cell>
          <cell r="G758" t="str">
            <v>U</v>
          </cell>
          <cell r="H758">
            <v>31.3</v>
          </cell>
        </row>
        <row r="759">
          <cell r="A759">
            <v>8799</v>
          </cell>
          <cell r="C759" t="str">
            <v>DISPOSITIVO DE DRENAGEM</v>
          </cell>
        </row>
        <row r="760">
          <cell r="A760" t="str">
            <v>ED-50671</v>
          </cell>
          <cell r="C760" t="str">
            <v>BUZINOTE PARA LAJES - DRENO COM TUBO DE 2" EMBUTIDO NO CONCRETO</v>
          </cell>
          <cell r="G760" t="str">
            <v>m</v>
          </cell>
          <cell r="H760">
            <v>34.67</v>
          </cell>
        </row>
        <row r="761">
          <cell r="A761" t="str">
            <v>ED-28551</v>
          </cell>
          <cell r="C761" t="str">
            <v>CONDUTOR DE ÁGUAS PLUVIAIS RETANGULAR (43X85MM) EM AÇO GALVANIZADO, CHAPA 28, INCLUSIVE CONEXÕES E SUPORTES</v>
          </cell>
          <cell r="G761" t="str">
            <v>m</v>
          </cell>
          <cell r="H761">
            <v>56.67</v>
          </cell>
        </row>
        <row r="762">
          <cell r="A762">
            <v>10529</v>
          </cell>
          <cell r="C762" t="str">
            <v>MANTA ALUMINIZADA</v>
          </cell>
        </row>
        <row r="763">
          <cell r="A763" t="str">
            <v>ED-52311</v>
          </cell>
          <cell r="C763" t="str">
            <v>MANTA ISOLANTE PARA TELHADOS</v>
          </cell>
          <cell r="G763" t="str">
            <v>m2</v>
          </cell>
          <cell r="H763">
            <v>22.38</v>
          </cell>
        </row>
        <row r="764">
          <cell r="A764">
            <v>8672</v>
          </cell>
          <cell r="C764" t="str">
            <v>IMPERMEABILIZAÇÃO E ISOLAMENTO TÉRMICO</v>
          </cell>
        </row>
        <row r="765">
          <cell r="A765">
            <v>8800</v>
          </cell>
          <cell r="C765" t="str">
            <v>IMPERMEABILIZAÇÃO DE FUNDAÇÃO</v>
          </cell>
        </row>
        <row r="766">
          <cell r="A766" t="str">
            <v>ED-50764</v>
          </cell>
          <cell r="C766" t="str">
            <v>REVESTIMENTO COM IMPERMEABILIZANTE EM DUAS (2) CAMADAS SOBREPOSTAS DE ARGAMASSA, TRAÇO 1:3 (CIMENTO E AREIA) COM ADITIVO IMPERMEABILIZANTE, ESP. 20MM, INCLUSIVE PINTURA COM DUAS (2) DEMÃOS COM EMULSÃO ASFÁLTICA</v>
          </cell>
          <cell r="G766" t="str">
            <v>m2</v>
          </cell>
          <cell r="H766">
            <v>59.27</v>
          </cell>
        </row>
        <row r="767">
          <cell r="A767">
            <v>8801</v>
          </cell>
          <cell r="C767" t="str">
            <v>ARGAMASSA COM ADITIVO</v>
          </cell>
        </row>
        <row r="768">
          <cell r="A768" t="str">
            <v>ED-50167</v>
          </cell>
          <cell r="C768" t="str">
            <v>IMPERMEABILIZAÇÃO COM ARGAMASSA TRAÇO 1:3, E = 2,50 CM COM ADITIVO</v>
          </cell>
          <cell r="G768" t="str">
            <v>m2</v>
          </cell>
          <cell r="H768">
            <v>48.9</v>
          </cell>
        </row>
        <row r="769">
          <cell r="A769" t="str">
            <v>ED-50171</v>
          </cell>
          <cell r="C769" t="str">
            <v>IMPERMEABILIZAÇÃO POR CRISTALIZAÇÃO</v>
          </cell>
          <cell r="G769" t="str">
            <v>m2</v>
          </cell>
          <cell r="H769">
            <v>22.97</v>
          </cell>
        </row>
        <row r="770">
          <cell r="A770" t="str">
            <v>ED-50175</v>
          </cell>
          <cell r="C770" t="str">
            <v>PINTURA IMPERMEABILIZANTE COM ARGAMASSA POLIMÉRICA</v>
          </cell>
          <cell r="G770" t="str">
            <v>m2</v>
          </cell>
          <cell r="H770">
            <v>19.59</v>
          </cell>
        </row>
        <row r="771">
          <cell r="A771">
            <v>8802</v>
          </cell>
          <cell r="C771" t="str">
            <v>CAMADA DE REGULARIZAÇÃO</v>
          </cell>
        </row>
        <row r="772">
          <cell r="A772" t="str">
            <v>ED-13286</v>
          </cell>
          <cell r="C772" t="str">
            <v>CAMADA DE REGULARIZAÇÃO COM ARGAMASSA, TRAÇO 1:3 (CIMENTO E AREIA), ESP. 15MM, APLICAÇÃO MANUAL, PREPARO MECÂNICO</v>
          </cell>
          <cell r="G772" t="str">
            <v>m2</v>
          </cell>
          <cell r="H772">
            <v>28.31</v>
          </cell>
        </row>
        <row r="773">
          <cell r="A773" t="str">
            <v>ED-13287</v>
          </cell>
          <cell r="C773" t="str">
            <v>CAMADA DE REGULARIZAÇÃO COM ARGAMASSA, TRAÇO 1:3 (CIMENTO E AREIA), ESP. 20MM, APLICAÇÃO MANUAL, PREPARO MECÂNICO</v>
          </cell>
          <cell r="G773" t="str">
            <v>m2</v>
          </cell>
          <cell r="H773">
            <v>31.66</v>
          </cell>
        </row>
        <row r="774">
          <cell r="A774" t="str">
            <v>ED-13288</v>
          </cell>
          <cell r="C774" t="str">
            <v>CAMADA DE REGULARIZAÇÃO COM ARGAMASSA, TRAÇO 1:3 (CIMENTO E AREIA), ESP. 25MM, APLICAÇÃO MANUAL, PREPARO MECÂNICO</v>
          </cell>
          <cell r="G774" t="str">
            <v>m2</v>
          </cell>
          <cell r="H774">
            <v>35</v>
          </cell>
        </row>
        <row r="775">
          <cell r="A775" t="str">
            <v>ED-50170</v>
          </cell>
          <cell r="C775" t="str">
            <v>CAMADA DE REGULARIZAÇÃO COM ARGAMASSA, TRAÇO 1:3 (CIMENTO E AREIA), ESP. 30MM, APLICAÇÃO MANUAL, PREPARO MECÂNICO</v>
          </cell>
          <cell r="G775" t="str">
            <v>m2</v>
          </cell>
          <cell r="H775">
            <v>38.35</v>
          </cell>
        </row>
        <row r="776">
          <cell r="A776" t="str">
            <v>ED-13289</v>
          </cell>
          <cell r="C776" t="str">
            <v>CAMADA DE REGULARIZAÇÃO COM ARGAMASSA, TRAÇO 1:4 (CIMENTO E AREIA), ESP. 15MM, APLICAÇÃO MANUAL, PREPARO MECÂNICO</v>
          </cell>
          <cell r="G776" t="str">
            <v>m2</v>
          </cell>
          <cell r="H776">
            <v>26.76</v>
          </cell>
        </row>
        <row r="777">
          <cell r="A777" t="str">
            <v>ED-13290</v>
          </cell>
          <cell r="C777" t="str">
            <v>CAMADA DE REGULARIZAÇÃO COM ARGAMASSA, TRAÇO 1:4 (CIMENTO E AREIA), ESP. 20MM, APLICAÇÃO MANUAL, PREPARO MECÂNICO</v>
          </cell>
          <cell r="G777" t="str">
            <v>m2</v>
          </cell>
          <cell r="H777">
            <v>29.58</v>
          </cell>
        </row>
        <row r="778">
          <cell r="A778" t="str">
            <v>ED-13291</v>
          </cell>
          <cell r="C778" t="str">
            <v>CAMADA DE REGULARIZAÇÃO COM ARGAMASSA, TRAÇO 1:4 (CIMENTO E AREIA), ESP. 25MM, APLICAÇÃO MANUAL, PREPARO MECÂNICO</v>
          </cell>
          <cell r="G778" t="str">
            <v>m2</v>
          </cell>
          <cell r="H778">
            <v>32.409999999999997</v>
          </cell>
        </row>
        <row r="779">
          <cell r="A779" t="str">
            <v>ED-13292</v>
          </cell>
          <cell r="C779" t="str">
            <v>CAMADA DE REGULARIZAÇÃO COM ARGAMASSA, TRAÇO 1:4 (CIMENTO E AREIA), ESP. 30MM, APLICAÇÃO MANUAL, PREPARO MECÂNICO</v>
          </cell>
          <cell r="G779" t="str">
            <v>m2</v>
          </cell>
          <cell r="H779">
            <v>35.24</v>
          </cell>
        </row>
        <row r="780">
          <cell r="A780">
            <v>8803</v>
          </cell>
          <cell r="C780" t="str">
            <v>PROTEÇÃO MECÂNICA</v>
          </cell>
        </row>
        <row r="781">
          <cell r="A781" t="str">
            <v>ED-50176</v>
          </cell>
          <cell r="C781" t="str">
            <v>PROTEÇÃO MECÂNICA COM ARGAMASSA, TRAÇO 1:3 (CIMENTO E AREIA), ESP. 15MM, APLICAÇÃO MANUAL, PREPARO MECÂNICO, EXCLUSIVE CAMADA DE REGULARIZAÇÃO</v>
          </cell>
          <cell r="G781" t="str">
            <v>m2</v>
          </cell>
          <cell r="H781">
            <v>24.76</v>
          </cell>
        </row>
        <row r="782">
          <cell r="A782" t="str">
            <v>ED-13279</v>
          </cell>
          <cell r="C782" t="str">
            <v>PROTEÇÃO MECÂNICA COM ARGAMASSA, TRAÇO 1:3 (CIMENTO E AREIA), ESP. 20MM, APLICAÇÃO MANUAL, PREPARO MECÂNICO, EXCLUSIVE CAMADA DE REGULARIZAÇÃO</v>
          </cell>
          <cell r="G782" t="str">
            <v>m2</v>
          </cell>
          <cell r="H782">
            <v>28.11</v>
          </cell>
        </row>
        <row r="783">
          <cell r="A783" t="str">
            <v>ED-13280</v>
          </cell>
          <cell r="C783" t="str">
            <v>PROTEÇÃO MECÂNICA COM ARGAMASSA, TRAÇO 1:3 (CIMENTO E AREIA), ESP. 25MM, APLICAÇÃO MANUAL, PREPARO MECÂNICO, EXCLUSIVE CAMADA DE REGULARIZAÇÃO</v>
          </cell>
          <cell r="G783" t="str">
            <v>m2</v>
          </cell>
          <cell r="H783">
            <v>31.45</v>
          </cell>
        </row>
        <row r="784">
          <cell r="A784" t="str">
            <v>ED-13281</v>
          </cell>
          <cell r="C784" t="str">
            <v>PROTEÇÃO MECÂNICA COM ARGAMASSA, TRAÇO 1:3 (CIMENTO E AREIA), ESP. 30MM, APLICAÇÃO MANUAL, PREPARO MECÂNICO, EXCLUSIVE CAMADA DE REGULARIZAÇÃO</v>
          </cell>
          <cell r="G784" t="str">
            <v>m2</v>
          </cell>
          <cell r="H784">
            <v>34.799999999999997</v>
          </cell>
        </row>
        <row r="785">
          <cell r="A785" t="str">
            <v>ED-13282</v>
          </cell>
          <cell r="C785" t="str">
            <v>PROTEÇÃO MECÂNICA COM ARGAMASSA, TRAÇO 1:4 (CIMENTO E AREIA), ESP. 15MM, APLICAÇÃO MANUAL, PREPARO MECÂNICO, EXCLUSIVE CAMADA DE REGULARIZAÇÃO</v>
          </cell>
          <cell r="G785" t="str">
            <v>m2</v>
          </cell>
          <cell r="H785">
            <v>23.21</v>
          </cell>
        </row>
        <row r="786">
          <cell r="A786" t="str">
            <v>ED-13283</v>
          </cell>
          <cell r="C786" t="str">
            <v>PROTEÇÃO MECÂNICA COM ARGAMASSA, TRAÇO 1:4 (CIMENTO E AREIA), ESP. 20MM, APLICAÇÃO MANUAL, PREPARO MECÂNICO, EXCLUSIVE CAMADA DE REGULARIZAÇÃO</v>
          </cell>
          <cell r="G786" t="str">
            <v>m2</v>
          </cell>
          <cell r="H786">
            <v>26.03</v>
          </cell>
        </row>
        <row r="787">
          <cell r="A787" t="str">
            <v>ED-13284</v>
          </cell>
          <cell r="C787" t="str">
            <v>PROTEÇÃO MECÂNICA COM ARGAMASSA, TRAÇO 1:4 (CIMENTO E AREIA), ESP. 25MM, APLICAÇÃO MANUAL, PREPARO MECÂNICO, EXCLUSIVE CAMADA DE REGULARIZAÇÃO</v>
          </cell>
          <cell r="G787" t="str">
            <v>m2</v>
          </cell>
          <cell r="H787">
            <v>28.86</v>
          </cell>
        </row>
        <row r="788">
          <cell r="A788" t="str">
            <v>ED-13285</v>
          </cell>
          <cell r="C788" t="str">
            <v>PROTEÇÃO MECÂNICA COM ARGAMASSA, TRAÇO 1:4 (CIMENTO E AREIA), ESP. 30MM, APLICAÇÃO MANUAL, PREPARO MECÂNICO, EXCLUSIVE CAMADA DE REGULARIZAÇÃO</v>
          </cell>
          <cell r="G788" t="str">
            <v>m2</v>
          </cell>
          <cell r="H788">
            <v>31.69</v>
          </cell>
        </row>
        <row r="789">
          <cell r="A789">
            <v>8804</v>
          </cell>
          <cell r="C789" t="str">
            <v>EMULSÃO ASFÁTICA</v>
          </cell>
        </row>
        <row r="790">
          <cell r="A790" t="str">
            <v>ED-50173</v>
          </cell>
          <cell r="C790" t="str">
            <v>IMPERMEABILIZAÇÃO de alicerce com tinta betuminosa em parede de 1 1/2 tijolo</v>
          </cell>
          <cell r="G790" t="str">
            <v>m</v>
          </cell>
          <cell r="H790">
            <v>12.76</v>
          </cell>
        </row>
        <row r="791">
          <cell r="A791" t="str">
            <v>ED-50174</v>
          </cell>
          <cell r="C791" t="str">
            <v>PINTURA COM EMULSÃO ASFÁLTICA, DUAS (2) DEMÃOS</v>
          </cell>
          <cell r="G791" t="str">
            <v>m2</v>
          </cell>
          <cell r="H791">
            <v>22.22</v>
          </cell>
        </row>
        <row r="792">
          <cell r="A792">
            <v>8805</v>
          </cell>
          <cell r="C792" t="str">
            <v>MANTA ASFÁLTICA</v>
          </cell>
        </row>
        <row r="793">
          <cell r="A793" t="str">
            <v>ED-50168</v>
          </cell>
          <cell r="C793" t="str">
            <v>IMPERMEABILIZAÇÃO COM MANTA ASFÁLTICA PRÉ-FABRICADA, E = 4 MM</v>
          </cell>
          <cell r="G793" t="str">
            <v>m2</v>
          </cell>
          <cell r="H793">
            <v>62.25</v>
          </cell>
        </row>
        <row r="794">
          <cell r="A794" t="str">
            <v>ED-50169</v>
          </cell>
          <cell r="C794" t="str">
            <v>IMPERMEABILIZAÇÃO COM MANTA ASFÁLTICA PRÉ-FABRICADA, E = 4 MM - ANTI-RAIZ</v>
          </cell>
          <cell r="G794" t="str">
            <v>m2</v>
          </cell>
          <cell r="H794">
            <v>63.17</v>
          </cell>
        </row>
        <row r="795">
          <cell r="A795">
            <v>8673</v>
          </cell>
          <cell r="C795" t="str">
            <v>PISOS</v>
          </cell>
        </row>
        <row r="796">
          <cell r="A796">
            <v>8807</v>
          </cell>
          <cell r="C796" t="str">
            <v>PREPARAÇÃO DE SUPERFÍCIE</v>
          </cell>
        </row>
        <row r="797">
          <cell r="A797" t="str">
            <v>ED-50533</v>
          </cell>
          <cell r="C797" t="str">
            <v>APICOAMENTO DE PISO CIMENTADO - PROFUNDIDADE ATÉ 1 CM</v>
          </cell>
          <cell r="G797" t="str">
            <v>m2</v>
          </cell>
          <cell r="H797">
            <v>8.1</v>
          </cell>
        </row>
        <row r="798">
          <cell r="A798" t="str">
            <v>ED-50600</v>
          </cell>
          <cell r="C798" t="str">
            <v>APLICAÇÃO DE LONA PRETA, ESP. 150 MICRAS, INCLUSIVE FORNECIMENTO</v>
          </cell>
          <cell r="G798" t="str">
            <v>m2</v>
          </cell>
          <cell r="H798">
            <v>2.5499999999999998</v>
          </cell>
        </row>
        <row r="799">
          <cell r="A799">
            <v>8808</v>
          </cell>
          <cell r="C799" t="str">
            <v>CONTRAPISO</v>
          </cell>
        </row>
        <row r="800">
          <cell r="A800" t="str">
            <v>ED-50566</v>
          </cell>
          <cell r="C800" t="str">
            <v>CONTRAPISO DESEMPENADO COM ARGAMASSA, TRAÇO 1:3 (CIMENTO E AREIA), ESP. 20MM</v>
          </cell>
          <cell r="G800" t="str">
            <v>m2</v>
          </cell>
          <cell r="H800">
            <v>31.05</v>
          </cell>
        </row>
        <row r="801">
          <cell r="A801" t="str">
            <v>ED-50567</v>
          </cell>
          <cell r="C801" t="str">
            <v>CONTRAPISO DESEMPENADO COM ARGAMASSA, TRAÇO 1:3 (CIMENTO E AREIA), ESP. 25MM</v>
          </cell>
          <cell r="G801" t="str">
            <v>m2</v>
          </cell>
          <cell r="H801">
            <v>34.24</v>
          </cell>
        </row>
        <row r="802">
          <cell r="A802" t="str">
            <v>ED-50568</v>
          </cell>
          <cell r="C802" t="str">
            <v>CONTRAPISO DESEMPENADO COM ARGAMASSA, TRAÇO 1:3 (CIMENTO E AREIA), ESP. 30MM</v>
          </cell>
          <cell r="G802" t="str">
            <v>m2</v>
          </cell>
          <cell r="H802">
            <v>37.44</v>
          </cell>
        </row>
        <row r="803">
          <cell r="A803" t="str">
            <v>ED-50569</v>
          </cell>
          <cell r="C803" t="str">
            <v>CONTRAPISO DESEMPENADO COM ARGAMASSA, TRAÇO 1:3 (CIMENTO E AREIA), ESP. 50MM</v>
          </cell>
          <cell r="G803" t="str">
            <v>m2</v>
          </cell>
          <cell r="H803">
            <v>53.25</v>
          </cell>
        </row>
        <row r="804">
          <cell r="A804">
            <v>8809</v>
          </cell>
          <cell r="C804" t="str">
            <v>PISO DE ARDÓSIA</v>
          </cell>
        </row>
        <row r="805">
          <cell r="A805" t="str">
            <v>ED-50534</v>
          </cell>
          <cell r="C805" t="str">
            <v>REVESTIMENTO COM ARDÓSIA APLICADO EM PISO (20X20CM), ESP. 1CM, ACABAMENTO NATURAL, ASSENTAMENTO COM ARGAMASSA INDUSTRIALIZADA, INCLUSIVE REJUNTAMENTO</v>
          </cell>
          <cell r="G805" t="str">
            <v>m2</v>
          </cell>
          <cell r="H805">
            <v>58.39</v>
          </cell>
        </row>
        <row r="806">
          <cell r="A806" t="str">
            <v>ED-50535</v>
          </cell>
          <cell r="C806" t="str">
            <v>REVESTIMENTO COM ARDÓSIA APLICADO EM PISO (30X30CM), ESP. 1CM, ACABAMENTO NATURAL, ASSENTAMENTO COM ARGAMASSA INDUSTRIALIZADA, INCLUSIVE REJUNTAMENTO</v>
          </cell>
          <cell r="G806" t="str">
            <v>m2</v>
          </cell>
          <cell r="H806">
            <v>60.41</v>
          </cell>
        </row>
        <row r="807">
          <cell r="A807" t="str">
            <v>ED-50536</v>
          </cell>
          <cell r="C807" t="str">
            <v>REVESTIMENTO COM ARDÓSIA APLICADO EM PISO (40X40CM), ESP. 1CM, ACABAMENTO NATURAL, ASSENTAMENTO COM ARGAMASSA INDUSTRIALIZADA, INCLUSIVE REJUNTAMENTO</v>
          </cell>
          <cell r="G807" t="str">
            <v>m2</v>
          </cell>
          <cell r="H807">
            <v>62.81</v>
          </cell>
        </row>
        <row r="808">
          <cell r="A808">
            <v>8810</v>
          </cell>
          <cell r="C808" t="str">
            <v>PISO CERÂMICO</v>
          </cell>
        </row>
        <row r="809">
          <cell r="A809" t="str">
            <v>ED-50544</v>
          </cell>
          <cell r="C809" t="str">
            <v>REVESTIMENTO COM CERÂMICA APLICADO EM PISO, ACABAMENTO ESMALTADO, AMBIENTE EXTERNO (ANTIDERRAPANTE), PADRÃO EXTRA, DIMENSÃO DA PEÇA ATÉ 2025 CM2, PEI IV, ASSENTAMENTO COM ARGAMASSA INDUSTRIALIZADA, INCLUSIVE REJUNTAMENTO</v>
          </cell>
          <cell r="G809" t="str">
            <v>m2</v>
          </cell>
          <cell r="H809">
            <v>66.569999999999993</v>
          </cell>
        </row>
        <row r="810">
          <cell r="A810" t="str">
            <v>ED-50543</v>
          </cell>
          <cell r="C810" t="str">
            <v>REVESTIMENTO COM CERÂMICA APLICADO EM PISO, ACABAMENTO ESMALTADO, AMBIENTE EXTERNO (ANTIDERRAPANTE), PADRÃO EXTRA, DIMENSÃO DA PEÇA ATÉ 2025 CM2, PEI V, ASSENTAMENTO COM ARGAMASSA INDUSTRIALIZADA, INCLUSIVE REJUNTAMENTO</v>
          </cell>
          <cell r="G810" t="str">
            <v>m2</v>
          </cell>
          <cell r="H810">
            <v>62.34</v>
          </cell>
        </row>
        <row r="811">
          <cell r="A811" t="str">
            <v>ED-50722</v>
          </cell>
          <cell r="C811" t="str">
            <v>REVESTIMENTO COM CERÂMICA APLICADO EM PISO, ACABAMENTO ESMALTADO, AMBIENTE INTERNO, PADRÃO COMERCIAL, DIMENSÃO DA PEÇA (10X10CM), PEI IV, ASSENTAMENTO COM ARGAMASSA INDUSTRIALIZADA, INCLUSIVE REJUNTAMENTO</v>
          </cell>
          <cell r="G811" t="str">
            <v>m2</v>
          </cell>
          <cell r="H811">
            <v>53.62</v>
          </cell>
        </row>
        <row r="812">
          <cell r="A812" t="str">
            <v>ED-50723</v>
          </cell>
          <cell r="C812" t="str">
            <v>REVESTIMENTO COM CERÂMICA APLICADO EM PISO, ACABAMENTO ESMALTADO, AMBIENTE INTERNO, PADRÃO COMERCIAL, DIMENSÃO DA PEÇA (10X20CM), PEI IV, ASSENTAMENTO COM ARGAMASSA INDUSTRIALIZADA, INCLUSIVE REJUNTAMENTO</v>
          </cell>
          <cell r="G812" t="str">
            <v>m2</v>
          </cell>
          <cell r="H812">
            <v>52.42</v>
          </cell>
        </row>
        <row r="813">
          <cell r="A813" t="str">
            <v>ED-50724</v>
          </cell>
          <cell r="C813" t="str">
            <v>REVESTIMENTO COM CERÂMICA APLICADO EM PISO, ACABAMENTO ESMALTADO, AMBIENTE INTERNO, PADRÃO EXTRA, DIMENSÃO DA PEÇA ATÉ 2025 CM2, PEI IV, ASSENTAMENTO COM ARGAMASSA INDUSTRIALIZADA, INCLUSIVE REJUNTAMENTO</v>
          </cell>
          <cell r="G813" t="str">
            <v>m2</v>
          </cell>
          <cell r="H813">
            <v>79.16</v>
          </cell>
        </row>
        <row r="814">
          <cell r="A814" t="str">
            <v>ED-50542</v>
          </cell>
          <cell r="C814" t="str">
            <v>REVESTIMENTO COM CERÂMICA APLICADO EM PISO, ACABAMENTO ESMALTADO, AMBIENTE INTERNO, PADRÃO EXTRA, DIMENSÃO DA PEÇA ATÉ 2025 CM2, PEI V, ASSENTAMENTO COM ARGAMASSA INDUSTRIALIZADA, INCLUSIVE REJUNTAMENTO</v>
          </cell>
          <cell r="G814" t="str">
            <v>m2</v>
          </cell>
          <cell r="H814">
            <v>83.68</v>
          </cell>
        </row>
        <row r="815">
          <cell r="A815" t="str">
            <v>ED-50541</v>
          </cell>
          <cell r="C815" t="str">
            <v>REVESTIMENTO COM CERÂMICA VERMELHO NATURAL PARA PISO, ASSENTAMENTO COM ARGAMASSA INDUSTRIALIZADA, INCLUSIVE REJUNTAMENTO</v>
          </cell>
          <cell r="G815" t="str">
            <v>m2</v>
          </cell>
          <cell r="H815">
            <v>91.16</v>
          </cell>
        </row>
        <row r="816">
          <cell r="A816">
            <v>8811</v>
          </cell>
          <cell r="C816" t="str">
            <v>PISO EM PORCELANATO</v>
          </cell>
        </row>
        <row r="817">
          <cell r="A817" t="str">
            <v>ED-50753</v>
          </cell>
          <cell r="C817" t="str">
            <v>REVESTIMENTO COM PORCELANATO APLICADO EM PISO, ACABAMENTO ESMALTADO ACETINADO, AMBIENTE INTERNO/EXTERNO, PADRÃO EXTRA, BORDA RETIFICADA, DIMENSÃO DA PEÇA (45X45CM), ASSENTAMENTO COM ARGAMASSA INDUSTRIALIZADA, INCLUSIVE REJUNTAMENTO</v>
          </cell>
          <cell r="G817" t="str">
            <v>m2</v>
          </cell>
          <cell r="H817">
            <v>137.58000000000001</v>
          </cell>
        </row>
        <row r="818">
          <cell r="A818" t="str">
            <v>ED-50754</v>
          </cell>
          <cell r="C818" t="str">
            <v>REVESTIMENTO COM PORCELANATO APLICADO EM PISO, ACABAMENTO POLÍDO, AMBIENTE INTERNO, PADRÃO EXTRA, BORDA RETIFICADA, DIMENSÃO DA PEÇA (60X60CM), ASSENTAMENTO COM ARGAMASSA INDUSTRIALIZADA, INCLUSIVE REJUNTAMENTO</v>
          </cell>
          <cell r="G818" t="str">
            <v>m2</v>
          </cell>
          <cell r="H818">
            <v>122.57</v>
          </cell>
        </row>
        <row r="819">
          <cell r="A819">
            <v>8812</v>
          </cell>
          <cell r="C819" t="str">
            <v>PISO DE LADRILHO</v>
          </cell>
        </row>
        <row r="820">
          <cell r="A820" t="str">
            <v>ED-50582</v>
          </cell>
          <cell r="C820" t="str">
            <v>REVESTIMENTO COM LADRILHO HIDRÁULICO APLICADO EM PISO (20X20CM) COM JUNTA SECA, COM DUAS (2) CORES, ASSENTAMENTO COM ARGAMASSA INDUSTRIALIZADA</v>
          </cell>
          <cell r="G820" t="str">
            <v>m2</v>
          </cell>
          <cell r="H820">
            <v>83.57</v>
          </cell>
        </row>
        <row r="821">
          <cell r="A821" t="str">
            <v>ED-50581</v>
          </cell>
          <cell r="C821" t="str">
            <v>REVESTIMENTO COM LADRILHO HIDRÁULICO APLICADO EM PISO (20X20CM) COM JUNTA SECA, COM UMA (1) COR, ASSENTAMENTO COM ARGAMASSA INDUSTRIALIZADA</v>
          </cell>
          <cell r="G821" t="str">
            <v>m2</v>
          </cell>
          <cell r="H821">
            <v>81.319999999999993</v>
          </cell>
        </row>
        <row r="822">
          <cell r="A822" t="str">
            <v>ED-50580</v>
          </cell>
          <cell r="C822" t="str">
            <v>REVESTIMENTO COM LADRILHO HIDRÁULICO APLICADO EM PISO (20X20CM) COM JUNTA SECA, NA COR NATURAL, ASSENTAMENTO COM ARGAMASSA INDUSTRIALIZADA</v>
          </cell>
          <cell r="G822" t="str">
            <v>m2</v>
          </cell>
          <cell r="H822">
            <v>62.77</v>
          </cell>
        </row>
        <row r="823">
          <cell r="A823" t="str">
            <v>ED-50585</v>
          </cell>
          <cell r="C823" t="str">
            <v>REVESTIMENTO COM LADRILHO HIDRÁULICO APLICADO EM PISO (25X25CM) COM JUNTA SECA, COM DUAS (2) CORES, ASSENTAMENTO COM ARGAMASSA INDUSTRIALIZADA</v>
          </cell>
          <cell r="G823" t="str">
            <v>m2</v>
          </cell>
          <cell r="H823">
            <v>90.57</v>
          </cell>
        </row>
        <row r="824">
          <cell r="A824" t="str">
            <v>ED-50584</v>
          </cell>
          <cell r="C824" t="str">
            <v>REVESTIMENTO COM LADRILHO HIDRÁULICO APLICADO EM PISO (25X25CM) COM JUNTA SECA, COM UMA (1) COR, ASSENTAMENTO COM ARGAMASSA INDUSTRIALIZADA</v>
          </cell>
          <cell r="G824" t="str">
            <v>m2</v>
          </cell>
          <cell r="H824">
            <v>86.08</v>
          </cell>
        </row>
        <row r="825">
          <cell r="A825" t="str">
            <v>ED-50583</v>
          </cell>
          <cell r="C825" t="str">
            <v>REVESTIMENTO COM LADRILHO HIDRÁULICO APLICADO EM PISO (25X25CM) COM JUNTA SECA, NA COR NATURAL, ASSENTAMENTO COM ARGAMASSA INDUSTRIALIZADA</v>
          </cell>
          <cell r="G825" t="str">
            <v>m2</v>
          </cell>
          <cell r="H825">
            <v>65.41</v>
          </cell>
        </row>
        <row r="826">
          <cell r="A826">
            <v>8814</v>
          </cell>
          <cell r="C826" t="str">
            <v>PISO DE MÁRMORE E GRANITO</v>
          </cell>
        </row>
        <row r="827">
          <cell r="A827" t="str">
            <v>ED-50576</v>
          </cell>
          <cell r="C827" t="str">
            <v>REVESTIMENTO COM GRANITO, CINZA ANDORINHA, APLICADO EM PISO, ESP. 2CM, DIMENSÃO DA PEÇA ATÉ 1600 CM2, ASSENTAMENTO COM ARGAMASSA INDUSTRIALIZADA, INCLUSIVE REJUNTAMENTO</v>
          </cell>
          <cell r="G827" t="str">
            <v>m2</v>
          </cell>
          <cell r="H827">
            <v>231.18</v>
          </cell>
        </row>
        <row r="828">
          <cell r="A828" t="str">
            <v>ED-50609</v>
          </cell>
          <cell r="C828" t="str">
            <v>REVESTIMENTO COM MÁRMORE BRANCO APLICADO EM PISO, ESP. 2CM, ASSENTAMENTO COM ARGAMASSA INDUSTRIALIZADA, INCLUSIVE REJUNTAMENTO</v>
          </cell>
          <cell r="G828" t="str">
            <v>m2</v>
          </cell>
          <cell r="H828">
            <v>212.48</v>
          </cell>
        </row>
        <row r="829">
          <cell r="A829" t="str">
            <v>ED-50610</v>
          </cell>
          <cell r="C829" t="str">
            <v>REVESTIMENTO COM MÁRMORE BRANCO APLICADO EM PISO, ESP. 3CM, ASSENTAMENTO COM ARGAMASSA INDUSTRIALIZADA, INCLUSIVE REJUNTAMENTO</v>
          </cell>
          <cell r="G829" t="str">
            <v>m2</v>
          </cell>
          <cell r="H829">
            <v>279.98</v>
          </cell>
        </row>
        <row r="830">
          <cell r="A830">
            <v>8815</v>
          </cell>
          <cell r="C830" t="str">
            <v>REJUNTAMENTO</v>
          </cell>
        </row>
        <row r="831">
          <cell r="A831" t="str">
            <v>ED-17821</v>
          </cell>
          <cell r="C831" t="str">
            <v>APLICAÇÃO DE REJUNTE CIMENTÍCIO COLORIDO INDUSTRIALIZADO PARA REVESTIMENTOS DE PAREDE/PISO COM JUNTAS DE ATÉ 1MM DE ESPESSURA</v>
          </cell>
          <cell r="G831" t="str">
            <v>m2</v>
          </cell>
          <cell r="H831">
            <v>4.26</v>
          </cell>
        </row>
        <row r="832">
          <cell r="A832" t="str">
            <v>ED-50718</v>
          </cell>
          <cell r="C832" t="str">
            <v>APLICAÇÃO DE REJUNTE CIMENTÍCIO COLORIDO INDUSTRIALIZADO PARA REVESTIMENTOS DE PAREDE/PISO COM JUNTAS DE ATÉ 3MM DE ESPESSURA</v>
          </cell>
          <cell r="G832" t="str">
            <v>m2</v>
          </cell>
          <cell r="H832">
            <v>4.78</v>
          </cell>
        </row>
        <row r="833">
          <cell r="A833" t="str">
            <v>ED-17822</v>
          </cell>
          <cell r="C833" t="str">
            <v>APLICAÇÃO DE REJUNTE COM CIMENTO BRANCO PARA REVESTIMENTOS DE PAREDE/PISO COM JUNTAS DE ATÉ 1MM DE ESPESSURA</v>
          </cell>
          <cell r="G833" t="str">
            <v>m2</v>
          </cell>
          <cell r="H833">
            <v>4.8600000000000003</v>
          </cell>
        </row>
        <row r="834">
          <cell r="A834" t="str">
            <v>ED-9122</v>
          </cell>
          <cell r="C834" t="str">
            <v>APLICAÇÃO DE REJUNTE COM CIMENTO BRANCO PARA REVESTIMENTOS DE PAREDE/PISO COM JUNTAS DE ATÉ 3MM DE ESPESSURA</v>
          </cell>
          <cell r="G834" t="str">
            <v>m2</v>
          </cell>
          <cell r="H834">
            <v>6.57</v>
          </cell>
        </row>
        <row r="835">
          <cell r="A835" t="str">
            <v>ED-17823</v>
          </cell>
          <cell r="C835" t="str">
            <v>APLICAÇÃO DE REJUNTE EPÓXI PARA REVESTIMENTOS DE PAREDE/PISO COM JUNTAS DE ATÉ 1MM DE ESPESSURA</v>
          </cell>
          <cell r="G835" t="str">
            <v>m2</v>
          </cell>
          <cell r="H835">
            <v>7.96</v>
          </cell>
        </row>
        <row r="836">
          <cell r="A836" t="str">
            <v>ED-17824</v>
          </cell>
          <cell r="C836" t="str">
            <v>APLICAÇÃO DE REJUNTE EPÓXI PARA REVESTIMENTOS DE PAREDE/PISO COM JUNTAS DE ATÉ 3MM DE ESPESSURA</v>
          </cell>
          <cell r="G836" t="str">
            <v>m2</v>
          </cell>
          <cell r="H836">
            <v>14.75</v>
          </cell>
        </row>
        <row r="837">
          <cell r="A837">
            <v>8816</v>
          </cell>
          <cell r="C837" t="str">
            <v>PISO VINÍLICO</v>
          </cell>
        </row>
        <row r="838">
          <cell r="A838" t="str">
            <v>ED-50632</v>
          </cell>
          <cell r="C838" t="str">
            <v>PLACA VINÍLICA 30 X 30 CM E = 2 MM</v>
          </cell>
          <cell r="G838" t="str">
            <v>m2</v>
          </cell>
          <cell r="H838">
            <v>114.82</v>
          </cell>
        </row>
        <row r="839">
          <cell r="A839">
            <v>8817</v>
          </cell>
          <cell r="C839" t="str">
            <v>PISO DE MADEIRA</v>
          </cell>
        </row>
        <row r="840">
          <cell r="A840" t="str">
            <v>ED-17869</v>
          </cell>
          <cell r="C840" t="str">
            <v>APLICAÇÃO DE VERNIZ, COM ACABAMENTO BRILHANTE, EM PISO DE MADEIRA TIPO TÁBUA CORRIDA, DUAS (2) DEMÃOS, INCLUSIVE RASPAGEM E CALAFETAÇÃO</v>
          </cell>
          <cell r="G840" t="str">
            <v>m2</v>
          </cell>
          <cell r="H840">
            <v>41.78</v>
          </cell>
        </row>
        <row r="841">
          <cell r="A841" t="str">
            <v>ED-17868</v>
          </cell>
          <cell r="C841" t="str">
            <v>APLICAÇÃO DE VERNIZ, COM ACABAMENTO BRILHANTE, EM PISO DE MADEIRA TIPO TACÃO, DUAS (2) DEMÃOS, INCLUSIVE RASPAGEM E CALAFETAÇÃO</v>
          </cell>
          <cell r="G841" t="str">
            <v>m2</v>
          </cell>
          <cell r="H841">
            <v>41.97</v>
          </cell>
        </row>
        <row r="842">
          <cell r="A842" t="str">
            <v>ED-17867</v>
          </cell>
          <cell r="C842" t="str">
            <v>APLICAÇÃO DE VERNIZ, COM ACABAMENTO BRILHANTE, EM PISO DE MADEIRA TIPO TACO, DUAS (2) DEMÃOS, INCLUSIVE RASPAGEM E CALAFETAÇÃO</v>
          </cell>
          <cell r="G842" t="str">
            <v>m2</v>
          </cell>
          <cell r="H842">
            <v>42.94</v>
          </cell>
        </row>
        <row r="843">
          <cell r="A843" t="str">
            <v>ED-17861</v>
          </cell>
          <cell r="C843" t="str">
            <v>APLICAÇÃO DE VERNIZ EM PISO DE MADEIRA, UMA (1) DEMÃO, EXCLUSIVE RASPAGEM</v>
          </cell>
          <cell r="G843" t="str">
            <v>m2</v>
          </cell>
          <cell r="H843">
            <v>11.87</v>
          </cell>
        </row>
        <row r="844">
          <cell r="A844" t="str">
            <v>ED-17864</v>
          </cell>
          <cell r="C844" t="str">
            <v>CALAFETAÇÃO DE PISO DE TÁBUA CORRIDA DE MADEIRA (10CMX100CM), EXCLUSIVE APLICAÇÃO DE VERNIZ/RESINA</v>
          </cell>
          <cell r="G844" t="str">
            <v>m2</v>
          </cell>
          <cell r="H844">
            <v>13.53</v>
          </cell>
        </row>
        <row r="845">
          <cell r="A845" t="str">
            <v>ED-17863</v>
          </cell>
          <cell r="C845" t="str">
            <v>CALAFETAÇÃO DE PISO DE TACÃO DE MADEIRA (10CMX40CM), EXCLUSIVE APLICAÇÃO DE VERNIZ/RESINA</v>
          </cell>
          <cell r="G845" t="str">
            <v>m2</v>
          </cell>
          <cell r="H845">
            <v>13.72</v>
          </cell>
        </row>
        <row r="846">
          <cell r="A846" t="str">
            <v>ED-17862</v>
          </cell>
          <cell r="C846" t="str">
            <v>CALAFETAÇÃO DE PISO DE TACO DE MADEIRA (7CMX14CM), EXCLUSIVE APLICAÇÃO DE VERNIZ/RESINA</v>
          </cell>
          <cell r="G846" t="str">
            <v>m2</v>
          </cell>
          <cell r="H846">
            <v>14.69</v>
          </cell>
        </row>
        <row r="847">
          <cell r="A847" t="str">
            <v>ED-17859</v>
          </cell>
          <cell r="C847" t="str">
            <v>RASPAGEM EM PISO DE MADEIRA, EXCLUSIVE CALAFETAÇÃO</v>
          </cell>
          <cell r="G847" t="str">
            <v>m2</v>
          </cell>
          <cell r="H847">
            <v>4.51</v>
          </cell>
        </row>
        <row r="848">
          <cell r="A848" t="str">
            <v>ED-50604</v>
          </cell>
          <cell r="C848" t="str">
            <v>TACÃO DE MADEIRA IPÊ EXTRA 10 X 40 CM ASSENTADO COM COLA ESPECIAL A BASE DE PVA</v>
          </cell>
          <cell r="G848" t="str">
            <v>m2</v>
          </cell>
          <cell r="H848">
            <v>114.22</v>
          </cell>
        </row>
        <row r="849">
          <cell r="A849" t="str">
            <v>ED-50602</v>
          </cell>
          <cell r="C849" t="str">
            <v>TACO DE MADEIRA IPÊ EXTRA 7 X 21 CM ASSENTADO COM COLA ESPECIAL A BASE DE PVA</v>
          </cell>
          <cell r="G849" t="str">
            <v>m2</v>
          </cell>
          <cell r="H849">
            <v>99.9</v>
          </cell>
        </row>
        <row r="850">
          <cell r="A850">
            <v>8818</v>
          </cell>
          <cell r="C850" t="str">
            <v>PISO CIMENTADO</v>
          </cell>
        </row>
        <row r="851">
          <cell r="A851" t="str">
            <v>ED-50563</v>
          </cell>
          <cell r="C851" t="str">
            <v>PISO CIMENTADO COM ARGAMASSA, TRAÇO 1:3 (CIMENTO E AREIA), COM ADITIVO IMPERMEABILIZANTE, ESP. 25MM, ACABAMENTO DESEMPENADO E FELTRADO</v>
          </cell>
          <cell r="G851" t="str">
            <v>m2</v>
          </cell>
          <cell r="H851">
            <v>46.26</v>
          </cell>
        </row>
        <row r="852">
          <cell r="A852" t="str">
            <v>ED-50547</v>
          </cell>
          <cell r="C852" t="str">
            <v>PISO CIMENTADO COM ARGAMASSA, TRAÇO 1:3 (CIMENTO E AREIA), ESP. 25MM, ACABAMENTO DESEMPENADO E FELTRADO, MODULAÇÃO DE 100X100CM, INCLUSIVE JUNTA PLÁSTICA</v>
          </cell>
          <cell r="G852" t="str">
            <v>m2</v>
          </cell>
          <cell r="H852">
            <v>46.4</v>
          </cell>
        </row>
        <row r="853">
          <cell r="A853" t="str">
            <v>ED-50545</v>
          </cell>
          <cell r="C853" t="str">
            <v>PISO CIMENTADO COM ARGAMASSA, TRAÇO 1:3 (CIMENTO E AREIA), ESP. 25MM, ACABAMENTO DESEMPENADO E FELTRADO, MODULAÇÃO DE 200X200CM, INCLUSIVE JUNTA PLÁSTICA</v>
          </cell>
          <cell r="G853" t="str">
            <v>m2</v>
          </cell>
          <cell r="H853">
            <v>45.54</v>
          </cell>
        </row>
        <row r="854">
          <cell r="A854" t="str">
            <v>ED-50549</v>
          </cell>
          <cell r="C854" t="str">
            <v>PISO CIMENTADO COM ARGAMASSA, TRAÇO 1:3 (CIMENTO E AREIA), ESP. 25MM, ACABAMETNO DESEMPENADO E FELTRADO, MODULAÇÃO DE 60X60CM, INCLUSIVE JUNTA PLÁSTICA</v>
          </cell>
          <cell r="G854" t="str">
            <v>m2</v>
          </cell>
          <cell r="H854">
            <v>47.64</v>
          </cell>
        </row>
        <row r="855">
          <cell r="A855" t="str">
            <v>ED-50548</v>
          </cell>
          <cell r="C855" t="str">
            <v>PISO CIMENTADO COM ARGAMASSA, TRAÇO 1:3 (CIMENTO E AREIA), ESP. 30MM, ACABAMENTO DESEMPENADO E FELTRADO, MODULAÇÃO DE 100X100CM, INCLUSIVE JUNTA PLÁSTICA</v>
          </cell>
          <cell r="G855" t="str">
            <v>m2</v>
          </cell>
          <cell r="H855">
            <v>51.53</v>
          </cell>
        </row>
        <row r="856">
          <cell r="A856" t="str">
            <v>ED-50546</v>
          </cell>
          <cell r="C856" t="str">
            <v>PISO CIMENTADO COM ARGAMASSA, TRAÇO 1:3 (CIMENTO E AREIA), ESP. 30MM, ACABAMENTO DESEMPENADO E FELTRADO, MODULAÇÃO DE 200X200CM, INCLUSIVE JUNTA PLÁSTICA</v>
          </cell>
          <cell r="G856" t="str">
            <v>m2</v>
          </cell>
          <cell r="H856">
            <v>50.67</v>
          </cell>
        </row>
        <row r="857">
          <cell r="A857" t="str">
            <v>ED-50550</v>
          </cell>
          <cell r="C857" t="str">
            <v>PISO CIMENTADO COM ARGAMASSA, TRAÇO 1:3 (CIMENTO E AREIA), ESP. 30MM, ACABAMENTO DESEMPENADO E FELTRADO, MODULAÇÃO DE 60X60CM, INCLUSIVE JUNTA PLÁSTICA</v>
          </cell>
          <cell r="G857" t="str">
            <v>m2</v>
          </cell>
          <cell r="H857">
            <v>52.77</v>
          </cell>
        </row>
        <row r="858">
          <cell r="A858" t="str">
            <v>ED-50551</v>
          </cell>
          <cell r="C858" t="str">
            <v>PISO CIMENTADO COM ARGAMASSA, TRAÇO 1:3 (CIMENTO E AREIA), ESP. 50MM, ACABAMENTO DESEMPENADO E FELTRADO, MODULAÇÃO DE 100X100CM, INCLUSIVE JUNTA PLÁSTICA</v>
          </cell>
          <cell r="G858" t="str">
            <v>m2</v>
          </cell>
          <cell r="H858">
            <v>68.16</v>
          </cell>
        </row>
        <row r="859">
          <cell r="A859" t="str">
            <v>ED-50564</v>
          </cell>
          <cell r="C859" t="str">
            <v>PISO CIMENTADO COM PIGMENTAÇÃO COLORIDA, DESEMPENADO E FELTRADO COM ARGAMASSA, TRAÇO 1:3 (CIMENTO E AREIA), ESP. 30MM, ACABAMENTO DESEMPENADO E FELTRADO, SEM JUNTA DE DILATAÇÃO</v>
          </cell>
          <cell r="G859" t="str">
            <v>m2</v>
          </cell>
          <cell r="H859">
            <v>47.77</v>
          </cell>
        </row>
        <row r="860">
          <cell r="A860" t="str">
            <v>ED-50552</v>
          </cell>
          <cell r="C860" t="str">
            <v>PISO CIMENTADO NATADO COM ARGAMASSA, TRAÇO 1:3 (CIMENTO E AREIA), ESP. 20MM, ACABAMENTO QUEIMADO, SEM JUNTA DE DILATAÇÃO</v>
          </cell>
          <cell r="G860" t="str">
            <v>m2</v>
          </cell>
          <cell r="H860">
            <v>36.340000000000003</v>
          </cell>
        </row>
        <row r="861">
          <cell r="A861" t="str">
            <v>ED-50558</v>
          </cell>
          <cell r="C861" t="str">
            <v xml:space="preserve">PISO CIMENTADO NATADO COM ARGAMASSA, TRAÇO 1:3 (CIMENTO E AREIA), ESP. 25MM, ACABAMENTO QUEIMADO, MODULAÇÃO DE 100X100CM, INCLUSIVE JUNTA PLÁSTICA </v>
          </cell>
          <cell r="G861" t="str">
            <v>m2</v>
          </cell>
          <cell r="H861">
            <v>48.81</v>
          </cell>
        </row>
        <row r="862">
          <cell r="A862" t="str">
            <v>ED-50556</v>
          </cell>
          <cell r="C862" t="str">
            <v xml:space="preserve">PISO CIMENTADO NATADO COM ARGAMASSA, TRAÇO 1:3 (CIMENTO E AREIA), ESP. 25MM, ACABAMENTO QUEIMADO, MODULAÇÃO DE 200X200CM, INCLUSIVE JUNTA PLÁSTICA </v>
          </cell>
          <cell r="G862" t="str">
            <v>m2</v>
          </cell>
          <cell r="H862">
            <v>47.95</v>
          </cell>
        </row>
        <row r="863">
          <cell r="A863" t="str">
            <v>ED-50560</v>
          </cell>
          <cell r="C863" t="str">
            <v xml:space="preserve">PISO CIMENTADO NATADO COM ARGAMASSA, TRAÇO 1:3 (CIMENTO E AREIA), ESP. 25MM, ACABAMENTO QUEIMADO, MODULAÇÃO DE 60X60CM, INCLUSIVE JUNTA PLÁSTICA </v>
          </cell>
          <cell r="G863" t="str">
            <v>m2</v>
          </cell>
          <cell r="H863">
            <v>50.05</v>
          </cell>
        </row>
        <row r="864">
          <cell r="A864" t="str">
            <v>ED-50553</v>
          </cell>
          <cell r="C864" t="str">
            <v>PISO CIMENTADO NATADO COM ARGAMASSA, TRAÇO 1:3 (CIMENTO E AREIA), ESP. 25MM, ACABAMENTO QUEIMADO, SEM JUNTA DE DILATAÇÃO</v>
          </cell>
          <cell r="G864" t="str">
            <v>m2</v>
          </cell>
          <cell r="H864">
            <v>39.53</v>
          </cell>
        </row>
        <row r="865">
          <cell r="A865" t="str">
            <v>ED-50559</v>
          </cell>
          <cell r="C865" t="str">
            <v xml:space="preserve">PISO CIMENTADO NATADO COM ARGAMASSA, TRAÇO 1:3 (CIMENTO E AREIA), ESP. 30MM, ACABAMENTO QUEIMADO, MODULAÇÃO DE 100X100CM, INCLUSIVE JUNTA PLÁSTICA </v>
          </cell>
          <cell r="G865" t="str">
            <v>m2</v>
          </cell>
          <cell r="H865">
            <v>53.66</v>
          </cell>
        </row>
        <row r="866">
          <cell r="A866" t="str">
            <v>ED-50557</v>
          </cell>
          <cell r="C866" t="str">
            <v xml:space="preserve">PISO CIMENTADO NATADO COM ARGAMASSA, TRAÇO 1:3 (CIMENTO E AREIA), ESP. 30MM, ACABAMENTO QUEIMADO, MODULAÇÃO DE 200X200CM, INCLUSIVE JUNTA PLÁSTICA </v>
          </cell>
          <cell r="G866" t="str">
            <v>m2</v>
          </cell>
          <cell r="H866">
            <v>52.8</v>
          </cell>
        </row>
        <row r="867">
          <cell r="A867" t="str">
            <v>ED-50561</v>
          </cell>
          <cell r="C867" t="str">
            <v xml:space="preserve">PISO CIMENTADO NATADO COM ARGAMASSA, TRAÇO 1:3 (CIMENTO E AREIA), ESP. 30MM, ACABAMENTO QUEIMADO, MODULAÇÃO DE 60X60CM, INCLUSIVE JUNTA PLÁSTICA </v>
          </cell>
          <cell r="G867" t="str">
            <v>m2</v>
          </cell>
          <cell r="H867">
            <v>54.9</v>
          </cell>
        </row>
        <row r="868">
          <cell r="A868" t="str">
            <v>ED-50554</v>
          </cell>
          <cell r="C868" t="str">
            <v>PISO CIMENTADO NATADO COM ARGAMASSA, TRAÇO 1:3 (CIMENTO E AREIA), ESP. 30MM, ACABAMENTO QUEIMADO, SEM JUNTA DE DILATAÇÃO</v>
          </cell>
          <cell r="G868" t="str">
            <v>m2</v>
          </cell>
          <cell r="H868">
            <v>42.73</v>
          </cell>
        </row>
        <row r="869">
          <cell r="A869" t="str">
            <v>ED-50562</v>
          </cell>
          <cell r="C869" t="str">
            <v xml:space="preserve">PISO CIMENTADO NATADO COM ARGAMASSA, TRAÇO 1:3 (CIMENTO E AREIA), ESP. 50MM, ACABAMENTO QUEIMADO, MODULAÇÃO DE 60X60CM, INCLUSIVE JUNTA PLÁSTICA </v>
          </cell>
          <cell r="G869" t="str">
            <v>m2</v>
          </cell>
          <cell r="H869">
            <v>71.599999999999994</v>
          </cell>
        </row>
        <row r="870">
          <cell r="A870" t="str">
            <v>ED-50555</v>
          </cell>
          <cell r="C870" t="str">
            <v>PISO CIMENTADO NATADO COM ARGAMASSA, TRAÇO 1:3 (CIMENTO E AREIA), ESP. 50MM, ACABAMENTO QUEIMADO, SEM JUNTA DE DILATAÇÃO</v>
          </cell>
          <cell r="G870" t="str">
            <v>m2</v>
          </cell>
          <cell r="H870">
            <v>60.13</v>
          </cell>
        </row>
        <row r="871">
          <cell r="A871">
            <v>8819</v>
          </cell>
          <cell r="C871" t="str">
            <v>PISO DE GRANITINA E MARMORITE</v>
          </cell>
        </row>
        <row r="872">
          <cell r="A872" t="str">
            <v>ED-50617</v>
          </cell>
          <cell r="C872" t="str">
            <v>LIMPEZA E POLIMENTO DE PISO GRANILITE/MARMORITE, EXCLUSIVE RESINA</v>
          </cell>
          <cell r="G872" t="str">
            <v>m2</v>
          </cell>
          <cell r="H872">
            <v>24.92</v>
          </cell>
        </row>
        <row r="873">
          <cell r="A873" t="str">
            <v>ED-50616</v>
          </cell>
          <cell r="C873" t="str">
            <v>PISO EM GRANILITE/MARMORITE, ESP. 8MM, ACABAMENTO LAVADO TIPO FULGET, COR NATURAL, MODULAÇÃO DE 1X1M, INCLUSO JUNTA PLÁSTICA</v>
          </cell>
          <cell r="G873" t="str">
            <v>m2</v>
          </cell>
          <cell r="H873">
            <v>85.9</v>
          </cell>
        </row>
        <row r="874">
          <cell r="A874" t="str">
            <v>ED-50615</v>
          </cell>
          <cell r="C874" t="str">
            <v>PISO EM GRANILITE/MARMORITE, ESP. 8MM, ACABAMENTO LAVADO TIPO FULGET, COR VERMELHA, MODULAÇÃO DE 1X1M, INCLUSO JUNTA PLÁSTICA</v>
          </cell>
          <cell r="G874" t="str">
            <v>m2</v>
          </cell>
          <cell r="H874">
            <v>85.9</v>
          </cell>
        </row>
        <row r="875">
          <cell r="A875" t="str">
            <v>ED-50614</v>
          </cell>
          <cell r="C875" t="str">
            <v>PISO EM GRANILITE/MARMORITE, ESP. 8MM, ACABAMENTO POLIDO, COR BRANCA, MODULAÇÃO DE 1X1M, INCLUSIVE JUNTA ALUMÍNIO, RESINA E POLIMENTO MECANIZADO</v>
          </cell>
          <cell r="G875" t="str">
            <v>m2</v>
          </cell>
          <cell r="H875">
            <v>123.87</v>
          </cell>
        </row>
        <row r="876">
          <cell r="A876" t="str">
            <v>ED-50613</v>
          </cell>
          <cell r="C876" t="str">
            <v>PISO EM GRANILITE/MARMORITE, ESP. 8MM, ACABAMENTO POLIDO, COR BRANCA, MODULAÇÃO DE 1X1M, INCLUSIVE JUNTA PLÁSTICA, RESINA E POLIMENTO MECANIZADO</v>
          </cell>
          <cell r="G876" t="str">
            <v>m2</v>
          </cell>
          <cell r="H876">
            <v>121.91</v>
          </cell>
        </row>
        <row r="877">
          <cell r="A877" t="str">
            <v>ED-50612</v>
          </cell>
          <cell r="C877" t="str">
            <v>PISO EM GRANILITE/MARMORITE, ESP. 8MM, ACABAMENTO POLIDO, COR CINZA, MODULAÇÃO DE 1X1M, INCLUSIVE JUNTA ALUMÍNIO, RESINA E POLIMENTO MECANIZADO</v>
          </cell>
          <cell r="G877" t="str">
            <v>m2</v>
          </cell>
          <cell r="H877">
            <v>104.35</v>
          </cell>
        </row>
        <row r="878">
          <cell r="A878" t="str">
            <v>ED-50611</v>
          </cell>
          <cell r="C878" t="str">
            <v>PISO EM GRANILITE/MARMORITE, ESP. 8MM, ACABAMENTO POLIDO, COR CINZA, MODULAÇÃO DE 1X1M, INCLUSIVE JUNTA PLÁSTICA, RESINA E POLIMENTO MECANIZADO</v>
          </cell>
          <cell r="G878" t="str">
            <v>m2</v>
          </cell>
          <cell r="H878">
            <v>102.39</v>
          </cell>
        </row>
        <row r="879">
          <cell r="A879">
            <v>8820</v>
          </cell>
          <cell r="C879" t="str">
            <v>PISO EM CONCRETO</v>
          </cell>
        </row>
        <row r="880">
          <cell r="A880" t="str">
            <v>ED-50573</v>
          </cell>
          <cell r="C880" t="str">
            <v>PISO EM CONCRETO FCK = 20 MPA COM 25 KG DE DRAMIX/M3</v>
          </cell>
          <cell r="G880" t="str">
            <v>m3</v>
          </cell>
          <cell r="H880">
            <v>2600.23</v>
          </cell>
        </row>
        <row r="881">
          <cell r="A881" t="str">
            <v>ED-9317</v>
          </cell>
          <cell r="C881" t="str">
            <v>PISO EM CONCRETO, PREPARADO EM OBRA COM BETONEIRA, FCK 10MPA, SEM ARMAÇÃO, ACABAMENTO RÚSTICO, ESP. 5CM, INCLUSIVE FORNECIMENTO, LANÇAMENTO, ADENSAMENTO, SARRAFEAMENTO, EXCLUSIVE JUNTA DE DILATAÇÃO</v>
          </cell>
          <cell r="G881" t="str">
            <v>m2</v>
          </cell>
          <cell r="H881">
            <v>47</v>
          </cell>
        </row>
        <row r="882">
          <cell r="A882" t="str">
            <v>ED-50571</v>
          </cell>
          <cell r="C882" t="str">
            <v>PISO EM CONCRETO, PREPARADO EM OBRA COM BETONEIRA, FCK 13,5MPA, SEM ARMAÇÃO, ACABAMENTO RÚSTICO, ESP. 8CM, INCLUSIVE FORNECIMENTO, LANÇAMENTO, ADENSAMENTO, SARRAFEAMENTO, EXCLUSIVE JUNTA DE DILATAÇÃO</v>
          </cell>
          <cell r="G882" t="str">
            <v>m2</v>
          </cell>
          <cell r="H882">
            <v>74.42</v>
          </cell>
        </row>
        <row r="883">
          <cell r="A883" t="str">
            <v>ED-9320</v>
          </cell>
          <cell r="C883" t="str">
            <v>PISO EM CONCRETO, USINADO CONVENCIONAL, FCK 15MPA, COM TELA SOLDADA NERVURADA TIPO Q-138, ACABAMENTO POLÍDO EM NÍVEL ZERO, ESP. 10CM, INCLUSIVE FORNECIMENTO, LANÇAMENTO, ADENSAMENTO, EXCLUSIVE JUNTA DE DILATAÇÃO</v>
          </cell>
          <cell r="G883" t="str">
            <v>m2</v>
          </cell>
          <cell r="H883">
            <v>151.05000000000001</v>
          </cell>
        </row>
        <row r="884">
          <cell r="A884" t="str">
            <v>ED-9321</v>
          </cell>
          <cell r="C884" t="str">
            <v>PISO EM CONCRETO, USINADO CONVENCIONAL, FCK 15MPA, COM TELA SOLDADA NERVURADA TIPO Q-138, ACABAMENTO POLÍDO EM NÍVEL ZERO, ESP. 12CM, INCLUSIVE FORNECIMENTO, LANÇAMENTO, ADENSAMENTO, EXCLUSIVE JUNTA DE DILATAÇÃO</v>
          </cell>
          <cell r="G884" t="str">
            <v>m2</v>
          </cell>
          <cell r="H884">
            <v>163.25</v>
          </cell>
        </row>
        <row r="885">
          <cell r="A885" t="str">
            <v>ED-9319</v>
          </cell>
          <cell r="C885" t="str">
            <v>PISO EM CONCRETO, USINADO CONVENCIONAL, FCK 15MPA, COM TELA SOLDADA NERVURADA TIPO Q-61, ACABAMENTO POLIDO EM NÍVEL ZERO, ESP. 5CM, INCLUSIVE FORNECIMENTO, LANÇAMENTO, ADENSAMENTO, EXCLUSIVE JUNTA DE DILATAÇÃO</v>
          </cell>
          <cell r="G885" t="str">
            <v>m2</v>
          </cell>
          <cell r="H885">
            <v>88.86</v>
          </cell>
        </row>
        <row r="886">
          <cell r="A886" t="str">
            <v>ED-9318</v>
          </cell>
          <cell r="C886" t="str">
            <v>PISO EM CONCRETO, USINADO CONVENCIONAL, FCK 15MPA, SEM ARMAÇÃO, ACABAMENTO RÚSTICO, ESP. 5CM, INCLUSIVE FORNECIMENTO, LANÇAMENTO, ADENSAMENTO, SARRAFEAMENTO, EXCLUSIVE JUNTA DE DILATAÇÃO</v>
          </cell>
          <cell r="G886" t="str">
            <v>m2</v>
          </cell>
          <cell r="H886">
            <v>57.87</v>
          </cell>
        </row>
        <row r="887">
          <cell r="A887" t="str">
            <v>ED-50572</v>
          </cell>
          <cell r="C887" t="str">
            <v>PISO EM CONCRETO, USINADO CONVENCIONAL, FCK 30MPA, COM AÇO CA-50 DIÂMETRO 6,3MM MALHA 10X10CM, ACABAMENTO RÚSTICO, ESP. 15CM, INCLUSIVE FORNECIMENTO, LANÇAMENTO, ADENSAMENTO, EXCLUSIVE JUNTA DE DILATAÇÃO</v>
          </cell>
          <cell r="G887" t="str">
            <v>m2</v>
          </cell>
          <cell r="H887">
            <v>197.95</v>
          </cell>
        </row>
        <row r="888">
          <cell r="A888">
            <v>8821</v>
          </cell>
          <cell r="C888" t="str">
            <v>LAJE DE TRANSIÇÃO</v>
          </cell>
        </row>
        <row r="889">
          <cell r="A889" t="str">
            <v>ED-50593</v>
          </cell>
          <cell r="C889" t="str">
            <v>LAJE DE TRANSIÇÃO E = 10 CM, FCK = 15 MPA USINADO (MECANIZADO), INCLUSIVE TELA 0,97 KG/M2 E ACABAMENTO NIVEL ZERO</v>
          </cell>
          <cell r="G889" t="str">
            <v>m2</v>
          </cell>
          <cell r="H889">
            <v>120.79</v>
          </cell>
        </row>
        <row r="890">
          <cell r="A890" t="str">
            <v>ED-50597</v>
          </cell>
          <cell r="C890" t="str">
            <v>LAJE DE TRANSIÇÃO E = 10 CM, FCK = 18 MPA USINADO (MECANIZADO), INCLUSIVE TELA 0,97 KG/M2 E ACABAMENTO NIVEL ZERO</v>
          </cell>
          <cell r="G890" t="str">
            <v>m2</v>
          </cell>
          <cell r="H890">
            <v>135.24</v>
          </cell>
        </row>
        <row r="891">
          <cell r="A891" t="str">
            <v>ED-50594</v>
          </cell>
          <cell r="C891" t="str">
            <v>LAJE DE TRANSIÇÃO E = 11 CM, FCK = 15 MPA USINADO (MECANIZADO), INCLUSIVE TELA 0,97 KG/M2 E ACABAMENTO NIVEL ZERO</v>
          </cell>
          <cell r="G891" t="str">
            <v>m2</v>
          </cell>
          <cell r="H891">
            <v>140.36000000000001</v>
          </cell>
        </row>
        <row r="892">
          <cell r="A892" t="str">
            <v>ED-50595</v>
          </cell>
          <cell r="C892" t="str">
            <v>LAJE DE TRANSIÇÃO E = 12 CM, FCK = 15 MPA USINADO (MECANIZADO), INCLUSIVE TELA 0,97 KG/M2 E ACABAMENTO NIVEL ZERO</v>
          </cell>
          <cell r="G892" t="str">
            <v>m2</v>
          </cell>
          <cell r="H892">
            <v>147.69999999999999</v>
          </cell>
        </row>
        <row r="893">
          <cell r="A893" t="str">
            <v>ED-50598</v>
          </cell>
          <cell r="C893" t="str">
            <v>LAJE DE TRANSIÇÃO E = 12 CM, FCK = 18 MPA USINADO (MECANIZADO), INCLUSIVE TELA 0,97 KG/M2 E ACABAMENTO NIVEL ZERO</v>
          </cell>
          <cell r="G893" t="str">
            <v>m2</v>
          </cell>
          <cell r="H893">
            <v>150.34</v>
          </cell>
        </row>
        <row r="894">
          <cell r="A894" t="str">
            <v>ED-50588</v>
          </cell>
          <cell r="C894" t="str">
            <v>LAJE DE TRANSIÇÃO E = 5 CM, SEM JUNTA, FCK = 10 MPA (MANUAL)</v>
          </cell>
          <cell r="G894" t="str">
            <v>m2</v>
          </cell>
          <cell r="H894">
            <v>47</v>
          </cell>
        </row>
        <row r="895">
          <cell r="A895" t="str">
            <v>ED-50589</v>
          </cell>
          <cell r="C895" t="str">
            <v>LAJE DE TRANSIÇÃO E = 6 CM, SEM JUNTA, FCK = 10 MPA (MANUAL)</v>
          </cell>
          <cell r="G895" t="str">
            <v>m2</v>
          </cell>
          <cell r="H895">
            <v>52.67</v>
          </cell>
        </row>
        <row r="896">
          <cell r="A896" t="str">
            <v>ED-50591</v>
          </cell>
          <cell r="C896" t="str">
            <v>LAJE DE TRANSIÇÃO E = 8 CM, FCK = 15 MPA USINADO (MECANIZADO), INCLUSIVE TELA 0,97 KG/M2 E ACABAMENTO NIVEL ZERO</v>
          </cell>
          <cell r="G896" t="str">
            <v>m2</v>
          </cell>
          <cell r="H896">
            <v>118.39</v>
          </cell>
        </row>
        <row r="897">
          <cell r="A897" t="str">
            <v>ED-50596</v>
          </cell>
          <cell r="C897" t="str">
            <v>LAJE DE TRANSIÇÃO E = 8 CM, FCK = 18 MPA USINADO (MECANIZADO), INCLUSIVE TELA 0,97 KG/M2 E ACABAMENTO NIVEL ZERO</v>
          </cell>
          <cell r="G897" t="str">
            <v>m2</v>
          </cell>
          <cell r="H897">
            <v>120.15</v>
          </cell>
        </row>
        <row r="898">
          <cell r="A898" t="str">
            <v>ED-50599</v>
          </cell>
          <cell r="C898" t="str">
            <v>LAJE DE TRANSIÇÃO E = 8 CM, FCK = 20 MPA USINADO (MECANIZADO), INCLUSIVE TELA 0,97 KG/M2 E ACABAMENTO NIVEL ZERO</v>
          </cell>
          <cell r="G898" t="str">
            <v>m2</v>
          </cell>
          <cell r="H898">
            <v>122.29</v>
          </cell>
        </row>
        <row r="899">
          <cell r="A899" t="str">
            <v>ED-50590</v>
          </cell>
          <cell r="C899" t="str">
            <v>LAJE DE TRANSIÇÃO E = 8 CM, SEM JUNTA, FCK = 10 MPA (MANUAL)</v>
          </cell>
          <cell r="G899" t="str">
            <v>m2</v>
          </cell>
          <cell r="H899">
            <v>67.25</v>
          </cell>
        </row>
        <row r="900">
          <cell r="A900" t="str">
            <v>ED-50592</v>
          </cell>
          <cell r="C900" t="str">
            <v>LAJE DE TRANSIÇÃO E = 9 CM, FCK = 15 MPA USINADO (MECANIZADO), INCLUSIVE TELA 0,97 KG/M2 E ACABAMENTO NIVEL ZERO</v>
          </cell>
          <cell r="G900" t="str">
            <v>m2</v>
          </cell>
          <cell r="H900">
            <v>125.72</v>
          </cell>
        </row>
        <row r="901">
          <cell r="A901">
            <v>8822</v>
          </cell>
          <cell r="C901" t="str">
            <v>PISO EM TIJOLO MACIÇO</v>
          </cell>
        </row>
        <row r="902">
          <cell r="A902" t="str">
            <v>ED-50631</v>
          </cell>
          <cell r="C902" t="str">
            <v>PISO COM TIJOLO CERÂMICO MACIÇO PRENSADO, ASSENTAMENTO COM ARGAMASSA SECA, TRAÇO 1:4 (CIMENTO E AREIA), INCLUSIVE REJUNTAMENTO COM ARGAMASSA SECA DE TRAÇO 1:4 (CIMENTO E AREIA), FORNECIMENTO E INSTALAÇÃO</v>
          </cell>
          <cell r="G902" t="str">
            <v>m2</v>
          </cell>
          <cell r="H902">
            <v>78.89</v>
          </cell>
        </row>
        <row r="903">
          <cell r="A903">
            <v>8823</v>
          </cell>
          <cell r="C903" t="str">
            <v>PISO INDUSTRIAIS</v>
          </cell>
        </row>
        <row r="904">
          <cell r="A904" t="str">
            <v>ED-50578</v>
          </cell>
          <cell r="C904" t="str">
            <v>PISO INDUSTRIAL COM ARGAMASSA DE ALTA RESISTÊNCIA, COR BRANCA, ESP. 8MM, ACABAMENTO POLIDO, MODULAÇÃO  DE 1X1M, INCLUSIVE JUNTA PLÁSTICA E POLIMENTO MECANIZADO, EXCLUSIVE RESINA</v>
          </cell>
          <cell r="G904" t="str">
            <v>m2</v>
          </cell>
          <cell r="H904">
            <v>95.8</v>
          </cell>
        </row>
        <row r="905">
          <cell r="A905" t="str">
            <v>ED-50577</v>
          </cell>
          <cell r="C905" t="str">
            <v>PISO INDUSTRIAL COM ARGAMASSA DE ALTA RESISTÊNCIA, COR CINZA, ESP. 8MM, ACABAMENTO POLIDO, MODULAÇÃO  DE 1X1M, INCLUSIVE JUNTA PLÁSTICA E POLIMENTO MECANIZADO, EXCLUSIVE RESINA</v>
          </cell>
          <cell r="G905" t="str">
            <v>m2</v>
          </cell>
          <cell r="H905">
            <v>82.92</v>
          </cell>
        </row>
        <row r="906">
          <cell r="A906">
            <v>8824</v>
          </cell>
          <cell r="C906" t="str">
            <v>PISO PODOTÁTIL (TÁTIL)</v>
          </cell>
        </row>
        <row r="907">
          <cell r="A907" t="str">
            <v>ED-50629</v>
          </cell>
          <cell r="C907" t="str">
            <v>PISO PODOTÁTIL DE BORRACHA, ALERTA, ESP. 12MM, COLORIDA, ASSENTAMENTO COM ARGAMASSA, TRAÇO 1:4 (CIMENTO E AREIA), INCLUSIVE FORNECIMENTO E INSTALAÇÃO</v>
          </cell>
          <cell r="G907" t="str">
            <v>m2</v>
          </cell>
          <cell r="H907">
            <v>275.75</v>
          </cell>
        </row>
        <row r="908">
          <cell r="A908" t="str">
            <v>ED-50630</v>
          </cell>
          <cell r="C908" t="str">
            <v>PISO PODOTÁTIL DE BORRACHA, ALERTA, ESP. 12MM, COR PRETA, ASSENTAMENTO COM ARGAMASSA, TRAÇO 1:4 (CIMENTO E AREIA), INCLUSIVE FORNECIMENTO E INSTALAÇÃO</v>
          </cell>
          <cell r="G908" t="str">
            <v>m2</v>
          </cell>
          <cell r="H908">
            <v>240.15</v>
          </cell>
        </row>
        <row r="909">
          <cell r="A909" t="str">
            <v>ED-50627</v>
          </cell>
          <cell r="C909" t="str">
            <v>PISO PODOTÁTIL DE BORRACHA, ALERTA, ESP. 5MM, COLORIDA, ASSENTAMENTO COM COLA DE CONTATO, INCLUSIVE FORNECIMENTO E INSTALAÇÃO</v>
          </cell>
          <cell r="G909" t="str">
            <v>m2</v>
          </cell>
          <cell r="H909">
            <v>247.05</v>
          </cell>
        </row>
        <row r="910">
          <cell r="A910" t="str">
            <v>ED-50628</v>
          </cell>
          <cell r="C910" t="str">
            <v>PISO PODOTÁTIL DE BORRACHA, ALERTA, ESP. 5MM, COR PRETA, ASSENTAMENTO COM COLA DE CONTATO, INCLUSIVE FORNECIMENTO E INSTALAÇÃO</v>
          </cell>
          <cell r="G910" t="str">
            <v>m2</v>
          </cell>
          <cell r="H910">
            <v>240.68</v>
          </cell>
        </row>
        <row r="911">
          <cell r="A911" t="str">
            <v>ED-50626</v>
          </cell>
          <cell r="C911" t="str">
            <v>PISO PODOTÁTIL DE BORRACHA, DIRECIONAL, ESP. 12MM, COLORIDA, ASSENTAMENTO COM ARGAMASSA, TRAÇO 1:4 (CIMENTO E AREIA), INCLUSIVE FORNECIMENTO E INSTALAÇÃO</v>
          </cell>
          <cell r="G911" t="str">
            <v>m2</v>
          </cell>
          <cell r="H911">
            <v>275.81</v>
          </cell>
        </row>
        <row r="912">
          <cell r="A912" t="str">
            <v>ED-50625</v>
          </cell>
          <cell r="C912" t="str">
            <v>PISO PODOTÁTIL DE BORRACHA, DIRECIONAL, ESP. 12MM, COR PRETA, ASSENTAMENTO COM ARGAMASSA, TRAÇO 1:4 (CIMENTO E AREIA), INCLUSIVE FORNECIMENTO E INSTALAÇÃO</v>
          </cell>
          <cell r="G912" t="str">
            <v>m2</v>
          </cell>
          <cell r="H912">
            <v>243.19</v>
          </cell>
        </row>
        <row r="913">
          <cell r="A913" t="str">
            <v>ED-50624</v>
          </cell>
          <cell r="C913" t="str">
            <v>PISO PODOTÁTIL DE BORRACHA, DIRECIONAL, ESP. 5MM, COLORIDA, ASSENTAMENTO COM COLA DE CONTATO, INCLUSIVE FORNECIMENTO E INSTALAÇÃO</v>
          </cell>
          <cell r="G913" t="str">
            <v>m2</v>
          </cell>
          <cell r="H913">
            <v>245.62</v>
          </cell>
        </row>
        <row r="914">
          <cell r="A914" t="str">
            <v>ED-50623</v>
          </cell>
          <cell r="C914" t="str">
            <v>PISO PODOTÁTIL DE BORRACHA, DIRECIONAL, ESP. 5MM, COR PRETA, ASSENTAMENTO COM COLA DE CONTATO, INCLUSIVE FORNECIMENTO E INSTALAÇÃO</v>
          </cell>
          <cell r="G914" t="str">
            <v>m2</v>
          </cell>
          <cell r="H914">
            <v>241.36</v>
          </cell>
        </row>
        <row r="915">
          <cell r="A915" t="str">
            <v>ED-15226</v>
          </cell>
          <cell r="C915" t="str">
            <v>PISO PODOTÁTIL DE CONCRETO, ALERTA, APLICADO EM PISO (20X20CM) COM JUNTA SECA, COR VERMELHO/AMARELO, ASSENTAMENTO COM ARGAMASSA INDUSTRIALIZADA, INCLUSIVE FORNECIMENTO E INSTALAÇÃO</v>
          </cell>
          <cell r="G915" t="str">
            <v>m2</v>
          </cell>
          <cell r="H915">
            <v>93.18</v>
          </cell>
        </row>
        <row r="916">
          <cell r="A916" t="str">
            <v>ED-50586</v>
          </cell>
          <cell r="C916" t="str">
            <v>PISO PODOTÁTIL DE CONCRETO, ALERTA, APLICADO EM PISO (40X40CM) COM JUNTA SECA, COR VERMELHO/AMARELO, ASSENTAMENTO COM ARGAMASSA INDUSTRIALIZADA, INCLUSIVE FORNECIMENTO E INSTALAÇÃO</v>
          </cell>
          <cell r="G916" t="str">
            <v>m2</v>
          </cell>
          <cell r="H916">
            <v>120.57</v>
          </cell>
        </row>
        <row r="917">
          <cell r="A917" t="str">
            <v>ED-15227</v>
          </cell>
          <cell r="C917" t="str">
            <v>PISO PODOTÁTIL DE CONCRETO, DIRECIONAL, APLICADO EM PISO (20X20CM) COM JUNTA SECA, COR VERMELHO/AMARELO, ASSENTAMENTO COM ARGAMASSA INDUSTRIALIZADA, INCLUSIVE FORNECIMENTO E INSTALAÇÃO</v>
          </cell>
          <cell r="G917" t="str">
            <v>m2</v>
          </cell>
          <cell r="H917">
            <v>92.89</v>
          </cell>
        </row>
        <row r="918">
          <cell r="A918" t="str">
            <v>ED-50587</v>
          </cell>
          <cell r="C918" t="str">
            <v>PISO PODOTÁTIL DE CONCRETO, DIRECIONAL, APLICADO EM PISO (40X40CM) COM JUNTA SECA, COR VERMELHO/AMARELO, ASSENTAMENTO COM ARGAMASSA INDUSTRIALIZADA, INCLUSIVE FORNECIMENTO E INSTALAÇÃO</v>
          </cell>
          <cell r="G918" t="str">
            <v>m2</v>
          </cell>
          <cell r="H918">
            <v>120.13</v>
          </cell>
        </row>
        <row r="919">
          <cell r="A919">
            <v>8825</v>
          </cell>
          <cell r="C919" t="str">
            <v>PISO DE BORRACHA</v>
          </cell>
        </row>
        <row r="920">
          <cell r="A920" t="str">
            <v>ED-50538</v>
          </cell>
          <cell r="C920" t="str">
            <v>PLACA DE BORRACHA 500 X 500 X 3,5 MM PASTILHADO PARA COLA PRETO</v>
          </cell>
          <cell r="G920" t="str">
            <v>m2</v>
          </cell>
          <cell r="H920">
            <v>58.88</v>
          </cell>
        </row>
        <row r="921">
          <cell r="A921">
            <v>8826</v>
          </cell>
          <cell r="C921" t="str">
            <v>JUNTA DE DILATAÇÃO</v>
          </cell>
        </row>
        <row r="922">
          <cell r="A922" t="str">
            <v>ED-50579</v>
          </cell>
          <cell r="C922" t="str">
            <v>APLICAÇÃO DE SELANTE, MASTIQUE ELÁSTICO, EM JUNTA DE DILAÇÃO, DIMENSÃO 20X10 MM, FATOR DE FORMA 1:2, EXCLUSIVE DELIMITADOR DE PROFUNDIDADE</v>
          </cell>
          <cell r="G922" t="str">
            <v>m</v>
          </cell>
          <cell r="H922">
            <v>30.21</v>
          </cell>
        </row>
        <row r="923">
          <cell r="A923">
            <v>8827</v>
          </cell>
          <cell r="C923" t="str">
            <v>DEGRAU E PATAMAR</v>
          </cell>
        </row>
        <row r="924">
          <cell r="A924" t="str">
            <v>ED-50574</v>
          </cell>
          <cell r="C924" t="str">
            <v>APLICAÇÃO DE FAIXA/FITA ADESIVA ANTIDERRAPANTE, LARGURA 50MM, EM DEGRAUS DE ESCADA, INCLUSIVE FORNECIMENTO</v>
          </cell>
          <cell r="G924" t="str">
            <v>m</v>
          </cell>
          <cell r="H924">
            <v>18.739999999999998</v>
          </cell>
        </row>
        <row r="925">
          <cell r="A925" t="str">
            <v>ED-50537</v>
          </cell>
          <cell r="C925" t="str">
            <v>DEGRAU DE PEDRA ARDÓSIA E = 20 MM, L = 30 CM, ASSENTADO COM ARGAMASSA DE CIMENTO E AREIA SEM PENEIRAR TRAÇO 1:4, INCLUSO ESPELHO E = 15 MM, H = 20 CM</v>
          </cell>
          <cell r="G925" t="str">
            <v>m</v>
          </cell>
          <cell r="H925">
            <v>142.19999999999999</v>
          </cell>
        </row>
        <row r="926">
          <cell r="A926" t="str">
            <v>ED-50575</v>
          </cell>
          <cell r="C926" t="str">
            <v>FAIXA/FRISO ANTIDERRAPANTE EM PEDRA, LARGURA 50MM, EM DEGRAU DE ESCADA, EXECUÇÃO MECÂNICA</v>
          </cell>
          <cell r="G926" t="str">
            <v>m</v>
          </cell>
          <cell r="H926">
            <v>8.77</v>
          </cell>
        </row>
        <row r="927">
          <cell r="A927">
            <v>8828</v>
          </cell>
          <cell r="C927" t="str">
            <v>SÓCULO</v>
          </cell>
        </row>
        <row r="928">
          <cell r="A928" t="str">
            <v>ED-50621</v>
          </cell>
          <cell r="C928" t="str">
            <v>SÓCULO COM ENCHIMENTO EM TIJOLOS MACIÇOS, ALTURA  DE 10CM À 12CM, INCLUSIVE ACABAMENTO FINAL EM ARGAMASSA, ESP. 20MM, APLICAÇÃO MANUAL</v>
          </cell>
          <cell r="G928" t="str">
            <v>m2</v>
          </cell>
          <cell r="H928">
            <v>89.77</v>
          </cell>
        </row>
        <row r="929">
          <cell r="A929">
            <v>8674</v>
          </cell>
          <cell r="C929" t="str">
            <v>RODAPÉ, SOLEIRA E PEITORIL</v>
          </cell>
        </row>
        <row r="930">
          <cell r="A930">
            <v>8829</v>
          </cell>
          <cell r="C930" t="str">
            <v>RODAPÉ DE ARDÓSIA</v>
          </cell>
        </row>
        <row r="931">
          <cell r="A931" t="str">
            <v>ED-50766</v>
          </cell>
          <cell r="C931" t="str">
            <v>RODAPÉ COM REVESTIMENTO EM PEDRA ARDÓSIA, ESP. 7MM, ALTURA 5CM, ASSENTAMENTO COM ARGAMASSA INDUSTRIALIZADA, INCLUSIVE REJUNTAMENTO</v>
          </cell>
          <cell r="G931" t="str">
            <v>m</v>
          </cell>
          <cell r="H931">
            <v>14.57</v>
          </cell>
        </row>
        <row r="932">
          <cell r="A932" t="str">
            <v>ED-50767</v>
          </cell>
          <cell r="C932" t="str">
            <v>RODAPÉ COM REVESTIMENTO EM PEDRA ARDÓSIA, ESP. 7MM, ALTURA 7CM, ASSENTAMENTO COM ARGAMASSA INDUSTRIALIZADA, INCLUSIVE REJUNTAMENTO</v>
          </cell>
          <cell r="G932" t="str">
            <v>m</v>
          </cell>
          <cell r="H932">
            <v>14.87</v>
          </cell>
        </row>
        <row r="933">
          <cell r="A933">
            <v>8830</v>
          </cell>
          <cell r="C933" t="str">
            <v>RODAPÉ CERÂMICO</v>
          </cell>
        </row>
        <row r="934">
          <cell r="A934" t="str">
            <v>ED-50771</v>
          </cell>
          <cell r="C934" t="str">
            <v>RODAPÉ COM REVESTIMENTO EM CERÂMICA ESMALTADA COMERCIAL, ALTURA 10CM, PEI IV, ASSENTAMENTO COM ARGAMASSA INDUSTRIALIZADA, INCLUSIVE REJUNTAMENTO</v>
          </cell>
          <cell r="G934" t="str">
            <v>m</v>
          </cell>
          <cell r="H934">
            <v>11.05</v>
          </cell>
        </row>
        <row r="935">
          <cell r="A935">
            <v>8831</v>
          </cell>
          <cell r="C935" t="str">
            <v>RODAPÉ DE GRANITINA E MARMORITE</v>
          </cell>
        </row>
        <row r="936">
          <cell r="A936" t="str">
            <v>ED-50786</v>
          </cell>
          <cell r="C936" t="str">
            <v>RODAPÉ EM GRANILITE/MARMORITE, ACABAMENTO POLIDO, COR BRANCA, ALTURA 10CM, INCLUSIVE POLIMENTO</v>
          </cell>
          <cell r="G936" t="str">
            <v>m</v>
          </cell>
          <cell r="H936">
            <v>46.26</v>
          </cell>
        </row>
        <row r="937">
          <cell r="A937" t="str">
            <v>ED-50784</v>
          </cell>
          <cell r="C937" t="str">
            <v>RODAPÉ EM GRANILITE/MARMORITE, ACABAMENTO POLIDO, COR BRANCA, ALTURA 5CM, INCLUSIVE POLIMENTO</v>
          </cell>
          <cell r="G937" t="str">
            <v>m</v>
          </cell>
          <cell r="H937">
            <v>33.54</v>
          </cell>
        </row>
        <row r="938">
          <cell r="A938" t="str">
            <v>ED-50785</v>
          </cell>
          <cell r="C938" t="str">
            <v>RODAPÉ EM GRANILITE/MARMORITE, ACABAMENTO POLIDO, COR BRANCA, ALTURA 7CM, INCLUSIVE POLIMENTO</v>
          </cell>
          <cell r="G938" t="str">
            <v>m</v>
          </cell>
          <cell r="H938">
            <v>38.61</v>
          </cell>
        </row>
        <row r="939">
          <cell r="A939" t="str">
            <v>ED-50783</v>
          </cell>
          <cell r="C939" t="str">
            <v>RODAPÉ EM GRANILITE/MARMORITE, ACABAMENTO POLIDO, COR CINZA, ALTURA 10CM, INCLUSIVE POLIMENTO</v>
          </cell>
          <cell r="G939" t="str">
            <v>m</v>
          </cell>
          <cell r="H939">
            <v>36.01</v>
          </cell>
        </row>
        <row r="940">
          <cell r="A940" t="str">
            <v>ED-50781</v>
          </cell>
          <cell r="C940" t="str">
            <v>RODAPÉ EM GRANILITE/MARMORITE, ACABAMENTO POLIDO, COR CINZA, ALTURA 5CM, INCLUSIVE POLIMENTO</v>
          </cell>
          <cell r="G940" t="str">
            <v>m</v>
          </cell>
          <cell r="H940">
            <v>28.41</v>
          </cell>
        </row>
        <row r="941">
          <cell r="A941" t="str">
            <v>ED-50782</v>
          </cell>
          <cell r="C941" t="str">
            <v>RODAPÉ EM GRANILITE/MARMORITE, ACABAMENTO POLIDO, COR CINZA, ALTURA 7CM, INCLUSIVE POLIMENTO</v>
          </cell>
          <cell r="G941" t="str">
            <v>m</v>
          </cell>
          <cell r="H941">
            <v>31.44</v>
          </cell>
        </row>
        <row r="942">
          <cell r="A942">
            <v>8832</v>
          </cell>
          <cell r="C942" t="str">
            <v>RODAPÉS DE GRANITO</v>
          </cell>
        </row>
        <row r="943">
          <cell r="A943" t="str">
            <v>ED-50774</v>
          </cell>
          <cell r="C943" t="str">
            <v>RODAPÉ COM REVESTIMENTO EM GRANITO, CINZA ANDORINHA, ESP. 2CM, ALTURA 10CM, ASSENTAMENTO COM ARGAMASSA INDUSTRIALIZADA, INCLUSIVE REJUNTAMENTO</v>
          </cell>
          <cell r="G943" t="str">
            <v>m</v>
          </cell>
          <cell r="H943">
            <v>69.23</v>
          </cell>
        </row>
        <row r="944">
          <cell r="A944" t="str">
            <v>ED-50773</v>
          </cell>
          <cell r="C944" t="str">
            <v>RODAPÉ COM REVESTIMENTO EM GRANITO, CINZA ANDORINHA, ESP. 2CM, ALTURA 5CM, ASSENTAMENTO COM ARGAMASSA INDUSTRIALIZADA, INCLUSIVE REJUNTAMENTO</v>
          </cell>
          <cell r="G944" t="str">
            <v>m</v>
          </cell>
          <cell r="H944">
            <v>39.86</v>
          </cell>
        </row>
        <row r="945">
          <cell r="A945" t="str">
            <v>ED-50772</v>
          </cell>
          <cell r="C945" t="str">
            <v>RODAPÉ COM REVESTIMENTO EM GRANITO, CINZA ANDORINHA, ESP. 2CM, ALTURA 7CM, ASSENTAMENTO COM ARGAMASSA INDUSTRIALIZADA, INCLUSIVE REJUNTAMENTO</v>
          </cell>
          <cell r="G945" t="str">
            <v>m</v>
          </cell>
          <cell r="H945">
            <v>49.01</v>
          </cell>
        </row>
        <row r="946">
          <cell r="A946">
            <v>8833</v>
          </cell>
          <cell r="C946" t="str">
            <v>RODAPÉS DE MÁRMORE</v>
          </cell>
        </row>
        <row r="947">
          <cell r="A947" t="str">
            <v>ED-50780</v>
          </cell>
          <cell r="C947" t="str">
            <v>RODAPÉ COM REVESTIMENTO EM MÁRMORE BRANCO, ESP. 2CM, ALTURA 10CM, ASSENTAMENTO COM ARGAMASSA INDUSTRIALIZADA, INCLUSIVE REJUNTAMENTO</v>
          </cell>
          <cell r="G947" t="str">
            <v>m</v>
          </cell>
          <cell r="H947">
            <v>68.44</v>
          </cell>
        </row>
        <row r="948">
          <cell r="A948" t="str">
            <v>ED-50778</v>
          </cell>
          <cell r="C948" t="str">
            <v>RODAPÉ COM REVESTIMENTO EM MÁRMORE BRANCO, ESP. 2CM, ALTURA 5CM, ASSENTAMENTO COM ARGAMASSA INDUSTRIALIZADA, INCLUSIVE REJUNTAMENTO</v>
          </cell>
          <cell r="G948" t="str">
            <v>m</v>
          </cell>
          <cell r="H948">
            <v>42.34</v>
          </cell>
        </row>
        <row r="949">
          <cell r="A949" t="str">
            <v>ED-50779</v>
          </cell>
          <cell r="C949" t="str">
            <v>RODAPÉ COM REVESTIMENTO EM MÁRMORE BRANCO, ESP. 2CM, ALTURA 7CM, ASSENTAMENTO COM ARGAMASSA INDUSTRIALIZADA, INCLUSIVE REJUNTAMENTO</v>
          </cell>
          <cell r="G949" t="str">
            <v>m</v>
          </cell>
          <cell r="H949">
            <v>49.64</v>
          </cell>
        </row>
        <row r="950">
          <cell r="A950">
            <v>8834</v>
          </cell>
          <cell r="C950" t="str">
            <v>RODAPÉ DE MADEIRA</v>
          </cell>
        </row>
        <row r="951">
          <cell r="A951" t="str">
            <v>ED-50777</v>
          </cell>
          <cell r="C951" t="str">
            <v>RODAPÉ EM MADEIRA SUCUPIRA/IPÊ/CUMARÚ OU EQUIVALENTE DA REGIÃO, ESP. 2CM, ALTURA 7CM</v>
          </cell>
          <cell r="G951" t="str">
            <v>m</v>
          </cell>
          <cell r="H951">
            <v>16.55</v>
          </cell>
        </row>
        <row r="952">
          <cell r="A952">
            <v>8835</v>
          </cell>
          <cell r="C952" t="str">
            <v>RODAPÉ CIMENTADO</v>
          </cell>
        </row>
        <row r="953">
          <cell r="A953" t="str">
            <v>ED-50770</v>
          </cell>
          <cell r="C953" t="str">
            <v>RODAPÉ COM ARGAMASSA, TRAÇO 1:3 (CIMENTO E AREIA), ESP. 2CM, ALTURA 10CM, DESEMPENADO/ALISADO COM COLHER</v>
          </cell>
          <cell r="G953" t="str">
            <v>m</v>
          </cell>
          <cell r="H953">
            <v>16.64</v>
          </cell>
        </row>
        <row r="954">
          <cell r="A954" t="str">
            <v>ED-50768</v>
          </cell>
          <cell r="C954" t="str">
            <v>RODAPÉ COM ARGAMASSA, TRAÇO 1:3 (CIMENTO E AREIA), ESP. 2CM, ALTURA 5CM, DESEMPENADO/ALISADO COM COLHER</v>
          </cell>
          <cell r="G954" t="str">
            <v>m</v>
          </cell>
          <cell r="H954">
            <v>14.3</v>
          </cell>
        </row>
        <row r="955">
          <cell r="A955" t="str">
            <v>ED-50769</v>
          </cell>
          <cell r="C955" t="str">
            <v>RODAPÉ COM ARGAMASSA, TRAÇO 1:3 (CIMENTO E AREIA), ESP. 2CM, ALTURA 7CM, DESEMPENADO/ALISADO COM COLHER</v>
          </cell>
          <cell r="G955" t="str">
            <v>m</v>
          </cell>
          <cell r="H955">
            <v>15.73</v>
          </cell>
        </row>
        <row r="956">
          <cell r="A956">
            <v>8836</v>
          </cell>
          <cell r="C956" t="str">
            <v>RODAPÉS INDUSTRIAL (ALTA RESISTÊNCIA)</v>
          </cell>
        </row>
        <row r="957">
          <cell r="A957" t="str">
            <v>ED-50775</v>
          </cell>
          <cell r="C957" t="str">
            <v>RODAPÉ COM ARGAMASSA DE ALTA RESISTÊNCIA INDUSTRIAL, ACABAMENTO POLIDO, COR CINZA, ALTURA 5CM, INCLUSIVE POLIMENTO</v>
          </cell>
          <cell r="G957" t="str">
            <v>m</v>
          </cell>
          <cell r="H957">
            <v>31.58</v>
          </cell>
        </row>
        <row r="958">
          <cell r="A958" t="str">
            <v>ED-50776</v>
          </cell>
          <cell r="C958" t="str">
            <v>RODAPÉ COM ARGAMASSA DE ALTA RESISTÊNCIA INDUSTRIAL, ACABAMENTO POLIDO, COR CINZA, ALTURA 7CM, INCLUSIVE POLIMENTO</v>
          </cell>
          <cell r="G958" t="str">
            <v>m</v>
          </cell>
          <cell r="H958">
            <v>31.81</v>
          </cell>
        </row>
        <row r="959">
          <cell r="A959">
            <v>8837</v>
          </cell>
          <cell r="C959" t="str">
            <v>PEITORIL DE ARDÓSIA</v>
          </cell>
        </row>
        <row r="960">
          <cell r="A960" t="str">
            <v>ED-50993</v>
          </cell>
          <cell r="C960" t="str">
            <v>PEITORIL DE ARDÓSIA E = 2 CM</v>
          </cell>
          <cell r="G960" t="str">
            <v>m2</v>
          </cell>
          <cell r="H960">
            <v>168.89</v>
          </cell>
        </row>
        <row r="961">
          <cell r="A961">
            <v>8838</v>
          </cell>
          <cell r="C961" t="str">
            <v>PEITORIL DE GRANITO</v>
          </cell>
        </row>
        <row r="962">
          <cell r="A962" t="str">
            <v>ED-50997</v>
          </cell>
          <cell r="C962" t="str">
            <v>PEITORIL DE GRANITO CINZA ANDORINHA E = 2 CM</v>
          </cell>
          <cell r="G962" t="str">
            <v>m2</v>
          </cell>
          <cell r="H962">
            <v>229.12</v>
          </cell>
        </row>
        <row r="963">
          <cell r="A963" t="str">
            <v>ED-50998</v>
          </cell>
          <cell r="C963" t="str">
            <v>PEITORIL DE GRANITO CINZA ANDORINHA E = 3 CM</v>
          </cell>
          <cell r="G963" t="str">
            <v>m2</v>
          </cell>
          <cell r="H963">
            <v>272.66000000000003</v>
          </cell>
        </row>
        <row r="964">
          <cell r="A964">
            <v>8839</v>
          </cell>
          <cell r="C964" t="str">
            <v>PEITORIL DE MÁRMORE</v>
          </cell>
        </row>
        <row r="965">
          <cell r="A965" t="str">
            <v>ED-50999</v>
          </cell>
          <cell r="C965" t="str">
            <v>PEITORIL DE MÁRMORE BRANCO E = 2 CM</v>
          </cell>
          <cell r="G965" t="str">
            <v>m2</v>
          </cell>
          <cell r="H965">
            <v>307.44</v>
          </cell>
        </row>
        <row r="966">
          <cell r="A966" t="str">
            <v>ED-51000</v>
          </cell>
          <cell r="C966" t="str">
            <v>PEITORIL DE MÁRMORE BRANCO E = 3 CM</v>
          </cell>
          <cell r="G966" t="str">
            <v>m2</v>
          </cell>
          <cell r="H966">
            <v>329.45</v>
          </cell>
        </row>
        <row r="967">
          <cell r="A967">
            <v>8840</v>
          </cell>
          <cell r="C967" t="str">
            <v>PEITORIL DE CONCRETO</v>
          </cell>
        </row>
        <row r="968">
          <cell r="A968" t="str">
            <v>ED-50994</v>
          </cell>
          <cell r="C968" t="str">
            <v>PEITORIL DE CONCRETO E = 3 CM, FCK &gt;= 13,5 MPA, L = 20 CM</v>
          </cell>
          <cell r="G968" t="str">
            <v>m</v>
          </cell>
          <cell r="H968">
            <v>35.65</v>
          </cell>
        </row>
        <row r="969">
          <cell r="A969" t="str">
            <v>ED-50995</v>
          </cell>
          <cell r="C969" t="str">
            <v>PEITORIL DE CONCRETO E = 3 CM, FCK &gt;= 13,5 MPA, L = 25 CM</v>
          </cell>
          <cell r="G969" t="str">
            <v>m</v>
          </cell>
          <cell r="H969">
            <v>52.66</v>
          </cell>
        </row>
        <row r="970">
          <cell r="A970" t="str">
            <v>ED-50996</v>
          </cell>
          <cell r="C970" t="str">
            <v>PEITORIL PRÉ-MOLDADO EM CONCRETO 18 MPA, INCLUSIVE GANCHO PARA FIXAÇÃO</v>
          </cell>
          <cell r="G970" t="str">
            <v>m</v>
          </cell>
          <cell r="H970">
            <v>50.47</v>
          </cell>
        </row>
        <row r="971">
          <cell r="A971">
            <v>8841</v>
          </cell>
          <cell r="C971" t="str">
            <v>SOLEIRA DE ARDÓSIA</v>
          </cell>
        </row>
        <row r="972">
          <cell r="A972" t="str">
            <v>ED-51001</v>
          </cell>
          <cell r="C972" t="str">
            <v>SOLEIRA DE ARDÓSIA E = 2 CM</v>
          </cell>
          <cell r="G972" t="str">
            <v>m2</v>
          </cell>
          <cell r="H972">
            <v>168.89</v>
          </cell>
        </row>
        <row r="973">
          <cell r="A973">
            <v>8842</v>
          </cell>
          <cell r="C973" t="str">
            <v>SOLEIRA DE GRANITINA E MARMORITE</v>
          </cell>
        </row>
        <row r="974">
          <cell r="A974" t="str">
            <v>ED-50622</v>
          </cell>
          <cell r="C974" t="str">
            <v>SOLEIRA DE MARMORITE, COR CIMENTO NATURAL, E = 3 CM</v>
          </cell>
          <cell r="G974" t="str">
            <v>m2</v>
          </cell>
          <cell r="H974">
            <v>99.78</v>
          </cell>
        </row>
        <row r="975">
          <cell r="A975">
            <v>8843</v>
          </cell>
          <cell r="C975" t="str">
            <v>SOLEIRA DE GRANITO</v>
          </cell>
        </row>
        <row r="976">
          <cell r="A976" t="str">
            <v>ED-51002</v>
          </cell>
          <cell r="C976" t="str">
            <v>SOLEIRA DE GRANITO CINZA ANDORINHA E = 2 CM</v>
          </cell>
          <cell r="G976" t="str">
            <v>m2</v>
          </cell>
          <cell r="H976">
            <v>281.27999999999997</v>
          </cell>
        </row>
        <row r="977">
          <cell r="A977" t="str">
            <v>ED-51003</v>
          </cell>
          <cell r="C977" t="str">
            <v>SOLEIRA DE GRANITO CINZA ANDORINHA E = 3 CM</v>
          </cell>
          <cell r="G977" t="str">
            <v>m2</v>
          </cell>
          <cell r="H977">
            <v>275.74</v>
          </cell>
        </row>
        <row r="978">
          <cell r="A978">
            <v>8844</v>
          </cell>
          <cell r="C978" t="str">
            <v>SOLEIRA DE MÁRMORE</v>
          </cell>
        </row>
        <row r="979">
          <cell r="A979" t="str">
            <v>ED-51004</v>
          </cell>
          <cell r="C979" t="str">
            <v>SOLEIRA DE MÁRMORE BRANCO E = 2 CM</v>
          </cell>
          <cell r="G979" t="str">
            <v>m2</v>
          </cell>
          <cell r="H979">
            <v>307.44</v>
          </cell>
        </row>
        <row r="980">
          <cell r="A980" t="str">
            <v>ED-51005</v>
          </cell>
          <cell r="C980" t="str">
            <v>SOLEIRA DE MÁRMORE BRANCO E = 3 CM</v>
          </cell>
          <cell r="G980" t="str">
            <v>m2</v>
          </cell>
          <cell r="H980">
            <v>329.45</v>
          </cell>
        </row>
        <row r="981">
          <cell r="A981">
            <v>8675</v>
          </cell>
          <cell r="C981" t="str">
            <v>REVESTIMENTOS</v>
          </cell>
        </row>
        <row r="982">
          <cell r="A982">
            <v>8845</v>
          </cell>
          <cell r="C982" t="str">
            <v xml:space="preserve">REVESTIMENTO DE ARGAMASSA </v>
          </cell>
        </row>
        <row r="983">
          <cell r="A983" t="str">
            <v>ED-50731</v>
          </cell>
          <cell r="C983" t="str">
            <v>CHAPISCO COM ARGAMASSA INDUSTRIALIZADA, ESP. 5MM, APLICADO EM ALVENARIA/ESTRUTURA DE CONCRETO COM DESEMPENADEIRA METÁLICA, PREPARO MECÂNICO</v>
          </cell>
          <cell r="G983" t="str">
            <v>m2</v>
          </cell>
          <cell r="H983">
            <v>12.34</v>
          </cell>
        </row>
        <row r="984">
          <cell r="A984" t="str">
            <v>ED-50730</v>
          </cell>
          <cell r="C984" t="str">
            <v>CHAPISCO COM ARGAMASSA, TRAÇO 1:2:3 (CIMENTO, AREIA E PEDRISCO), APLICADO COM COLHER, ESP. 5MM, PREPARO MECÂNICO</v>
          </cell>
          <cell r="G984" t="str">
            <v>m2</v>
          </cell>
          <cell r="H984">
            <v>11.61</v>
          </cell>
        </row>
        <row r="985">
          <cell r="A985" t="str">
            <v>ED-50729</v>
          </cell>
          <cell r="C985" t="str">
            <v>CHAPISCO COM ARGAMASSA, TRAÇO 1:3 (CIMENTO E AREIA), ESP. 5MM, APLICADO EM ALVENARIA COM PENEIRA, PREPARO MECÂNICO</v>
          </cell>
          <cell r="G985" t="str">
            <v>m2</v>
          </cell>
          <cell r="H985">
            <v>11.05</v>
          </cell>
        </row>
        <row r="986">
          <cell r="A986" t="str">
            <v>ED-50727</v>
          </cell>
          <cell r="C986" t="str">
            <v>CHAPISCO COM ARGAMASSA, TRAÇO 1:3 (CIMENTO E AREIA), ESP. 5MM, APLICADO EM ALVENARIA/ESTRUTURA DE CONCRETO COM COLHER, PREPARO MECÂNICO</v>
          </cell>
          <cell r="G986" t="str">
            <v>m2</v>
          </cell>
          <cell r="H986">
            <v>7.96</v>
          </cell>
        </row>
        <row r="987">
          <cell r="A987" t="str">
            <v>ED-50728</v>
          </cell>
          <cell r="C987" t="str">
            <v>CHAPISCO COM ARGAMASSA, TRAÇO 1:3 (CIMENTO E AREIA), ESP. 5MM, APLICADO EM TETO COM COLHER, PREPARO MECÂNICO</v>
          </cell>
          <cell r="G987" t="str">
            <v>m2</v>
          </cell>
          <cell r="H987">
            <v>10.77</v>
          </cell>
        </row>
        <row r="988">
          <cell r="A988" t="str">
            <v>ED-50732</v>
          </cell>
          <cell r="C988" t="str">
            <v>EMBOÇO COM ARGAMASSA, TRAÇO 1:6 (CIMENTO E AREIA), ESP. 20MM, APLICAÇÃO MANUAL, PREPARO MECÂNICO</v>
          </cell>
          <cell r="G988" t="str">
            <v>m2</v>
          </cell>
          <cell r="H988">
            <v>28.06</v>
          </cell>
        </row>
        <row r="989">
          <cell r="A989" t="str">
            <v>ED-50734</v>
          </cell>
          <cell r="C989" t="str">
            <v>FRISO DE ALUMÍNIO ANODIZADO NATURAL 3/8" (USO INTERNO)</v>
          </cell>
          <cell r="G989" t="str">
            <v>m</v>
          </cell>
          <cell r="H989">
            <v>18.73</v>
          </cell>
        </row>
        <row r="990">
          <cell r="A990" t="str">
            <v>ED-50761</v>
          </cell>
          <cell r="C990" t="str">
            <v>REBOCO COM ARGAMASSA, TRAÇO 1:2:8 (CIMENTO, CAL E AREIA), ESP. 20MM, APLICAÇÃO MANUAL, PREPARO MECÂNICO</v>
          </cell>
          <cell r="G990" t="str">
            <v>m2</v>
          </cell>
          <cell r="H990">
            <v>29.95</v>
          </cell>
        </row>
        <row r="991">
          <cell r="A991" t="str">
            <v>ED-50760</v>
          </cell>
          <cell r="C991" t="str">
            <v>REBOCO COM ARGAMASSA, TRAÇO 1:2:9 (CIMENTO, CAL E AREIA), COM ADITIVO IMPERMEABILIZANTE, ESP. 20MM, APLICAÇÃO MANUAL, PREPARO MECÂNICO</v>
          </cell>
          <cell r="G991" t="str">
            <v>m2</v>
          </cell>
          <cell r="H991">
            <v>44.72</v>
          </cell>
        </row>
        <row r="992">
          <cell r="A992" t="str">
            <v>ED-50759</v>
          </cell>
          <cell r="C992" t="str">
            <v>REBOCO COM ARGAMASSA, TRAÇO 1:7 (CIMENTO E AREIA), ESP. 20MM, APLICAÇÃO MANUAL, PREPARO MECÂNICO</v>
          </cell>
          <cell r="G992" t="str">
            <v>m2</v>
          </cell>
          <cell r="H992">
            <v>26.28</v>
          </cell>
        </row>
        <row r="993">
          <cell r="A993" t="str">
            <v>ED-50762</v>
          </cell>
          <cell r="C993" t="str">
            <v>REVESTIMENTO COM ARGAMASSA EM CAMADA ÚNICA, APLICADO EM PAREDE, TRAÇO 1:3 (CIMENTO E AREIA), ESP. 20MM, APLICAÇÃO MANUAL, PREPARO MECÂNICO</v>
          </cell>
          <cell r="G993" t="str">
            <v>m2</v>
          </cell>
          <cell r="H993">
            <v>26.74</v>
          </cell>
        </row>
        <row r="994">
          <cell r="A994" t="str">
            <v>ED-50763</v>
          </cell>
          <cell r="C994" t="str">
            <v>REVESTIMENTO COM ARGAMASSA EM CAMADA ÚNICA, APLICADO EM TETO, TRAÇO 1:3 (CIMENTO E AREIA), ESP. 20MM, APLICAÇÃO MANUAL, PREPARO MECÂNICO</v>
          </cell>
          <cell r="G994" t="str">
            <v>m2</v>
          </cell>
          <cell r="H994">
            <v>28.39</v>
          </cell>
        </row>
        <row r="995">
          <cell r="A995">
            <v>8846</v>
          </cell>
          <cell r="C995" t="str">
            <v>REVESTIMENTO INTERNO DE GESSO</v>
          </cell>
        </row>
        <row r="996">
          <cell r="A996" t="str">
            <v>ED-50736</v>
          </cell>
          <cell r="C996" t="str">
            <v>REVESTIMENTO DE GESSO EM PAREDE, ESP. 5MM, APLICAÇÃO MANUAL (SARRAFAEADO)</v>
          </cell>
          <cell r="G996" t="str">
            <v>m2</v>
          </cell>
          <cell r="H996">
            <v>19.760000000000002</v>
          </cell>
        </row>
        <row r="997">
          <cell r="A997" t="str">
            <v>ED-9066</v>
          </cell>
          <cell r="C997" t="str">
            <v>REVESTIMENTO DE GESSO EM TETO, ESP. 5MM, APLICAÇÃO MANUAL (SARRAFAEADO)</v>
          </cell>
          <cell r="G997" t="str">
            <v>m2</v>
          </cell>
          <cell r="H997">
            <v>22.59</v>
          </cell>
        </row>
        <row r="998">
          <cell r="A998">
            <v>8847</v>
          </cell>
          <cell r="C998" t="str">
            <v>REVESTIMENTO NATADO</v>
          </cell>
        </row>
        <row r="999">
          <cell r="A999" t="str">
            <v>ED-9071</v>
          </cell>
          <cell r="C999" t="str">
            <v>REVESTIMENTO NATADO LISO, ESP. 5MM, APLICAÇÃO COM DESEMPENADEIRA METÁLICA, PREPARO MECÂNICO</v>
          </cell>
          <cell r="G999" t="str">
            <v>m2</v>
          </cell>
          <cell r="H999">
            <v>18.54</v>
          </cell>
        </row>
        <row r="1000">
          <cell r="A1000" t="str">
            <v>ED-50746</v>
          </cell>
          <cell r="C1000" t="str">
            <v>REVESTIMENTO NATADO LISO, ESP. 5MM, APLICAÇÃO COM DESEMPENADEIRA METÁLICA, PREPARO MECÂNICO, INCLUSIVE ARGAMASSA EM CAMADA ÚNICA, TRAÇO 1:3 (CIMENTO E AREIA), APLICADO EM PAREDE, ESP. 20MM, APLICAÇÃO MANUAL, PREPARO MECÂNICO</v>
          </cell>
          <cell r="G1000" t="str">
            <v>m2</v>
          </cell>
          <cell r="H1000">
            <v>45.28</v>
          </cell>
        </row>
        <row r="1001">
          <cell r="A1001">
            <v>8848</v>
          </cell>
          <cell r="C1001" t="str">
            <v>REVESTIMENTO EM CERÂMICA</v>
          </cell>
        </row>
        <row r="1002">
          <cell r="A1002" t="str">
            <v>ED-50721</v>
          </cell>
          <cell r="C1002" t="str">
            <v>CANTONEIRA DE ALUMÍNIO PARA ACABAMENTO DE QUINAS</v>
          </cell>
          <cell r="G1002" t="str">
            <v>m</v>
          </cell>
          <cell r="H1002">
            <v>19.39</v>
          </cell>
        </row>
        <row r="1003">
          <cell r="A1003" t="str">
            <v>ED-50720</v>
          </cell>
          <cell r="C1003" t="str">
            <v>CANTONEIRA DE PVC PARA ACABAMENTO DE QUINAS</v>
          </cell>
          <cell r="G1003" t="str">
            <v>m</v>
          </cell>
          <cell r="H1003">
            <v>19.989999999999998</v>
          </cell>
        </row>
        <row r="1004">
          <cell r="A1004" t="str">
            <v>ED-50726</v>
          </cell>
          <cell r="C1004" t="str">
            <v>CERÂMICA DECORADA EM FAIXA 50 X 200 MM</v>
          </cell>
          <cell r="G1004" t="str">
            <v>m</v>
          </cell>
          <cell r="H1004">
            <v>30.51</v>
          </cell>
        </row>
        <row r="1005">
          <cell r="A1005" t="str">
            <v>ED-50743</v>
          </cell>
          <cell r="C1005" t="str">
            <v>LITOCERÂMICA DE 6,0 X 22,5 CM, ASSENTADO COM ARGAMASSA PRÉ-FABRICADA, INCLUSIVE REJUNTAMENTO</v>
          </cell>
          <cell r="G1005" t="str">
            <v>m2</v>
          </cell>
          <cell r="H1005">
            <v>90.2</v>
          </cell>
        </row>
        <row r="1006">
          <cell r="A1006" t="str">
            <v>ED-50715</v>
          </cell>
          <cell r="C1006" t="str">
            <v>REVESTIMENTO COM AZULEJO BRANCO (15X15CM), EM DIAGONAL, ASSENTAMENTO COM ARGAMASSA INDUSTRIALIZADA, INCLUSIVE REJUNTAMENTO</v>
          </cell>
          <cell r="G1006" t="str">
            <v>m2</v>
          </cell>
          <cell r="H1006">
            <v>96.41</v>
          </cell>
        </row>
        <row r="1007">
          <cell r="A1007" t="str">
            <v>ED-50716</v>
          </cell>
          <cell r="C1007" t="str">
            <v>REVESTIMENTO COM AZULEJO BRANCO (15X15CM), JUNTA A PRUMO, ASSENTAMENTO COM ARGAMASSA INDUSTRIALIZADA, INCLUSIVE REJUNTAMENTO</v>
          </cell>
          <cell r="G1007" t="str">
            <v>m2</v>
          </cell>
          <cell r="H1007">
            <v>84.36</v>
          </cell>
        </row>
        <row r="1008">
          <cell r="A1008" t="str">
            <v>ED-50717</v>
          </cell>
          <cell r="C1008" t="str">
            <v>REVESTIMENTO COM AZULEJO BRANCO (20X20CM), JUNTA A PRUMO, ASSENTAMENTO COM ARGAMASSA INDUSTRIALIZADA, INCLUSIVE REJUNTAMENTO</v>
          </cell>
          <cell r="G1008" t="str">
            <v>m2</v>
          </cell>
          <cell r="H1008">
            <v>79</v>
          </cell>
        </row>
        <row r="1009">
          <cell r="A1009" t="str">
            <v>ED-9081</v>
          </cell>
          <cell r="C1009" t="str">
            <v>REVESTIMENTO COM CERÂMICA APLICADO EM PAREDE, ACABAMENTO ESMALTADO, AMBIENTE INTERNO/EXTERNO, PADRÃO EXTRA, DIMENSÃO DA PEÇA ATÉ 2025 CM2, PEI III, ASSENTAMENTO COM ARGAMASSA INDUSTRIALIZADA, INCLUSIVE REJUNTAMENTO</v>
          </cell>
          <cell r="G1009" t="str">
            <v>m2</v>
          </cell>
          <cell r="H1009">
            <v>65.849999999999994</v>
          </cell>
        </row>
        <row r="1010">
          <cell r="A1010" t="str">
            <v>ED-50749</v>
          </cell>
          <cell r="C1010" t="str">
            <v>REVESTIMENTO COM PASTILHA DE VIDRO (VIDROTIL), ASSENTADO COM ARGAMASSA PRÉ-FABRICADA, INCLUSIVE REJUNTAMENTO</v>
          </cell>
          <cell r="G1010" t="str">
            <v>m2</v>
          </cell>
          <cell r="H1010">
            <v>303.82</v>
          </cell>
        </row>
        <row r="1011">
          <cell r="A1011" t="str">
            <v>ED-50750</v>
          </cell>
          <cell r="C1011" t="str">
            <v>REVESTIMENTO COM PASTILHAS DE PORCELANA, ASSENTADO COM ARGAMASSA PRÉ-FABRICADA, INCLUSIVE REJUNTAMENTO</v>
          </cell>
          <cell r="G1011" t="str">
            <v>m2</v>
          </cell>
          <cell r="H1011">
            <v>201.71</v>
          </cell>
        </row>
        <row r="1012">
          <cell r="A1012">
            <v>8850</v>
          </cell>
          <cell r="C1012" t="str">
            <v>REVESTIMENTO EM FAIXA E FILETE</v>
          </cell>
        </row>
        <row r="1013">
          <cell r="A1013" t="str">
            <v>ED-50725</v>
          </cell>
          <cell r="C1013" t="str">
            <v>FAIXA / FILETE / LISTELO EM CERAMICA, LISO OU CORDAO, BRANCO, *2 X 30* CM (L X C)</v>
          </cell>
          <cell r="G1013" t="str">
            <v>m</v>
          </cell>
          <cell r="H1013">
            <v>22.35</v>
          </cell>
        </row>
        <row r="1014">
          <cell r="A1014">
            <v>8851</v>
          </cell>
          <cell r="C1014" t="str">
            <v>REVESTIMENTO COM LADRILHO</v>
          </cell>
        </row>
        <row r="1015">
          <cell r="A1015" t="str">
            <v>ED-50739</v>
          </cell>
          <cell r="C1015" t="str">
            <v>REVESTIMENTO COM LADRILHO HIDRÁULICO APLICADO EM PAREDE (20X20CM) COM JUNTA SECA, NA COR NATURAL, ASSENTAMENTO COM ARGAMASSA INDUSTRIALIZADA</v>
          </cell>
          <cell r="G1015" t="str">
            <v>m2</v>
          </cell>
          <cell r="H1015">
            <v>65.180000000000007</v>
          </cell>
        </row>
        <row r="1016">
          <cell r="A1016" t="str">
            <v>ED-50740</v>
          </cell>
          <cell r="C1016" t="str">
            <v>REVESTIMENTO COM LADRILHO HIDRÁULICO APLICADO EM PAREDE (25X25CM) COM JUNTA SECA, NA COR NATURAL, ASSENTAMENTO COM ARGAMASSA INDUSTRIALIZADA</v>
          </cell>
          <cell r="G1016" t="str">
            <v>m2</v>
          </cell>
          <cell r="H1016">
            <v>67.819999999999993</v>
          </cell>
        </row>
        <row r="1017">
          <cell r="A1017">
            <v>8852</v>
          </cell>
          <cell r="C1017" t="str">
            <v>REVESTIMENTO DE MÁRMORE E GRANITO</v>
          </cell>
        </row>
        <row r="1018">
          <cell r="A1018" t="str">
            <v>ED-50714</v>
          </cell>
          <cell r="C1018" t="str">
            <v>REVESTIMENTO COM ARDÓSIA APLICADO EM PAREDE (40X40CM), ESP. 1CM, ACABAMENTO NATURAL, ASSENTAMENTO COM ARGAMASSA INDUSTRIALIZADA, INCLUSIVE REJUNTAMENTO</v>
          </cell>
          <cell r="G1018" t="str">
            <v>m2</v>
          </cell>
          <cell r="H1018">
            <v>65.37</v>
          </cell>
        </row>
        <row r="1019">
          <cell r="A1019" t="str">
            <v>ED-50737</v>
          </cell>
          <cell r="C1019" t="str">
            <v>REVESTIMENTO COM GRANITO, CINZA ANDORINHA, APLICADO EM PAREDE, ESP. 2CM, ASSENTAMENTO COM ARGAMASSA INDUSTRIALIZADA, AMBIENTE INTERNO/EXTERNO, ALTURA MÁXIMA DE 3M PARA APLICAÇÃO DO GRANITO, INCLUSIVE REJUNTAMENTO</v>
          </cell>
          <cell r="G1019" t="str">
            <v>m2</v>
          </cell>
          <cell r="H1019">
            <v>247.04</v>
          </cell>
        </row>
        <row r="1020">
          <cell r="A1020" t="str">
            <v>ED-50744</v>
          </cell>
          <cell r="C1020" t="str">
            <v>REVESTIMENTO COM MÁRMORE BRANCO APLICADO EM PAREDE, ESP. 2CM, ASSENTAMENTO COM ARGAMASSA INDUSTRIALIZADA, AMBIENTE INTERNO/EXTERNO, ALTURA MÁXIMA DE 3M PARA APLICAÇÃO DO MÁRMORE, INCLUSIVE REJUNTAMENTO</v>
          </cell>
          <cell r="G1020" t="str">
            <v>m2</v>
          </cell>
          <cell r="H1020">
            <v>216.59</v>
          </cell>
        </row>
        <row r="1021">
          <cell r="A1021" t="str">
            <v>ED-50756</v>
          </cell>
          <cell r="C1021" t="str">
            <v>REVESTIMENTO COM PEDRA SÃO TOMÉ APLICADO EM PAREDE (40X40CM), ESP. 2CM, ACABAMENTO NATURAL, ASSENTAMENTO COM ARGAMASSA INDUSTRIALIZADA, AMBIENTE INTERNO/EXTERNO, ALTURA MÁXIMA DE 3M PARA APLICAÇÃO DA PEDRA, INCLUSIVE REJUNTAMENTO</v>
          </cell>
          <cell r="G1021" t="str">
            <v>m2</v>
          </cell>
          <cell r="H1021">
            <v>114.18</v>
          </cell>
        </row>
        <row r="1022">
          <cell r="A1022">
            <v>8853</v>
          </cell>
          <cell r="C1022" t="str">
            <v>REVESTIMENTO EM LAMINADO E MADEIRA</v>
          </cell>
        </row>
        <row r="1023">
          <cell r="A1023" t="str">
            <v>ED-9127</v>
          </cell>
          <cell r="C1023" t="str">
            <v>PREPARAÇÃO PARA APLICAÇÃO DE LAMINADO MELAMÍNICO EM PAREDE, INCLUSIVE UMA (1) DEMÃO DE COLA DE CONTATO</v>
          </cell>
          <cell r="G1023" t="str">
            <v>m2</v>
          </cell>
          <cell r="H1023">
            <v>14.49</v>
          </cell>
        </row>
        <row r="1024">
          <cell r="A1024" t="str">
            <v>ED-50742</v>
          </cell>
          <cell r="C1024" t="str">
            <v>REVESTIMENTO EM LAMBRIS DE MADEIRA, LARGURA 10CM, INCLUSIVE BARROTEAMENTO</v>
          </cell>
          <cell r="G1024" t="str">
            <v>m2</v>
          </cell>
          <cell r="H1024">
            <v>113.87</v>
          </cell>
        </row>
        <row r="1025">
          <cell r="A1025" t="str">
            <v>ED-9124</v>
          </cell>
          <cell r="C1025" t="str">
            <v>REVESTIMENTO EM LAMINADO MELAMÍNICO APLICADO EM PAREDE, ACABAMENTO FOSCO, ESP. 0,8MM, ASSENTAMENTO COM COLA DE CONTATO, INCLUSIVE LIXAMENTO E PREPARAÇÃO DA PAREDE PARA ASSENTAMENTO</v>
          </cell>
          <cell r="G1025" t="str">
            <v>m2</v>
          </cell>
          <cell r="H1025">
            <v>115.69</v>
          </cell>
        </row>
        <row r="1026">
          <cell r="A1026" t="str">
            <v>ED-9125</v>
          </cell>
          <cell r="C1026" t="str">
            <v>REVESTIMENTO EM LAMINADO MELAMÍNICO APLICADO SOBRE SUPERFÍCIE DE MADEIRA, ACABAMENTO FOSCO, ESP. 0,8MM, ASSENTAMENTO COM COLA DE CONTATO, INCLUSIVE LIXAMENTO E PREPARAÇÃO SUPERFÍCIE PARA ASSENTAMENTO</v>
          </cell>
          <cell r="G1026" t="str">
            <v>m2</v>
          </cell>
          <cell r="H1026">
            <v>101.17</v>
          </cell>
        </row>
        <row r="1027">
          <cell r="A1027">
            <v>8854</v>
          </cell>
          <cell r="C1027" t="str">
            <v>REVESTIMENTO ESPECIAL</v>
          </cell>
        </row>
        <row r="1028">
          <cell r="A1028" t="str">
            <v>ED-50765</v>
          </cell>
          <cell r="C1028" t="str">
            <v>ISOLAMENTO TÉRMICO EM ARGAMASSA DE CIMENTO, AREIA E VERMICULITA, E = 4 CM</v>
          </cell>
          <cell r="G1028" t="str">
            <v>m2</v>
          </cell>
          <cell r="H1028">
            <v>42.73</v>
          </cell>
        </row>
        <row r="1029">
          <cell r="A1029" t="str">
            <v>ED-50719</v>
          </cell>
          <cell r="C1029" t="str">
            <v>REVESTIMENTO COM ARGAMASSA BARITADA, ESP. 20MM, APLICAÇÃO MANUAL COM DESEMPENADEIRA, PREPARO MANUAL</v>
          </cell>
          <cell r="G1029" t="str">
            <v>m2</v>
          </cell>
          <cell r="H1029">
            <v>158.91</v>
          </cell>
        </row>
        <row r="1030">
          <cell r="A1030">
            <v>8676</v>
          </cell>
          <cell r="C1030" t="str">
            <v>FORROS</v>
          </cell>
        </row>
        <row r="1031">
          <cell r="A1031">
            <v>8855</v>
          </cell>
          <cell r="C1031" t="str">
            <v>FORRO DE GESSO</v>
          </cell>
        </row>
        <row r="1032">
          <cell r="A1032" t="str">
            <v>ED-49686</v>
          </cell>
          <cell r="C1032" t="str">
            <v>FORRO EM CHAPA DE GESSO ACARTONADA, ESP. 12,5MM, COM FIXAÇÃO DO TIPO ESTRUTURADA EM PERFIL METÁLICO, EXCLUSIVE PERFIL TABICA, SANCA E MOLDURA, INCLUSIVE ACESSÓRIOS E FIXAÇÃO</v>
          </cell>
          <cell r="G1032" t="str">
            <v>m2</v>
          </cell>
          <cell r="H1032">
            <v>64.260000000000005</v>
          </cell>
        </row>
        <row r="1033">
          <cell r="A1033" t="str">
            <v>ED-49687</v>
          </cell>
          <cell r="C1033" t="str">
            <v>FORRO EM CHAPA DE GESSO ACARTONADO, ESP. 12,5MM, COM FIXAÇÃO DO TIPO ARAMADO, EXCLUSIVE PERFIL TABICA, SANCA E MOLDURA, INCLUSIVE ACESSÓRIOS E FIXAÇÃO</v>
          </cell>
          <cell r="G1033" t="str">
            <v>m2</v>
          </cell>
          <cell r="H1033">
            <v>53.64</v>
          </cell>
        </row>
        <row r="1034">
          <cell r="A1034" t="str">
            <v>ED-49685</v>
          </cell>
          <cell r="C1034" t="str">
            <v>FORRO EM PLACA DE GESSO LISO, DIMENSÃO (60X60)CM, COM FIXAÇÃO DO TIPO ARAMADO, EXCLUSIVE PERFIL TABICA, SANCA E MOLDURA, INCLUSIVE ACESSÓRIOS E FIXAÇÃO</v>
          </cell>
          <cell r="G1034" t="str">
            <v>m2</v>
          </cell>
          <cell r="H1034">
            <v>40.15</v>
          </cell>
        </row>
        <row r="1035">
          <cell r="A1035" t="str">
            <v>ED-28454</v>
          </cell>
          <cell r="C1035" t="str">
            <v>PERFIL TABICA GALVANIZADO, TIPO LISA, COM ACABAMENTO EM PINTURA, NA COR BRANCA, PARA FORRO EM CHAPA DE GESSO ACARTONADO, INCLUSIVE ACESSÓRIOS DE FIXAÇÃO</v>
          </cell>
          <cell r="G1035" t="str">
            <v>m</v>
          </cell>
          <cell r="H1035">
            <v>17.02</v>
          </cell>
        </row>
        <row r="1036">
          <cell r="A1036">
            <v>8856</v>
          </cell>
          <cell r="C1036" t="str">
            <v>FORRO DE MADEIRA</v>
          </cell>
        </row>
        <row r="1037">
          <cell r="A1037" t="str">
            <v>ED-49691</v>
          </cell>
          <cell r="C1037" t="str">
            <v>CIMALHA DE MADEIRA PARA FORRO DE MADEIRA</v>
          </cell>
          <cell r="G1037" t="str">
            <v>m</v>
          </cell>
          <cell r="H1037">
            <v>15.71</v>
          </cell>
        </row>
        <row r="1038">
          <cell r="A1038" t="str">
            <v>ED-49692</v>
          </cell>
          <cell r="C1038" t="str">
            <v>EMPENAS DE MADEIRA (RÉGUAS)</v>
          </cell>
          <cell r="G1038" t="str">
            <v>m2</v>
          </cell>
          <cell r="H1038">
            <v>130.65</v>
          </cell>
        </row>
        <row r="1039">
          <cell r="A1039" t="str">
            <v>ED-49690</v>
          </cell>
          <cell r="C1039" t="str">
            <v>FORRO DE MADEIRA DE PINUS</v>
          </cell>
          <cell r="G1039" t="str">
            <v>m2</v>
          </cell>
          <cell r="H1039">
            <v>63.16</v>
          </cell>
        </row>
        <row r="1040">
          <cell r="A1040" t="str">
            <v>ED-49689</v>
          </cell>
          <cell r="C1040" t="str">
            <v>FORRO DE MADEIRA EM ANGELIM</v>
          </cell>
          <cell r="G1040" t="str">
            <v>m2</v>
          </cell>
          <cell r="H1040">
            <v>80.38</v>
          </cell>
        </row>
        <row r="1041">
          <cell r="A1041">
            <v>8857</v>
          </cell>
          <cell r="C1041" t="str">
            <v>FORRO DE PVC</v>
          </cell>
        </row>
        <row r="1042">
          <cell r="A1042" t="str">
            <v>ED-28728</v>
          </cell>
          <cell r="C1042" t="str">
            <v>FORRO EM RÉGUA DE PVC, LARGURA 20CM, NA COR BRANCA, INCLUSIVE ESTRUTURA DE FIXAÇÃO E PENDURAIS METÁLICOS E ACESSÓRIOS DE FIXAÇÃO, EXCLUSIVE RODAFORRO OU MOLDURA</v>
          </cell>
          <cell r="G1042" t="str">
            <v>m2</v>
          </cell>
          <cell r="H1042">
            <v>69.34</v>
          </cell>
        </row>
        <row r="1043">
          <cell r="A1043" t="str">
            <v>ED-28751</v>
          </cell>
          <cell r="C1043" t="str">
            <v>RODAFORRO EM PVC, TIPO "U", NA COR BRANCA, PARA FORRO EM RÉGUA DE PVC, INCLUSIVE ACESSÓRIOS DE FIXAÇÃO</v>
          </cell>
          <cell r="G1043" t="str">
            <v>m</v>
          </cell>
          <cell r="H1043">
            <v>16.010000000000002</v>
          </cell>
        </row>
        <row r="1044">
          <cell r="A1044">
            <v>8858</v>
          </cell>
          <cell r="C1044" t="str">
            <v>RODAFORRO, MOLDURA E ACESSÓRIOS</v>
          </cell>
        </row>
        <row r="1045">
          <cell r="A1045" t="str">
            <v>ED-49688</v>
          </cell>
          <cell r="C1045" t="str">
            <v>COLOCAÇÃO DE MOLDURA DE GESSO</v>
          </cell>
          <cell r="G1045" t="str">
            <v>m</v>
          </cell>
          <cell r="H1045">
            <v>9.0299999999999994</v>
          </cell>
        </row>
        <row r="1046">
          <cell r="A1046">
            <v>8677</v>
          </cell>
          <cell r="C1046" t="str">
            <v>MARCENARIA E SERRALHERIA</v>
          </cell>
        </row>
        <row r="1047">
          <cell r="A1047">
            <v>8859</v>
          </cell>
          <cell r="C1047" t="str">
            <v>CORRIMÃO E GUARDA CORPO</v>
          </cell>
        </row>
        <row r="1048">
          <cell r="A1048" t="str">
            <v>ED-50943</v>
          </cell>
          <cell r="C1048" t="str">
            <v>CORRIMÃO DUPLO EM TUBO DE AÇO INOX D = 1 1/2" - FIXADO EM ALVENARIA</v>
          </cell>
          <cell r="G1048" t="str">
            <v>m</v>
          </cell>
          <cell r="H1048">
            <v>419.4</v>
          </cell>
        </row>
        <row r="1049">
          <cell r="A1049" t="str">
            <v>ED-50937</v>
          </cell>
          <cell r="C1049" t="str">
            <v>CORRIMÃO DUPLO EM TUBO GALVANIZADO DIN 2440, D = 1 1/2" - FIXADO EM ALVENARIA</v>
          </cell>
          <cell r="G1049" t="str">
            <v>m</v>
          </cell>
          <cell r="H1049">
            <v>140.07</v>
          </cell>
        </row>
        <row r="1050">
          <cell r="A1050" t="str">
            <v>ED-50941</v>
          </cell>
          <cell r="C1050" t="str">
            <v>CORRIMÃO SIMPLES EM TUBO DE AÇO INOX D = 1 1/2" - FIXADO EM ALVENARIA</v>
          </cell>
          <cell r="G1050" t="str">
            <v>m</v>
          </cell>
          <cell r="H1050">
            <v>220.45</v>
          </cell>
        </row>
        <row r="1051">
          <cell r="A1051" t="str">
            <v>ED-50942</v>
          </cell>
          <cell r="C1051" t="str">
            <v>CORRIMÃO SIMPLES EM TUBO DE AÇO INOX D = 1 1/2" - FIXADO EM PISO</v>
          </cell>
          <cell r="G1051" t="str">
            <v>m</v>
          </cell>
          <cell r="H1051">
            <v>218.52</v>
          </cell>
        </row>
        <row r="1052">
          <cell r="A1052" t="str">
            <v>ED-50935</v>
          </cell>
          <cell r="C1052" t="str">
            <v>CORRIMÃO SIMPLES EM TUBO GALVANIZADO DIN 2440, D = 1 1/2" - FIXADO EM ALVENARIA</v>
          </cell>
          <cell r="G1052" t="str">
            <v>m</v>
          </cell>
          <cell r="H1052">
            <v>118.2</v>
          </cell>
        </row>
        <row r="1053">
          <cell r="A1053" t="str">
            <v>ED-50936</v>
          </cell>
          <cell r="C1053" t="str">
            <v>CORRIMÃO SIMPLES EM TUBO GALVANIZADO DIN 2440, D = 1 1/2" - FIXADO EM PISO</v>
          </cell>
          <cell r="G1053" t="str">
            <v>m</v>
          </cell>
          <cell r="H1053">
            <v>108.81</v>
          </cell>
        </row>
        <row r="1054">
          <cell r="A1054" t="str">
            <v>ED-50939</v>
          </cell>
          <cell r="C1054" t="str">
            <v>GUARDA-CORPO EM AÇO GALVANIZADO DIN 2440, D = 2", COM SUBDIVISÕES EM TUBO DE AÇO D = 1/2", H = 1,05 M - COM CORRIMÃO DUPLO DE TUBO DE AÇO GALVANIZADO DE D = 1 1/2"</v>
          </cell>
          <cell r="G1054" t="str">
            <v>m</v>
          </cell>
          <cell r="H1054">
            <v>681.52</v>
          </cell>
        </row>
        <row r="1055">
          <cell r="A1055" t="str">
            <v>ED-50938</v>
          </cell>
          <cell r="C1055" t="str">
            <v>GUARDA-CORPO EM AÇO GALVANIZADO DIN 2440, D = 2", COM SUBDIVISÕES EM TUBO DE AÇO D = 1/2", H = 1,05 M - COM CORRIMÃO SIMPLES DE TUBO DE AÇO GALVANIZADO DE D = 1 1/2"</v>
          </cell>
          <cell r="G1055" t="str">
            <v>m</v>
          </cell>
          <cell r="H1055">
            <v>552.30999999999995</v>
          </cell>
        </row>
        <row r="1056">
          <cell r="A1056" t="str">
            <v>ED-50946</v>
          </cell>
          <cell r="C1056" t="str">
            <v>GUARDA-CORPO EM AÇO INOX D = 1 1/2", COM SUBDIVISÕES EM TUBO DE AÇO INOX D = 1/2", H = 1,05 M</v>
          </cell>
          <cell r="G1056" t="str">
            <v>m</v>
          </cell>
          <cell r="H1056">
            <v>558.41999999999996</v>
          </cell>
        </row>
        <row r="1057">
          <cell r="A1057" t="str">
            <v>ED-50945</v>
          </cell>
          <cell r="C1057" t="str">
            <v>GUARDA-CORPO EM AÇO INOX D = 1 1/2", COM SUBDIVISÕES EM TUBO DE AÇO INOX D = 1/2", H = 1,05 M - COM CORRIMÃO DUPLO DE TUBO DE AÇO INOX D = 1 1/2"</v>
          </cell>
          <cell r="G1057" t="str">
            <v>m</v>
          </cell>
          <cell r="H1057">
            <v>949.36</v>
          </cell>
        </row>
        <row r="1058">
          <cell r="A1058" t="str">
            <v>ED-50944</v>
          </cell>
          <cell r="C1058" t="str">
            <v>GUARDA-CORPO EM AÇO INOX D = 1 1/2", COM SUBDIVISÕES EM TUBO DE AÇO INOX D = 1/2", H = 1,05 M - COM CORRIMÃO SIMPLES DE TUBO DE AÇO INOX D = 1 1/2"</v>
          </cell>
          <cell r="G1058" t="str">
            <v>m</v>
          </cell>
          <cell r="H1058">
            <v>802.11</v>
          </cell>
        </row>
        <row r="1059">
          <cell r="A1059" t="str">
            <v>ED-50940</v>
          </cell>
          <cell r="C1059" t="str">
            <v>GUARDA-CORPO EM TUBO GALVANIZADO DIN 2440 D = 2", COM SUBDIVISÕES EM TUBO DE AÇO D = 1/2", H = 1,05 M</v>
          </cell>
          <cell r="G1059" t="str">
            <v>m</v>
          </cell>
          <cell r="H1059">
            <v>460.98</v>
          </cell>
        </row>
        <row r="1060">
          <cell r="A1060">
            <v>8861</v>
          </cell>
          <cell r="C1060" t="str">
            <v>ALAMBRADO PARA QUADRA</v>
          </cell>
        </row>
        <row r="1061">
          <cell r="A1061" t="str">
            <v>ED-50921</v>
          </cell>
          <cell r="C1061" t="str">
            <v>ALAMBRADO PARA QUADRA ESPORTIVA, EM TELA DE ARAME GALVANIZADO COM TRAMA LOSANGULAR DE 2" (50,8MM) E FIO BWG12 (2,77MM), ALTURA 1M, EXCLUSIVE PINTURA, INCLUSIVE FIXAÇÃO E FORNECIMENTO EM QUADROS DE TUBOS DE AÇO CARBONO GALVANIZADO DIÂMETRO DE 50MM (2")</v>
          </cell>
          <cell r="G1061" t="str">
            <v>m</v>
          </cell>
          <cell r="H1061">
            <v>328.89</v>
          </cell>
        </row>
        <row r="1062">
          <cell r="A1062" t="str">
            <v>ED-50920</v>
          </cell>
          <cell r="C1062" t="str">
            <v>ALAMBRADO PARA QUADRA ESPORTIVA, EM TELA DE ARAME GALVANIZADO COM TRAMA LOSANGULAR DE 2" (50,8MM) E FIO BWG12 (2,77MM), ALTURA 4M, EXCLUSIVE PINTURA, INCLUSIVE FIXAÇÃO E FORNECIMENTO EM QUADROS DE TUBOS DE AÇO CARBONO GALVANIZADO DIÂMETRO DE 50MM (2") - CONFORME DETALHE 15 (PADRÃO ESCOLAR)</v>
          </cell>
          <cell r="G1062" t="str">
            <v>m</v>
          </cell>
          <cell r="H1062">
            <v>695.68</v>
          </cell>
        </row>
        <row r="1063">
          <cell r="A1063" t="str">
            <v>ED-50922</v>
          </cell>
          <cell r="C1063" t="str">
            <v>ALAMBRADO PARA QUADRA ESPORTIVA, EM TELA DE ARAME GALVANIZADO COM TRAMA LOSANGULAR DE 2" (50,8MM) E FIO BWG12 (2,77MM), ALTURA 6M, EXCLUSIVE PINTURA, INCLUSIVE FIXAÇÃO E FORNECIMENTO EM QUADROS DE TUBOS DE AÇO CARBONO GALVANIZADO DIÂMETRO DE 50MM (2")</v>
          </cell>
          <cell r="G1063" t="str">
            <v>m</v>
          </cell>
          <cell r="H1063">
            <v>949.02</v>
          </cell>
        </row>
        <row r="1064">
          <cell r="A1064" t="str">
            <v>ED-9100</v>
          </cell>
          <cell r="C1064" t="str">
            <v>ALAMBRADO PARA QUADRA ESPORTIVA, EM TELA DE ARAME GALVANIZADO COM TRAMA LOSANGULAR DE 2" (50,8MM) E FIO BWG12 (2,77MM), EXCLUSIVE PINTURA, INCLUSIVE FIXAÇÃO E FORNECIMENTO EM QUADROS DE TUBOS DE AÇO CARBONO GALVANIZADO DIÂMETRO DE 50MM (2")</v>
          </cell>
          <cell r="G1064" t="str">
            <v>m2</v>
          </cell>
          <cell r="H1064">
            <v>170.18</v>
          </cell>
        </row>
        <row r="1065">
          <cell r="A1065" t="str">
            <v>ED-26408</v>
          </cell>
          <cell r="C1065" t="str">
            <v>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v>
          </cell>
          <cell r="G1065" t="str">
            <v>un</v>
          </cell>
          <cell r="H1065">
            <v>1131.3</v>
          </cell>
        </row>
        <row r="1066">
          <cell r="A1066">
            <v>8862</v>
          </cell>
          <cell r="C1066" t="str">
            <v>PEÇA ESPECIAL DE SERRALHERIA</v>
          </cell>
        </row>
        <row r="1067">
          <cell r="A1067" t="str">
            <v>ED-50966</v>
          </cell>
          <cell r="C1067" t="str">
            <v>MASTRO DE PÁTIO PARA BANDEIRA, EM TUBO GALVANIZADO 2" - H = 6,00 M</v>
          </cell>
          <cell r="G1067" t="str">
            <v>U</v>
          </cell>
          <cell r="H1067">
            <v>696.28</v>
          </cell>
        </row>
        <row r="1068">
          <cell r="A1068" t="str">
            <v>ED-50967</v>
          </cell>
          <cell r="C1068" t="str">
            <v>MASTRO PARA FACHADA</v>
          </cell>
          <cell r="G1068" t="str">
            <v>U</v>
          </cell>
          <cell r="H1068">
            <v>422.46</v>
          </cell>
        </row>
        <row r="1069">
          <cell r="A1069" t="str">
            <v>ED-50968</v>
          </cell>
          <cell r="C1069" t="str">
            <v>MASTROS DE PÁTIO PARA BANDEIRAS (H = 2,00 M E 6,00 M E DE 1,00 M E 9,00 M)</v>
          </cell>
          <cell r="G1069" t="str">
            <v>cj</v>
          </cell>
          <cell r="H1069">
            <v>3094.19</v>
          </cell>
        </row>
        <row r="1070">
          <cell r="A1070" t="str">
            <v>ED-50929</v>
          </cell>
          <cell r="C1070" t="str">
            <v>SEGREGADOR/BATE-RODAS PARA ESTACIONAMENTO ENGASTADO, EM TUBO GALVANIZADO, DN 3" (75MM), ACABAMENTO EM PINTURA ESMALTE, INCLUSIVE ESCAVAÇÃO, CHUMBAMENTO, FORNECIMENTO DE CONCRETO E BOTA-FORA DO MATERIAL</v>
          </cell>
          <cell r="G1070" t="str">
            <v>un</v>
          </cell>
          <cell r="H1070">
            <v>198.61</v>
          </cell>
        </row>
        <row r="1071">
          <cell r="A1071">
            <v>8863</v>
          </cell>
          <cell r="C1071" t="str">
            <v>ALÇAPÃO METÁLICO</v>
          </cell>
        </row>
        <row r="1072">
          <cell r="A1072" t="str">
            <v>ED-50923</v>
          </cell>
          <cell r="C1072" t="str">
            <v>ALÇAPÃO 60 X 60 CM COM COM QUADRO DE CANTONEIRA METÁLICA 1"X 1/8", TAMPA EM CANTONEIRA 7/8"X 1/8" E CHAPA METÁLICA ENRIJECIDA POR PERFIL "T</v>
          </cell>
          <cell r="G1072" t="str">
            <v>U</v>
          </cell>
          <cell r="H1072">
            <v>232.87</v>
          </cell>
        </row>
        <row r="1073">
          <cell r="A1073" t="str">
            <v>ED-50925</v>
          </cell>
          <cell r="C1073" t="str">
            <v>ALÇAPÃO 70 X 70 CM COM COM QUADRO DE CANTONEIRA METÁLICA 1"X 1/8", TAMPA EM CANTONEIRA 7/8"X 1/8" E CHAPA METÁLICA ENRIJECIDA POR PERFIL "T</v>
          </cell>
          <cell r="G1073" t="str">
            <v>U</v>
          </cell>
          <cell r="H1073">
            <v>272.25</v>
          </cell>
        </row>
        <row r="1074">
          <cell r="A1074" t="str">
            <v>ED-50924</v>
          </cell>
          <cell r="C1074" t="str">
            <v>ALÇAPÃO 80 X 80 CM COM COM QUADRO DE CANTONEIRA METÁLICA 1"X 1/8", TAMPA EM CANTONEIRA 7/8"X 1/8" E CHAPA METÁLICA ENRIJECIDA POR PERFIL "T</v>
          </cell>
          <cell r="G1074" t="str">
            <v>U</v>
          </cell>
          <cell r="H1074">
            <v>283.3</v>
          </cell>
        </row>
        <row r="1075">
          <cell r="A1075">
            <v>8864</v>
          </cell>
          <cell r="C1075" t="str">
            <v>ESCADA DE MARINHEIRO</v>
          </cell>
        </row>
        <row r="1076">
          <cell r="A1076" t="str">
            <v>ED-50947</v>
          </cell>
          <cell r="C1076" t="str">
            <v>DEGRAU DE ESCADA DE MARINHEIRO DE FERRO REDONDO DE 7/8" ENGASTADO</v>
          </cell>
          <cell r="G1076" t="str">
            <v>U</v>
          </cell>
          <cell r="H1076">
            <v>50.4</v>
          </cell>
        </row>
        <row r="1077">
          <cell r="A1077" t="str">
            <v>ED-50949</v>
          </cell>
          <cell r="C1077" t="str">
            <v>ESCADA MARINHEIRO - TUBO GALVANIZADO D = 3/4" E D = 1/2"</v>
          </cell>
          <cell r="G1077" t="str">
            <v>m</v>
          </cell>
          <cell r="H1077">
            <v>175.63</v>
          </cell>
        </row>
        <row r="1078">
          <cell r="A1078" t="str">
            <v>ED-50948</v>
          </cell>
          <cell r="C1078" t="str">
            <v>ESCADA MARINHEIRO COM GRADIL PROTETOR - D = 3/4"</v>
          </cell>
          <cell r="G1078" t="str">
            <v>m</v>
          </cell>
          <cell r="H1078">
            <v>380.41</v>
          </cell>
        </row>
        <row r="1079">
          <cell r="A1079">
            <v>8678</v>
          </cell>
          <cell r="C1079" t="str">
            <v>PINTURA</v>
          </cell>
        </row>
        <row r="1080">
          <cell r="A1080">
            <v>8866</v>
          </cell>
          <cell r="C1080" t="str">
            <v>LIXAMENTO PARA PINTURA</v>
          </cell>
        </row>
        <row r="1081">
          <cell r="A1081" t="str">
            <v>ED-50505</v>
          </cell>
          <cell r="C1081" t="str">
            <v>LIXAMENTO MANUAL EM PAREDE PARA REMOÇÃO DE TINTA</v>
          </cell>
          <cell r="G1081" t="str">
            <v>m2</v>
          </cell>
          <cell r="H1081">
            <v>2.46</v>
          </cell>
        </row>
        <row r="1082">
          <cell r="A1082" t="str">
            <v>ED-50507</v>
          </cell>
          <cell r="C1082" t="str">
            <v>LIXAMENTO MANUAL EM SUPERFÍCIE DE MADEIRA PARA REMOÇÃO DE TINTA</v>
          </cell>
          <cell r="G1082" t="str">
            <v>m2</v>
          </cell>
          <cell r="H1082">
            <v>3.71</v>
          </cell>
        </row>
        <row r="1083">
          <cell r="A1083" t="str">
            <v>ED-50508</v>
          </cell>
          <cell r="C1083" t="str">
            <v>LIXAMENTO MANUAL EM SUPERFÍCIE METÁLICA PARA REMOÇÃO DE TINTA</v>
          </cell>
          <cell r="G1083" t="str">
            <v>m2</v>
          </cell>
          <cell r="H1083">
            <v>4.22</v>
          </cell>
        </row>
        <row r="1084">
          <cell r="A1084" t="str">
            <v>ED-50506</v>
          </cell>
          <cell r="C1084" t="str">
            <v>LIXAMENTO MANUAL EM TETO PARA REMOÇÃO DE TINTA</v>
          </cell>
          <cell r="G1084" t="str">
            <v>m2</v>
          </cell>
          <cell r="H1084">
            <v>2.79</v>
          </cell>
        </row>
        <row r="1085">
          <cell r="A1085">
            <v>8867</v>
          </cell>
          <cell r="C1085" t="str">
            <v>SELADOR PAREDE</v>
          </cell>
        </row>
        <row r="1086">
          <cell r="A1086" t="str">
            <v>ED-50514</v>
          </cell>
          <cell r="C1086" t="str">
            <v>PREPARAÇÃO PARA EMASSAMENTO OU PINTURA (LÁTEX/ACRÍLICA) EM PAREDE, INCLUSIVE UMA (1) DEMÃO DE SELADOR ACRÍLICO</v>
          </cell>
          <cell r="G1086" t="str">
            <v>m2</v>
          </cell>
          <cell r="H1086">
            <v>5.3</v>
          </cell>
        </row>
        <row r="1087">
          <cell r="A1087" t="str">
            <v>ED-50516</v>
          </cell>
          <cell r="C1087" t="str">
            <v>PREPARAÇÃO PARA EMASSAMENTO OU PINTURA (LÁTEX/ACRÍLICA) EM PAREDE OU FORRO EM CHAPA DE GESSO ACARTONADO (DRYWALL), INCLUSIVE UMA (1) DEMÃO DE SELADOR ACRÍLICO</v>
          </cell>
          <cell r="G1087" t="str">
            <v>m2</v>
          </cell>
          <cell r="H1087">
            <v>4.7300000000000004</v>
          </cell>
        </row>
        <row r="1088">
          <cell r="A1088" t="str">
            <v>ED-50515</v>
          </cell>
          <cell r="C1088" t="str">
            <v>PREPARAÇÃO PARA EMASSAMENTO OU PINTURA (LÁTEX/ACRÍLICA) EM TETO, INCLUSIVE UMA (1) DEMÃO DE SELADOR ACRÍLICO</v>
          </cell>
          <cell r="G1088" t="str">
            <v>m2</v>
          </cell>
          <cell r="H1088">
            <v>6.72</v>
          </cell>
        </row>
        <row r="1089">
          <cell r="A1089">
            <v>8868</v>
          </cell>
          <cell r="C1089" t="str">
            <v>MASSA CORRIDA (PVA E ACRÍLICA)</v>
          </cell>
        </row>
        <row r="1090">
          <cell r="A1090" t="str">
            <v>ED-50485</v>
          </cell>
          <cell r="C1090" t="str">
            <v>EMASSAMENTO EM FORRO DE GESSO COM MASSA ACRÍLICA, UMA (1) DEMÃO, INCLUSIVE LIXAMENTO PARA PINTURA</v>
          </cell>
          <cell r="G1090" t="str">
            <v>m2</v>
          </cell>
          <cell r="H1090">
            <v>14.81</v>
          </cell>
        </row>
        <row r="1091">
          <cell r="A1091" t="str">
            <v>ED-50486</v>
          </cell>
          <cell r="C1091" t="str">
            <v>EMASSAMENTO EM FORRO DE GESSO COM MASSA CORRIDA (PVA), UMA (1) DEMÃO, INCLUSIVE LIXAMENTO PARA PINTURA</v>
          </cell>
          <cell r="G1091" t="str">
            <v>m2</v>
          </cell>
          <cell r="H1091">
            <v>13.04</v>
          </cell>
        </row>
        <row r="1092">
          <cell r="A1092" t="str">
            <v>ED-50474</v>
          </cell>
          <cell r="C1092" t="str">
            <v>EMASSAMENTO EM PAREDE COM MASSA ACRÍLICA, DUAS (2) DEMÃOS, INCLUSIVE LIXAMENTO PARA PINTURA</v>
          </cell>
          <cell r="G1092" t="str">
            <v>m2</v>
          </cell>
          <cell r="H1092">
            <v>17.86</v>
          </cell>
        </row>
        <row r="1093">
          <cell r="A1093" t="str">
            <v>ED-50473</v>
          </cell>
          <cell r="C1093" t="str">
            <v>EMASSAMENTO EM PAREDE COM MASSA ACRÍLICA, UMA (1) DEMÃO, INCLUSIVE LIXAMENTO PARA PINTURA</v>
          </cell>
          <cell r="G1093" t="str">
            <v>m2</v>
          </cell>
          <cell r="H1093">
            <v>11.8</v>
          </cell>
        </row>
        <row r="1094">
          <cell r="A1094" t="str">
            <v>ED-50478</v>
          </cell>
          <cell r="C1094" t="str">
            <v>EMASSAMENTO EM PAREDE COM MASSA CORRIDA (PVA), DUAS (2) DEMÃOS, INCLUSIVE LIXAMENTO PARA PINTURA</v>
          </cell>
          <cell r="G1094" t="str">
            <v>m2</v>
          </cell>
          <cell r="H1094">
            <v>14.57</v>
          </cell>
        </row>
        <row r="1095">
          <cell r="A1095" t="str">
            <v>ED-50477</v>
          </cell>
          <cell r="C1095" t="str">
            <v>EMASSAMENTO EM PAREDE COM MASSA CORRIDA (PVA), UMA (1) DEMÃO, INCLUSIVE LIXAMENTO PARA PINTURA</v>
          </cell>
          <cell r="G1095" t="str">
            <v>m2</v>
          </cell>
          <cell r="H1095">
            <v>10.15</v>
          </cell>
        </row>
        <row r="1096">
          <cell r="A1096" t="str">
            <v>ED-50483</v>
          </cell>
          <cell r="C1096" t="str">
            <v>EMASSAMENTO EM PAREDE EM CHAPA DE GESSO ACARTONADO (DRYWALL) COM MASSA ACRÍLICA, UMA (1) DEMÃO, INCLUSIVE LIXAMENTO PARA PINTURA</v>
          </cell>
          <cell r="G1096" t="str">
            <v>m2</v>
          </cell>
          <cell r="H1096">
            <v>11.8</v>
          </cell>
        </row>
        <row r="1097">
          <cell r="A1097" t="str">
            <v>ED-50484</v>
          </cell>
          <cell r="C1097" t="str">
            <v>EMASSAMENTO EM PAREDE EM CHAPA DE GESSO ACARTONADO (DRYWALL) COM MASSA CORRIDA (PVA), UMA (1) DEMÃO, INCLUSIVE LIXAMENTO PARA PINTURA</v>
          </cell>
          <cell r="G1097" t="str">
            <v>m2</v>
          </cell>
          <cell r="H1097">
            <v>10.15</v>
          </cell>
        </row>
        <row r="1098">
          <cell r="A1098" t="str">
            <v>ED-50476</v>
          </cell>
          <cell r="C1098" t="str">
            <v>EMASSAMENTO EM TETO COM MASSA ACRÍLICA, DUAS (2) DEMÃOS, INCLUSIVE LIXAMENTO PARA PINTURA</v>
          </cell>
          <cell r="G1098" t="str">
            <v>m2</v>
          </cell>
          <cell r="H1098">
            <v>27.84</v>
          </cell>
        </row>
        <row r="1099">
          <cell r="A1099" t="str">
            <v>ED-50475</v>
          </cell>
          <cell r="C1099" t="str">
            <v>EMASSAMENTO EM TETO COM MASSA ACRÍLICA, UMA (1) DEMÃO, INCLUSIVE LIXAMENTO PARA PINTURA</v>
          </cell>
          <cell r="G1099" t="str">
            <v>m2</v>
          </cell>
          <cell r="H1099">
            <v>19.29</v>
          </cell>
        </row>
        <row r="1100">
          <cell r="A1100" t="str">
            <v>ED-50480</v>
          </cell>
          <cell r="C1100" t="str">
            <v>EMASSAMENTO EM TETO COM MASSA CORRIDA (PVA), DUAS (2) DEMÃOS, INCLUSIVE LIXAMENTO PARA PINTURA</v>
          </cell>
          <cell r="G1100" t="str">
            <v>m2</v>
          </cell>
          <cell r="H1100">
            <v>24.55</v>
          </cell>
        </row>
        <row r="1101">
          <cell r="A1101" t="str">
            <v>ED-50479</v>
          </cell>
          <cell r="C1101" t="str">
            <v>EMASSAMENTO EM TETO COM MASSA CORRIDA (PVA), UMA (1) DEMÃO, INCLUSIVE LIXAMENTO PARA PINTURA</v>
          </cell>
          <cell r="G1101" t="str">
            <v>m2</v>
          </cell>
          <cell r="H1101">
            <v>17.64</v>
          </cell>
        </row>
        <row r="1102">
          <cell r="A1102">
            <v>8869</v>
          </cell>
          <cell r="C1102" t="str">
            <v>PINTURA LÁTEX (PVA)</v>
          </cell>
        </row>
        <row r="1103">
          <cell r="A1103" t="str">
            <v>ED-50492</v>
          </cell>
          <cell r="C1103" t="str">
            <v>PINTURA ESMALTE EM ESTRUTURA DE AÇO CARBONO, DUAS (2) DEMÃOS, EXCLUSIVE FUNDO ANTICORROSIVO</v>
          </cell>
          <cell r="G1103" t="str">
            <v>m2</v>
          </cell>
          <cell r="H1103">
            <v>21.55</v>
          </cell>
        </row>
        <row r="1104">
          <cell r="A1104" t="str">
            <v>ED-50498</v>
          </cell>
          <cell r="C1104" t="str">
            <v>PINTURA LÁTEX (PVA) EM PAREDE, DUAS (2) DEMÃOS, EXCLUSIVE SELADOR ACRÍLICO E MASSA ACRÍLICA/CORRIDA (PVA)</v>
          </cell>
          <cell r="G1104" t="str">
            <v>m2</v>
          </cell>
          <cell r="H1104">
            <v>11.26</v>
          </cell>
        </row>
        <row r="1105">
          <cell r="A1105" t="str">
            <v>ED-50502</v>
          </cell>
          <cell r="C1105" t="str">
            <v>PINTURA LÁTEX (PVA) EM PAREDE, DUAS (2) DEMÃOS, INCLUSIVE UMA (1) DEMÃO DE MASSA CORRIDA (PVA), EXCLUSIVE SELADOR ACRÍLICO</v>
          </cell>
          <cell r="G1105" t="str">
            <v>m2</v>
          </cell>
          <cell r="H1105">
            <v>21.41</v>
          </cell>
        </row>
        <row r="1106">
          <cell r="A1106" t="str">
            <v>ED-50500</v>
          </cell>
          <cell r="C1106" t="str">
            <v>PINTURA LÁTEX (PVA) EM PAREDE, TRÊS (3) DEMÃOS, EXCLUSIVE SELADOR ACRÍLICO E MASSA ACRÍLICA/CORRIDA (PVA)</v>
          </cell>
          <cell r="G1106" t="str">
            <v>m2</v>
          </cell>
          <cell r="H1106">
            <v>14.47</v>
          </cell>
        </row>
        <row r="1107">
          <cell r="A1107" t="str">
            <v>ED-50504</v>
          </cell>
          <cell r="C1107" t="str">
            <v>PINTURA LÁTEX (PVA) EM RODAPÉ OU MOLDURAS (ALTURA DE 5 CM A 7C M), EXCLUSIVE SELADOR ACRÍLICO</v>
          </cell>
          <cell r="G1107" t="str">
            <v>m</v>
          </cell>
          <cell r="H1107">
            <v>4.9800000000000004</v>
          </cell>
        </row>
        <row r="1108">
          <cell r="A1108" t="str">
            <v>ED-50499</v>
          </cell>
          <cell r="C1108" t="str">
            <v>PINTURA LÁTEX (PVA) EM TETO, DUAS (2) DEMÃOS, EXCLUSIVE SELADOR ACRÍLICO E MASSA ACRÍLICA/CORRIDA (PVA)</v>
          </cell>
          <cell r="G1108" t="str">
            <v>m2</v>
          </cell>
          <cell r="H1108">
            <v>12.6</v>
          </cell>
        </row>
        <row r="1109">
          <cell r="A1109" t="str">
            <v>ED-50503</v>
          </cell>
          <cell r="C1109" t="str">
            <v>PINTURA LÁTEX (PVA) EM TETO, DUAS (2) DEMÃOS, INCLUSIVE UMA (1) DEMÃO DE MASSA CORRIDA (PVA), EXCLUSIVE SELADOR ACRÍLICO</v>
          </cell>
          <cell r="G1109" t="str">
            <v>m2</v>
          </cell>
          <cell r="H1109">
            <v>30.24</v>
          </cell>
        </row>
        <row r="1110">
          <cell r="A1110" t="str">
            <v>ED-50501</v>
          </cell>
          <cell r="C1110" t="str">
            <v>PINTURA LÁTEX (PVA) EM TETO, TRÊS (3) DEMÃOS, EXCLUSIVE SELADOR ACRÍLICO E MASSA ACRÍLICA/CORRIDA (PVA)</v>
          </cell>
          <cell r="G1110" t="str">
            <v>m2</v>
          </cell>
          <cell r="H1110">
            <v>16.489999999999998</v>
          </cell>
        </row>
        <row r="1111">
          <cell r="A1111">
            <v>8870</v>
          </cell>
          <cell r="C1111" t="str">
            <v>PINTURA ACRÍLICA</v>
          </cell>
        </row>
        <row r="1112">
          <cell r="A1112" t="str">
            <v>ED-50451</v>
          </cell>
          <cell r="C1112" t="str">
            <v>PINTURA ACRÍLICA EM PAREDE, DUAS (2) DEMÃOS, EXCLUSIVE SELADOR ACRÍLICO E MASSA ACRÍLICA/CORRIDA (PVA)</v>
          </cell>
          <cell r="G1112" t="str">
            <v>m2</v>
          </cell>
          <cell r="H1112">
            <v>13.19</v>
          </cell>
        </row>
        <row r="1113">
          <cell r="A1113" t="str">
            <v>ED-50455</v>
          </cell>
          <cell r="C1113" t="str">
            <v>PINTURA ACRÍLICA EM PAREDE, DUAS (2) DEMÃOS, INCLUSIVE UMA (1) DEMÃO DE MASSA CORRIDA (PVA), EXCLUSIVE SELADOR ACRÍLICO</v>
          </cell>
          <cell r="G1113" t="str">
            <v>m2</v>
          </cell>
          <cell r="H1113">
            <v>23.34</v>
          </cell>
        </row>
        <row r="1114">
          <cell r="A1114" t="str">
            <v>ED-50453</v>
          </cell>
          <cell r="C1114" t="str">
            <v>PINTURA ACRÍLICA EM PAREDE, TRÊS (3) DEMÃOS, EXCLUSIVE SELADOR ACRÍLICO E MASSA ACRÍLICA/CORRIDA (PVA)</v>
          </cell>
          <cell r="G1114" t="str">
            <v>m2</v>
          </cell>
          <cell r="H1114">
            <v>17.36</v>
          </cell>
        </row>
        <row r="1115">
          <cell r="A1115" t="str">
            <v>ED-50452</v>
          </cell>
          <cell r="C1115" t="str">
            <v>PINTURA ACRÍLICA EM TETO, DUAS (2) DEMÃOS, EXCLUSIVE SELADOR ACRÍLICO E MASSA ACRÍLICA/CORRIDA (PVA)</v>
          </cell>
          <cell r="G1115" t="str">
            <v>m2</v>
          </cell>
          <cell r="H1115">
            <v>14.53</v>
          </cell>
        </row>
        <row r="1116">
          <cell r="A1116" t="str">
            <v>ED-50456</v>
          </cell>
          <cell r="C1116" t="str">
            <v>PINTURA ACRÍLICA EM TETO, DUAS (2) DEMÃOS, INCLUSIVE UMA (1) DEMÃO DE MASSA CORRIDA (PVA), EXCLUSIVE SELADOR ACRÍLICO</v>
          </cell>
          <cell r="G1116" t="str">
            <v>m2</v>
          </cell>
          <cell r="H1116">
            <v>32.17</v>
          </cell>
        </row>
        <row r="1117">
          <cell r="A1117" t="str">
            <v>ED-50454</v>
          </cell>
          <cell r="C1117" t="str">
            <v>PINTURA ACRÍLICA EM TETO, TRÊS (3) DEMÃOS, EXCLUSIVE SELADOR ACRÍLICO E MASSA ACRÍLICA/CORRIDA (PVA)</v>
          </cell>
          <cell r="G1117" t="str">
            <v>m2</v>
          </cell>
          <cell r="H1117">
            <v>19.38</v>
          </cell>
        </row>
        <row r="1118">
          <cell r="A1118">
            <v>8871</v>
          </cell>
          <cell r="C1118" t="str">
            <v>PINTURA A CAL</v>
          </cell>
        </row>
        <row r="1119">
          <cell r="A1119" t="str">
            <v>ED-50470</v>
          </cell>
          <cell r="C1119" t="str">
            <v>PINTURA EM CAIAÇÃO PARA AMBIENTE EXTERNO,TRÊS (3) DEMÃOS, INCLUSIVE PIGMENTO E FIXADOR DE CAL</v>
          </cell>
          <cell r="G1119" t="str">
            <v>m2</v>
          </cell>
          <cell r="H1119">
            <v>13.77</v>
          </cell>
        </row>
        <row r="1120">
          <cell r="A1120" t="str">
            <v>ED-50469</v>
          </cell>
          <cell r="C1120" t="str">
            <v>PINTURA EM CAIAÇÃO PARA AMBIENTE INTERNO,TRÊS (3) DEMÃOS, INCLUSIVE PIGMENTO E FIXADOR DE CAL</v>
          </cell>
          <cell r="G1120" t="str">
            <v>m2</v>
          </cell>
          <cell r="H1120">
            <v>15.95</v>
          </cell>
        </row>
        <row r="1121">
          <cell r="A1121">
            <v>8872</v>
          </cell>
          <cell r="C1121" t="str">
            <v>MASSA CORRIDA SOBRE MADEIRA</v>
          </cell>
        </row>
        <row r="1122">
          <cell r="A1122" t="str">
            <v>ED-50481</v>
          </cell>
          <cell r="C1122" t="str">
            <v>EMASSAMENTO A ÓLEO SOBRE MADEIRA, UMA (1) DEMÃO, INCLUSIVE LIXAMENTO PARA PINTURA</v>
          </cell>
          <cell r="G1122" t="str">
            <v>m2</v>
          </cell>
          <cell r="H1122">
            <v>19.3</v>
          </cell>
        </row>
        <row r="1123">
          <cell r="A1123" t="str">
            <v>ED-50482</v>
          </cell>
          <cell r="C1123" t="str">
            <v>EMASSAMENTO EM ESQUADRIA DE MADEIRA COM MASSA A ÓLEO, DUAS (2) DEMÃOS, INCLUSIVE LIXAMENTO PARA PINTURA  A ÓLEO OU ESMALTE</v>
          </cell>
          <cell r="G1123" t="str">
            <v>m2</v>
          </cell>
          <cell r="H1123">
            <v>28.22</v>
          </cell>
        </row>
        <row r="1124">
          <cell r="A1124">
            <v>8873</v>
          </cell>
          <cell r="C1124" t="str">
            <v>PINTURA PRESERVATIVA PARA MADEIRA</v>
          </cell>
        </row>
        <row r="1125">
          <cell r="A1125" t="str">
            <v>ED-50512</v>
          </cell>
          <cell r="C1125" t="str">
            <v>PINTURA PRESERVATIVA COM CUPINICIDA EM MADEIRA SECA, DUAS (2) DEMÃOS</v>
          </cell>
          <cell r="G1125" t="str">
            <v>m2</v>
          </cell>
          <cell r="H1125">
            <v>16.59</v>
          </cell>
        </row>
        <row r="1126">
          <cell r="A1126" t="str">
            <v>ED-50511</v>
          </cell>
          <cell r="C1126" t="str">
            <v>PINTURA PRESERVATIVA COM CUPINICIDA EM MADEIRA SECA, DUAS (2) DEMÃOS, INCLUSIVE DUAS (2) DEMÃOS DE VERNIZ SINTÉTICO MARÍTIMO, ACABAMENTO TIPO FOSCO</v>
          </cell>
          <cell r="G1126" t="str">
            <v>m2</v>
          </cell>
          <cell r="H1126">
            <v>27.06</v>
          </cell>
        </row>
        <row r="1127">
          <cell r="A1127">
            <v>8874</v>
          </cell>
          <cell r="C1127" t="str">
            <v>PINTURA VERNIZ SOBRE MADEIRA</v>
          </cell>
        </row>
        <row r="1128">
          <cell r="A1128" t="str">
            <v>ED-50530</v>
          </cell>
          <cell r="C1128" t="str">
            <v>PINTURA COM VERNIZ POLIURETANO COM FILTRO SOLAR EM MADEIRA, DUAS (2) DEMÃOS, ACABAMENTO TIPO FOSCO</v>
          </cell>
          <cell r="G1128" t="str">
            <v>m2</v>
          </cell>
          <cell r="H1128">
            <v>26.05</v>
          </cell>
        </row>
        <row r="1129">
          <cell r="A1129" t="str">
            <v>ED-9026</v>
          </cell>
          <cell r="C1129" t="str">
            <v>PINTURA COM VERNIZ SINTÉTICO MARÍTIMO EM BATE MACA DE MADEIRA SEM CORRIMÃO, COM LARGURA DE 15CM E ESP. 2CM, DUAS (2) DEMÃOS, ACABAMENTO TIPO FOSCO</v>
          </cell>
          <cell r="G1129" t="str">
            <v>m</v>
          </cell>
          <cell r="H1129">
            <v>7.53</v>
          </cell>
        </row>
        <row r="1130">
          <cell r="A1130" t="str">
            <v>ED-50527</v>
          </cell>
          <cell r="C1130" t="str">
            <v>PINTURA COM VERNIZ SINTÉTICO MARÍTIMO EM ESQUADRIAS DE MADEIRA, DUAS (2) DEMÃOS, ACABAMENTO TIPO ACETINADO (BRILHO SÚTIL)</v>
          </cell>
          <cell r="G1130" t="str">
            <v>m2</v>
          </cell>
          <cell r="H1130">
            <v>20.39</v>
          </cell>
        </row>
        <row r="1131">
          <cell r="A1131" t="str">
            <v>ED-50526</v>
          </cell>
          <cell r="C1131" t="str">
            <v>PINTURA COM VERNIZ SINTÉTICO MARÍTIMO EM ESQUADRIAS DE MADEIRA, DUAS (2) DEMÃOS, ACABAMENTO TIPO BRILHANTE</v>
          </cell>
          <cell r="G1131" t="str">
            <v>m2</v>
          </cell>
          <cell r="H1131">
            <v>19.510000000000002</v>
          </cell>
        </row>
        <row r="1132">
          <cell r="A1132" t="str">
            <v>ED-50528</v>
          </cell>
          <cell r="C1132" t="str">
            <v>PINTURA COM VERNIZ SINTÉTICO MARÍTIMO EM ESQUADRIAS DE MADEIRA, DUAS (2) DEMÃOS, ACABAMENTO TIPO FOSCO</v>
          </cell>
          <cell r="G1132" t="str">
            <v>m2</v>
          </cell>
          <cell r="H1132">
            <v>20.64</v>
          </cell>
        </row>
        <row r="1133">
          <cell r="A1133" t="str">
            <v>ED-50531</v>
          </cell>
          <cell r="C1133" t="str">
            <v>PINTURA COM VERNIZ SINTÉTICO MARÍTIMO EM RÉGUAS PARA FIXAÇÃO CARTAZES E PROTEÇÃO DE CARTEIRAS, COM LARGURA DE 10CM E ESP. 2CM, DUAS (2) DEMÃOS, ACABAMENTO TIPO FOSCO</v>
          </cell>
          <cell r="G1133" t="str">
            <v>m</v>
          </cell>
          <cell r="H1133">
            <v>6.78</v>
          </cell>
        </row>
        <row r="1134">
          <cell r="A1134">
            <v>8875</v>
          </cell>
          <cell r="C1134" t="str">
            <v>PINTURA ESMALTE SOBRE MADEIRA</v>
          </cell>
        </row>
        <row r="1135">
          <cell r="A1135" t="str">
            <v>ED-50493</v>
          </cell>
          <cell r="C1135" t="str">
            <v>PINTURA ESMALTE EM ESQUADRIA DE MADEIRA, DUAS (2) DEMÃOS, INCLUSIVE UMA (1) DEMÃO DE FUNDO NIVELADOR, EXCLUSIVE MASSA A ÓLEO</v>
          </cell>
          <cell r="G1135" t="str">
            <v>m2</v>
          </cell>
          <cell r="H1135">
            <v>22.19</v>
          </cell>
        </row>
        <row r="1136">
          <cell r="A1136" t="str">
            <v>ED-28438</v>
          </cell>
          <cell r="C1136" t="str">
            <v>PINTURA ESMALTE EM SUPERFÍCIE DE MADEIRA, DUAS (2) DEMÃOS, EXCLUSIVE FUNDO NIVELADOR E MASSA A ÓLEO</v>
          </cell>
          <cell r="G1136" t="str">
            <v>m2</v>
          </cell>
          <cell r="H1136">
            <v>17.46</v>
          </cell>
        </row>
        <row r="1137">
          <cell r="A1137" t="str">
            <v>ED-28437</v>
          </cell>
          <cell r="C1137" t="str">
            <v>PINTURA ESMALTE EM SUPERFÍCIE DE MADEIRA, DUAS (2) DEMÃOS, INCLUSIVE UMA (1) DEMÃO DE FUNDO NIVELADOR, EXCLUSIVE MASSA A ÓLEO</v>
          </cell>
          <cell r="G1137" t="str">
            <v>m2</v>
          </cell>
          <cell r="H1137">
            <v>20.85</v>
          </cell>
        </row>
        <row r="1138">
          <cell r="A1138">
            <v>8876</v>
          </cell>
          <cell r="C1138" t="str">
            <v>CERA EM ESQUADRIA DE MADEIRA</v>
          </cell>
        </row>
        <row r="1139">
          <cell r="A1139" t="str">
            <v>ED-50471</v>
          </cell>
          <cell r="C1139" t="str">
            <v>APLICAÇÃO DE CERA EM ESQUADRIAS DE MADEIRA, TRÊS (3) DEMÃOS, INCLUSIVE APLICAÇÃO DE SELADOR PARA MADEIRA</v>
          </cell>
          <cell r="G1139" t="str">
            <v>m2</v>
          </cell>
          <cell r="H1139">
            <v>20.77</v>
          </cell>
        </row>
        <row r="1140">
          <cell r="A1140" t="str">
            <v>ED-50472</v>
          </cell>
          <cell r="C1140" t="str">
            <v>APLICAÇÃO DE CERA EM RODAPÉS COM ALTURA DE 10 CM, TRÊS (3) DEMÃOS, INCLUSIVE APLICAÇÃO DE SELADOR PARA MADEIRA</v>
          </cell>
          <cell r="G1140" t="str">
            <v>m</v>
          </cell>
          <cell r="H1140">
            <v>6.18</v>
          </cell>
        </row>
        <row r="1141">
          <cell r="A1141">
            <v>8877</v>
          </cell>
          <cell r="C1141" t="str">
            <v>PINTURA ESMALTE</v>
          </cell>
        </row>
        <row r="1142">
          <cell r="A1142" t="str">
            <v>ED-50509</v>
          </cell>
          <cell r="C1142" t="str">
            <v>PINTURA ESMALTE EM SUPERFÍCIE DE CONCRETO/ALVENARIA, DUAS (2) DEMÃOS, EXCLUSIVE SELADOR ACRÍLICO E MASSA ACRÍLICA/CORRIDA (PVA)</v>
          </cell>
          <cell r="G1142" t="str">
            <v>m2</v>
          </cell>
          <cell r="H1142">
            <v>20.23</v>
          </cell>
        </row>
        <row r="1143">
          <cell r="A1143" t="str">
            <v>ED-50510</v>
          </cell>
          <cell r="C1143" t="str">
            <v>PINTURA ESMALTE EM SUPERFÍCIE DE CONCRETO/ALVENARIA, TRÊS (3) DEMÃOS, EXCLUSIVE SELADOR ACRÍLICO E MASSA ACRÍLICA/CORRIDA (PVA)</v>
          </cell>
          <cell r="G1143" t="str">
            <v>m2</v>
          </cell>
          <cell r="H1143">
            <v>26.28</v>
          </cell>
        </row>
        <row r="1144">
          <cell r="A1144">
            <v>8878</v>
          </cell>
          <cell r="C1144" t="str">
            <v>PINTURA ESMALTE SOBRE FERRO</v>
          </cell>
        </row>
        <row r="1145">
          <cell r="A1145" t="str">
            <v>ED-50491</v>
          </cell>
          <cell r="C1145" t="str">
            <v>PINTURA ESMALTE EM ESQUADRIAS DE FERRO, DUAS (2) DEMÃOS, INCLUSIVE UMA (1) DEMÃO DE FUNDO ANTICORROSIVO</v>
          </cell>
          <cell r="G1145" t="str">
            <v>m2</v>
          </cell>
          <cell r="H1145">
            <v>29.76</v>
          </cell>
        </row>
        <row r="1146">
          <cell r="A1146" t="str">
            <v>ED-50496</v>
          </cell>
          <cell r="C1146" t="str">
            <v>PINTURA ESMALTE EM TUBO GALVANIZADO, DUAS (2) DEMÃOS, INCLUSIVE UMA (1) DEMÃO DE FUNDO ANTICORROSIVO</v>
          </cell>
          <cell r="G1146" t="str">
            <v>m</v>
          </cell>
          <cell r="H1146">
            <v>19.350000000000001</v>
          </cell>
        </row>
        <row r="1147">
          <cell r="A1147" t="str">
            <v>ED-50495</v>
          </cell>
          <cell r="C1147" t="str">
            <v>PINTURA ESMALTE SINTÉTICO EM SUPERFÍCIES GALVANIZADAS, DUAS (2) DEMÃOS, INCLUSIVE UMA (1) DEMÃO DE FUNDO ANTICORROSIVO</v>
          </cell>
          <cell r="G1147" t="str">
            <v>m2</v>
          </cell>
          <cell r="H1147">
            <v>29.76</v>
          </cell>
        </row>
        <row r="1148">
          <cell r="A1148">
            <v>8879</v>
          </cell>
          <cell r="C1148" t="str">
            <v>PINTURA EPÓXI EM PAREDE</v>
          </cell>
        </row>
        <row r="1149">
          <cell r="A1149" t="str">
            <v>ED-9917</v>
          </cell>
          <cell r="C1149" t="str">
            <v>PINTURA EPÓXI EM PAREDE, DUAS (2) DEMÃOS, EXCLUSIVE SELADOR ACRÍLICO E MASSA ACRÍLICA/CORRIDA (PVA)</v>
          </cell>
          <cell r="G1149" t="str">
            <v>m2</v>
          </cell>
          <cell r="H1149">
            <v>26.15</v>
          </cell>
        </row>
        <row r="1150">
          <cell r="A1150" t="str">
            <v>ED-9919</v>
          </cell>
          <cell r="C1150" t="str">
            <v>PINTURA EPÓXI EM PAREDE, DUAS (2) DEMÃOS, INCLUSIVE UMA (1) DEMÃO DE MASSA ACRÍLICA, EXCLUSIVE SELADOR ACRÍLICO</v>
          </cell>
          <cell r="G1150" t="str">
            <v>m2</v>
          </cell>
          <cell r="H1150">
            <v>37.950000000000003</v>
          </cell>
        </row>
        <row r="1151">
          <cell r="A1151" t="str">
            <v>ED-9918</v>
          </cell>
          <cell r="C1151" t="str">
            <v>PINTURA EPÓXI EM PAREDE, TRÊS (3) DEMÃOS, EXCLUSIVE SELADOR ACRÍLICO E MASSA ACRÍLICA/CORRIDA (PVA)</v>
          </cell>
          <cell r="G1151" t="str">
            <v>m2</v>
          </cell>
          <cell r="H1151">
            <v>36.799999999999997</v>
          </cell>
        </row>
        <row r="1152">
          <cell r="A1152">
            <v>8880</v>
          </cell>
          <cell r="C1152" t="str">
            <v>PINTURA EPÓXI EM PISO</v>
          </cell>
        </row>
        <row r="1153">
          <cell r="A1153" t="str">
            <v>ED-9937</v>
          </cell>
          <cell r="C1153" t="str">
            <v>PINTURA EPÓXI EM PISO, DUAS (2) DEMÃOS, EXCLUSIVE PRIMER EPÓXI, INCLUSIVE LIMPEZA DA SUPERFÍCIE A SER APLICADO MATERIAL</v>
          </cell>
          <cell r="G1153" t="str">
            <v>m2</v>
          </cell>
          <cell r="H1153">
            <v>25.08</v>
          </cell>
        </row>
        <row r="1154">
          <cell r="A1154" t="str">
            <v>ED-9934</v>
          </cell>
          <cell r="C1154" t="str">
            <v>PINTURA EPÓXI EM PISO, DUAS (2) DEMÃOS, INCLUSIVE UMA (1) DEMÃO DE PRIMER EPÓXI</v>
          </cell>
          <cell r="G1154" t="str">
            <v>m2</v>
          </cell>
          <cell r="H1154">
            <v>43.72</v>
          </cell>
        </row>
        <row r="1155">
          <cell r="A1155" t="str">
            <v>ED-9933</v>
          </cell>
          <cell r="C1155" t="str">
            <v>PINTURA EPÓXI EM PISO, DUAS (2) DEMÃOS, INCLUSIVE UMA (1) DEMÃO DE PRIMER EPÓXI E PREPARAÇÃO DA SUPERFÍCIE COM ARGAMASSA AUTONIVELANTE, ESP.4MM</v>
          </cell>
          <cell r="G1155" t="str">
            <v>m2</v>
          </cell>
          <cell r="H1155">
            <v>86.48</v>
          </cell>
        </row>
        <row r="1156">
          <cell r="A1156" t="str">
            <v>ED-16659</v>
          </cell>
          <cell r="C1156" t="str">
            <v>PINTURA LÁTEX (PVA) EM SUPERFÍCIE DE MADEIRA, DUAS (2) DEMÃOS, EXCLUSIVE SELADOR ACRÍLICO E MASSA ACRÍLICA/CORRIDA (PVA)</v>
          </cell>
          <cell r="G1156" t="str">
            <v>m2</v>
          </cell>
          <cell r="H1156">
            <v>11.26</v>
          </cell>
        </row>
        <row r="1157">
          <cell r="A1157" t="str">
            <v>ED-9935</v>
          </cell>
          <cell r="C1157" t="str">
            <v>PREPARAÇÃO PARA PINTURA (EPÓXI) EM PISO, INCLUSIVE UMA (1) DEMÃO DE PRIMER EPÓXI</v>
          </cell>
          <cell r="G1157" t="str">
            <v>m2</v>
          </cell>
          <cell r="H1157">
            <v>18.64</v>
          </cell>
        </row>
        <row r="1158">
          <cell r="A1158">
            <v>8881</v>
          </cell>
          <cell r="C1158" t="str">
            <v>PINTURA E VERNIZ EM CONCRETO</v>
          </cell>
        </row>
        <row r="1159">
          <cell r="A1159" t="str">
            <v>ED-50517</v>
          </cell>
          <cell r="C1159" t="str">
            <v>PINTURA A BASE DE RESINA DE SILICONE EM CONCRETO OU ALVENARIA APARENTE, DUAS (2) DEMÃOS</v>
          </cell>
          <cell r="G1159" t="str">
            <v>m2</v>
          </cell>
          <cell r="H1159">
            <v>17.78</v>
          </cell>
        </row>
        <row r="1160">
          <cell r="A1160" t="str">
            <v>ED-50513</v>
          </cell>
          <cell r="C1160" t="str">
            <v>PINTURA COM RESINA ACRÍLICA EM CONCRETO, DUAS (2) DEMÃOS, INCLUSIVE UMA (1) DEMÃO DE SELADOR ACRÍLICO</v>
          </cell>
          <cell r="G1160" t="str">
            <v>m2</v>
          </cell>
          <cell r="H1160">
            <v>28.89</v>
          </cell>
        </row>
        <row r="1161">
          <cell r="A1161" t="str">
            <v>ED-50525</v>
          </cell>
          <cell r="C1161" t="str">
            <v>PINTURA COM VERNIZ ACRÍLICO EM ALVENARIA OU CONCRETO, DUAS (2) DEMÃOS, INCLUSIVE PREPARAÇÃO DA SUPERFÍCIE COM LIXAMENTO</v>
          </cell>
          <cell r="G1161" t="str">
            <v>m2</v>
          </cell>
          <cell r="H1161">
            <v>17.100000000000001</v>
          </cell>
        </row>
        <row r="1162">
          <cell r="A1162">
            <v>8882</v>
          </cell>
          <cell r="C1162" t="str">
            <v>REVESTIMENTO TEXTURIZADO</v>
          </cell>
        </row>
        <row r="1163">
          <cell r="A1163" t="str">
            <v>ED-9013</v>
          </cell>
          <cell r="C1163" t="str">
            <v>PINTURA COM TEXTURA ACRÍLICA COM DESEMPENADEIRA DE AÇO, EXCLUSIVE SELADOR ACRÍLICO/FUNDO PREPARADOR</v>
          </cell>
          <cell r="G1163" t="str">
            <v>m2</v>
          </cell>
          <cell r="H1163">
            <v>21.9</v>
          </cell>
        </row>
        <row r="1164">
          <cell r="A1164" t="str">
            <v>ED-50519</v>
          </cell>
          <cell r="C1164" t="str">
            <v>PINTURA COM TEXTURA ACRÍLICA COM DESEMPENADEIRA DE AÇO, INCLUSIVE UMA (1) DEMÃO DE SELADOR ACRÍLICO</v>
          </cell>
          <cell r="G1164" t="str">
            <v>m2</v>
          </cell>
          <cell r="H1164">
            <v>24.48</v>
          </cell>
        </row>
        <row r="1165">
          <cell r="A1165" t="str">
            <v>ED-50520</v>
          </cell>
          <cell r="C1165" t="str">
            <v>PINTURA COM TEXTURA ACRÍLICA COM ROLO, EXCLUSIVE SELADOR ACRÍLICO/FUNDO PREPARADOR</v>
          </cell>
          <cell r="G1165" t="str">
            <v>m2</v>
          </cell>
          <cell r="H1165">
            <v>16.37</v>
          </cell>
        </row>
        <row r="1166">
          <cell r="A1166" t="str">
            <v>ED-50521</v>
          </cell>
          <cell r="C1166" t="str">
            <v>PINTURA COM TEXTURA ACRÍLICA COM ROLO, INCLUSIVE UMA (1) DEMÃO DE SELADOR ACRÍLICO</v>
          </cell>
          <cell r="G1166" t="str">
            <v>m2</v>
          </cell>
          <cell r="H1166">
            <v>19.47</v>
          </cell>
        </row>
        <row r="1167">
          <cell r="A1167">
            <v>8883</v>
          </cell>
          <cell r="C1167" t="str">
            <v>PINTURA EM ESTRUTURA METÁLICA</v>
          </cell>
        </row>
        <row r="1168">
          <cell r="A1168" t="str">
            <v>ED-50532</v>
          </cell>
          <cell r="C1168" t="str">
            <v>PINTURA ANTICORROSIVA A BASE DE ÓXIDO DE FERRO (ZARCÃO) EM ESQUADRIA E SUPERFÍCIE METÁLICA, UMA (1) DEMÃO</v>
          </cell>
          <cell r="G1168" t="str">
            <v>m2</v>
          </cell>
          <cell r="H1168">
            <v>10.45</v>
          </cell>
        </row>
        <row r="1169">
          <cell r="A1169" t="str">
            <v>ED-50487</v>
          </cell>
          <cell r="C1169" t="str">
            <v>PINTURA EPÓXI EM SUPERFÍCIES DE AÇO CARBONO, DUAS (2) DEMÃOS</v>
          </cell>
          <cell r="G1169" t="str">
            <v>m2</v>
          </cell>
          <cell r="H1169">
            <v>27.47</v>
          </cell>
        </row>
        <row r="1170">
          <cell r="A1170" t="str">
            <v>ED-50488</v>
          </cell>
          <cell r="C1170" t="str">
            <v>PINTURA EPÓXI EM SUPERFÍCIES DE AÇO CARBONO, DUAS (2) DEMÃOS, APLICAÇÃO MECÂNICA</v>
          </cell>
          <cell r="G1170" t="str">
            <v>m2</v>
          </cell>
          <cell r="H1170">
            <v>18.559999999999999</v>
          </cell>
        </row>
        <row r="1171">
          <cell r="A1171" t="str">
            <v>ED-50497</v>
          </cell>
          <cell r="C1171" t="str">
            <v>PINTURA ESMALTE EM ESTRUTURA METÁLICA, DUAS (2) DEMÃOS, INCLUSIVE UMA (1) DEMÃO FUNDO ANTICORROSIVO</v>
          </cell>
          <cell r="G1171" t="str">
            <v>m2</v>
          </cell>
          <cell r="H1171">
            <v>30.68</v>
          </cell>
        </row>
        <row r="1172">
          <cell r="A1172">
            <v>8884</v>
          </cell>
          <cell r="C1172" t="str">
            <v>PINTURA ESPECIAL</v>
          </cell>
        </row>
        <row r="1173">
          <cell r="A1173" t="str">
            <v>ED-50465</v>
          </cell>
          <cell r="C1173" t="str">
            <v>PINTURA COM  TINTA A BASE DE BORRACHA CLORADA EM FAIXAS DE DEMARCAÇÃO DE PISO, DUAS (2) DEMÃOS, FAIXA COM LARGURA DE 5 CM, APLICAÇÃO MECÂNICA</v>
          </cell>
          <cell r="G1173" t="str">
            <v>m</v>
          </cell>
          <cell r="H1173">
            <v>9.6</v>
          </cell>
        </row>
        <row r="1174">
          <cell r="A1174" t="str">
            <v>ED-50467</v>
          </cell>
          <cell r="C1174" t="str">
            <v>PINTURA COM  TINTA A BASE DE BORRACHA CLORADA EM REVESTIMENTO CIMENTÍCIO OU CONCRETO, DUAS (2) DEMÃOS</v>
          </cell>
          <cell r="G1174" t="str">
            <v>m2</v>
          </cell>
          <cell r="H1174">
            <v>40.17</v>
          </cell>
        </row>
        <row r="1175">
          <cell r="A1175" t="str">
            <v>ED-50466</v>
          </cell>
          <cell r="C1175" t="str">
            <v>PINTURA COM  TINTA A BASE DE BORRACHA CLORADA EM TELHAS DE FIBROCIMENTO, DUAS (2) DEMÃOS</v>
          </cell>
          <cell r="G1175" t="str">
            <v>m2</v>
          </cell>
          <cell r="H1175">
            <v>59.57</v>
          </cell>
        </row>
        <row r="1176">
          <cell r="A1176">
            <v>8885</v>
          </cell>
          <cell r="C1176" t="str">
            <v>PINTURA PARA VAGA DE GARAGEM</v>
          </cell>
        </row>
        <row r="1177">
          <cell r="A1177" t="str">
            <v>ED-50460</v>
          </cell>
          <cell r="C1177" t="str">
            <v>PINTURA ACRÍLICA PARA PISO EM FAIXA DE DEMARCAÇÃO DE QUADRA, DUAS (2) DEMÃOS, FAIXA COM LARGURA DE 5 CM</v>
          </cell>
          <cell r="G1177" t="str">
            <v>m</v>
          </cell>
          <cell r="H1177">
            <v>3.09</v>
          </cell>
        </row>
        <row r="1178">
          <cell r="A1178" t="str">
            <v>ED-50462</v>
          </cell>
          <cell r="C1178" t="str">
            <v>PINTURA ACRÍLICA PARA PISO EM FAIXA DE DEMARCAÇÃO DE QUADRA, QUATRO (4) DEMÃOS, FAIXA COM LARGURA DE 5 CM</v>
          </cell>
          <cell r="G1178" t="str">
            <v>m</v>
          </cell>
          <cell r="H1178">
            <v>4.16</v>
          </cell>
        </row>
        <row r="1179">
          <cell r="A1179" t="str">
            <v>ED-50459</v>
          </cell>
          <cell r="C1179" t="str">
            <v>PINTURA ACRÍLICA PARA PISO EM PASSEIO/SUPERFÍCIE CIMENTADA, DUAS (2) DEMÃOS</v>
          </cell>
          <cell r="G1179" t="str">
            <v>m2</v>
          </cell>
          <cell r="H1179">
            <v>9.98</v>
          </cell>
        </row>
        <row r="1180">
          <cell r="A1180" t="str">
            <v>ED-50461</v>
          </cell>
          <cell r="C1180" t="str">
            <v>PINTURA ACRÍLICA PARA PISO EM QUADRAS ESPORTIVA, DUAS (2) DEMÃOS</v>
          </cell>
          <cell r="G1180" t="str">
            <v>m2</v>
          </cell>
          <cell r="H1180">
            <v>9.98</v>
          </cell>
        </row>
        <row r="1181">
          <cell r="A1181" t="str">
            <v>ED-50463</v>
          </cell>
          <cell r="C1181" t="str">
            <v>PINTURA ACRÍLICA PARA PISO EM QUADRAS ESPORTIVA, QUATRO (4) DEMÃOS</v>
          </cell>
          <cell r="G1181" t="str">
            <v>m2</v>
          </cell>
          <cell r="H1181">
            <v>20.3</v>
          </cell>
        </row>
        <row r="1182">
          <cell r="A1182" t="str">
            <v>ED-50468</v>
          </cell>
          <cell r="C1182" t="str">
            <v>PINTURA COM  TINTA A BASE DE BORRACHA CLORADA EM FAIXAS DE DEMARCAÇÃO DE QUADRA, DUAS (2) DEMÃOS, FAIXA COM LARGURA DE 5 CM, APLICAÇÃO MECÂNICA</v>
          </cell>
          <cell r="G1182" t="str">
            <v>m</v>
          </cell>
          <cell r="H1182">
            <v>9.6</v>
          </cell>
        </row>
        <row r="1183">
          <cell r="A1183" t="str">
            <v>ED-50464</v>
          </cell>
          <cell r="C1183" t="str">
            <v>PINTURA COM RESINA ACRÍLICA EM PISOS CIMENTADOS, DUAS (2) DEMÃOS, INCLUSIVE LIMPEZA DA SUPERFÍCIE A SER APLICADO MATERIAL</v>
          </cell>
          <cell r="G1183" t="str">
            <v>m2</v>
          </cell>
          <cell r="H1183">
            <v>9.2799999999999994</v>
          </cell>
        </row>
        <row r="1184">
          <cell r="A1184" t="str">
            <v>ED-50490</v>
          </cell>
          <cell r="C1184" t="str">
            <v>PINTURA EPÓXI EM FAIXAS DE DEMARCAÇÃO DE PISO, DUAS (2) DEMÃOS, FAIXA COM LARGURA DE 5 CM</v>
          </cell>
          <cell r="G1184" t="str">
            <v>m</v>
          </cell>
          <cell r="H1184">
            <v>17.32</v>
          </cell>
        </row>
        <row r="1185">
          <cell r="A1185" t="str">
            <v>ED-50518</v>
          </cell>
          <cell r="C1185" t="str">
            <v>PINTURA PARA SINALIZAÇÃO DE VAGA DE ESTACIONAMENTO PARA PORTADORES DE NECESSIDADES ESPECIAIS SOBRE PAVIMENTAÇÃO URBANA</v>
          </cell>
          <cell r="G1185" t="str">
            <v>U</v>
          </cell>
          <cell r="H1185">
            <v>225.87</v>
          </cell>
        </row>
        <row r="1186">
          <cell r="A1186">
            <v>8679</v>
          </cell>
          <cell r="C1186" t="str">
            <v>LOUÇAS, METAIS E ACESSÓRIOS</v>
          </cell>
        </row>
        <row r="1187">
          <cell r="A1187">
            <v>8886</v>
          </cell>
          <cell r="C1187" t="str">
            <v xml:space="preserve">BOJO EM AÇO INOX </v>
          </cell>
        </row>
        <row r="1188">
          <cell r="A1188" t="str">
            <v>ED-50277</v>
          </cell>
          <cell r="C1188" t="str">
            <v>CUBA EM AÇO INOXIDÁVEL DE EMBUTIR, AISI 304, APLICAÇÃO PARA PIA (465X330X115MM), NÚMERO 1, ASSENTAMENTO EM BANCADA, INCLUSIVE VÁLVULA DE ESCOAMENTO DE METAL COM ACABAMENTO CROMADO, SIFÃO DE METAL TIPO COPO COM ACABAMENTO CROMADO, FORNECIMENTO E INSTALAÇÃO</v>
          </cell>
          <cell r="G1188" t="str">
            <v>un</v>
          </cell>
          <cell r="H1188">
            <v>373.64</v>
          </cell>
        </row>
        <row r="1189">
          <cell r="A1189" t="str">
            <v>ED-50278</v>
          </cell>
          <cell r="C1189" t="str">
            <v>CUBA EM AÇO INOXIDÁVEL DE EMBUTIR, AISI 304, APLICAÇÃO PARA PIA (560X330X115MM), NÚMERO 2, ASSENTAMENTO EM BANCADA, INCLUSIVE VÁLVULA DE ESCOAMENTO DE METAL COM ACABAMENTO CROMADO, SIFÃO DE METAL TIPO COPO COM ACABAMENTO CROMADO, FORNECIMENTO E INSTALAÇÃO</v>
          </cell>
          <cell r="G1189" t="str">
            <v>un</v>
          </cell>
          <cell r="H1189">
            <v>390.43</v>
          </cell>
        </row>
        <row r="1190">
          <cell r="A1190" t="str">
            <v>ED-50287</v>
          </cell>
          <cell r="C1190" t="str">
            <v>CUBA EM AÇO INOXIDÁVEL DE EMBUTIR, AISI 304, APLICAÇÃO PARA TANQUE (600X600X400MM), ASSENTAMENTO EM BANCADA, INCLUSIVE VÁLVULA DE ESCOAMENTO DE METAL COM ACABAMENTO CROMADO, SIFÃO DE METAL TIPO COPO COM ACABAMENTO CROMADO, FORNECIMENTO E INSTALAÇÃO</v>
          </cell>
          <cell r="G1190" t="str">
            <v>un</v>
          </cell>
          <cell r="H1190">
            <v>704.97</v>
          </cell>
        </row>
        <row r="1191">
          <cell r="A1191">
            <v>8887</v>
          </cell>
          <cell r="C1191" t="str">
            <v>CUBA</v>
          </cell>
        </row>
        <row r="1192">
          <cell r="A1192" t="str">
            <v>ED-50279</v>
          </cell>
          <cell r="C1192" t="str">
            <v>CUBA DE LOUÇA BRANCA DE EMBUTIR, FORMATO OVAL, INCLUSIVE VÁLVULA DE ESCOAMENTO DE METAL COM ACABAMENTO CROMADO, SIFÃO DE METAL TIPO COPO COM ACABAMENTO CROMADO, FORNECIMENTO E INSTALAÇÃO</v>
          </cell>
          <cell r="G1192" t="str">
            <v>un</v>
          </cell>
          <cell r="H1192">
            <v>297.89999999999998</v>
          </cell>
        </row>
        <row r="1193">
          <cell r="A1193" t="str">
            <v>ED-50280</v>
          </cell>
          <cell r="C1193" t="str">
            <v>CUBA DE LOUÇA BRANCA DE SOBREPOR, FORMATO OVAL, INCLUSIVE VÁLVULA DE ESCOAMENTO DE METAL COM ACABAMENTO CROMADO, SIFÃO DE METAL TIPO COPO COM ACABAMENTO CROMADO, FORNECIMENTO E INSTALAÇÃO</v>
          </cell>
          <cell r="G1193" t="str">
            <v>un</v>
          </cell>
          <cell r="H1193">
            <v>374.46</v>
          </cell>
        </row>
        <row r="1194">
          <cell r="A1194" t="str">
            <v>ED-2552</v>
          </cell>
          <cell r="C1194" t="str">
            <v>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v>
          </cell>
          <cell r="G1194" t="str">
            <v>un</v>
          </cell>
          <cell r="H1194">
            <v>398.07</v>
          </cell>
        </row>
        <row r="1195">
          <cell r="A1195" t="str">
            <v>ED-50282</v>
          </cell>
          <cell r="C1195"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G1195" t="str">
            <v>U</v>
          </cell>
          <cell r="H1195">
            <v>441.82</v>
          </cell>
        </row>
        <row r="1196">
          <cell r="A1196" t="str">
            <v>ED-50283</v>
          </cell>
          <cell r="C1196"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G1196" t="str">
            <v>U</v>
          </cell>
          <cell r="H1196">
            <v>340.23</v>
          </cell>
        </row>
        <row r="1197">
          <cell r="A1197" t="str">
            <v>ED-50281</v>
          </cell>
          <cell r="C1197"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G1197" t="str">
            <v>U</v>
          </cell>
          <cell r="H1197">
            <v>338.98</v>
          </cell>
        </row>
        <row r="1198">
          <cell r="A1198">
            <v>8888</v>
          </cell>
          <cell r="C1198" t="str">
            <v>TANQUE</v>
          </cell>
        </row>
        <row r="1199">
          <cell r="A1199" t="str">
            <v>ED-50288</v>
          </cell>
          <cell r="C1199" t="str">
            <v>CUBA EM AÇO INOXIDÁVEL DE SOBREPOR, AISI 304, APLICAÇÃO PARA TANQUE (630X515X260MM), ASSENTAMENTO EM BANCADA, INCLUSIVE VÁLVULA DE ESCOAMENTO DE METAL COM ACABAMENTO CROMADO, SIFÃO DE METAL TIPO COPO COM ACABAMENTO CROMADO, FORNECIMENTO E INSTALAÇÃO</v>
          </cell>
          <cell r="G1199" t="str">
            <v>un</v>
          </cell>
          <cell r="H1199">
            <v>644.87</v>
          </cell>
        </row>
        <row r="1200">
          <cell r="A1200" t="str">
            <v>ED-50289</v>
          </cell>
          <cell r="C1200" t="str">
            <v>TANQUE DE LOUÇA BRANCA COM COLUNA, CAPACIDADE 22 LITROS, INCLUSIVE ACESSÓRIOS DE FIXAÇÃO, FORNECIMENTO, INSTALAÇÃO E REJUNTAMENTO, EXCLUSIVE TORNEIRA, VÁLVULA DE ESCOAMENTO E SIFÃO</v>
          </cell>
          <cell r="G1200" t="str">
            <v>U</v>
          </cell>
          <cell r="H1200">
            <v>388.05</v>
          </cell>
        </row>
        <row r="1201">
          <cell r="A1201" t="str">
            <v>ED-50290</v>
          </cell>
          <cell r="C1201" t="str">
            <v>TANQUE DE LOUÇA BRANCA COM COLUNA, CAPACIDADE 22 LITROS, INCLUSIVE ACESSÓRIOS DE FIXAÇÃO, VÁLVULA DE ESCOAMENTO DE METAL COM ACABAMENTO CROMADO, SIFÃO DE METAL TIPO COPO COM ACABAMENTO CROMADO, FORNECIMENTO, INSTALAÇÃO E REJUNTAMENTO, EXCLUSIVE TORNEIRA</v>
          </cell>
          <cell r="G1201" t="str">
            <v>U</v>
          </cell>
          <cell r="H1201">
            <v>599.09</v>
          </cell>
        </row>
        <row r="1202">
          <cell r="A1202" t="str">
            <v>ED-9156</v>
          </cell>
          <cell r="C1202" t="str">
            <v>TANQUE DE MÁRMORE SINTÉTICO DUPLO, CAPACIDADE 37 LITROS, INCLUSIVE ACESSÓRIOS DE FIXAÇÃO, VÁLVULA DE ESCOAMENTO DE METAL COM ACABAMENTO CROMADO, SIFÃO DE METAL TIPO COPO COM ACABAMENTO CROMADO, FORNECIMENTO E INSTALAÇÃO, EXCLUSIVE TORNEIRA</v>
          </cell>
          <cell r="G1202" t="str">
            <v>U</v>
          </cell>
          <cell r="H1202">
            <v>551.54</v>
          </cell>
        </row>
        <row r="1203">
          <cell r="A1203" t="str">
            <v>ED-9155</v>
          </cell>
          <cell r="C1203" t="str">
            <v>TANQUE DE MÁRMORE SINTÉTICO SIMPLES, CAPACIDADE 20 LITROS, INCLUSIVE ACESSÓRIOS DE FIXAÇÃO, VÁLVULA DE ESCOAMENTO DE METAL COM ACABAMENTO CROMADO, SIFÃO DE METAL TIPO COPO COM ACABAMENTO CROMADO, FORNECIMENTO E INSTALAÇÃO, EXCLUSIVE TORNEIRA</v>
          </cell>
          <cell r="G1203" t="str">
            <v>U</v>
          </cell>
          <cell r="H1203">
            <v>430.87</v>
          </cell>
        </row>
        <row r="1204">
          <cell r="A1204" t="str">
            <v>ED-50293</v>
          </cell>
          <cell r="C1204" t="str">
            <v>TANQUE DE POLIPROPILENO, CAPACIDADE 15 LITROS, INCLUSIVE ACESSÓRIOS DE FIXAÇÃO, VÁLVULA DE ESCOAMENTO DE PLÁSTICO (PVC) NA COR BRANCA, SIFÃO DE PLÁSTICO (PVC) TIPO COPO NA COR BRANCA, FORNECIMENTO E INSTALAÇÃO, EXCLUSIVE TORNEIRA</v>
          </cell>
          <cell r="G1204" t="str">
            <v>U</v>
          </cell>
          <cell r="H1204">
            <v>127.02</v>
          </cell>
        </row>
        <row r="1205">
          <cell r="A1205" t="str">
            <v>ED-50294</v>
          </cell>
          <cell r="C1205" t="str">
            <v>TANQUE DE POLIPROPILENO, CAPACIDADE 24 LITROS, INCLUSIVE ACESSÓRIOS DE FIXAÇÃO, VÁLVULA DE ESCOAMENTO DE PLÁSTICO (PVC) NA COR BRANCA, SIFÃO DE PLÁSTICO (PVC) TIPO COPO NA COR BRANCA, FORNECIMENTO E INSTALAÇÃO, EXCLUSIVE TORNEIRA</v>
          </cell>
          <cell r="G1205" t="str">
            <v>U</v>
          </cell>
          <cell r="H1205">
            <v>154.69999999999999</v>
          </cell>
        </row>
        <row r="1206">
          <cell r="A1206">
            <v>8889</v>
          </cell>
          <cell r="C1206" t="str">
            <v>TORNEIRA</v>
          </cell>
        </row>
        <row r="1207">
          <cell r="A1207" t="str">
            <v>ED-22766</v>
          </cell>
          <cell r="C1207" t="str">
            <v>TORNEIRA METÁLICA HOSPITALAR, ABERTURA ALAVANCA 1/4 DE VOLTA, ACABAMENTO CROMADO, COM AREJADOR, APLICAÇÃO DE MESA, INCLUSIVE ENGATE FLEXÍVEL METÁLICO, FORNECIMENTO E INSTALAÇÃO</v>
          </cell>
          <cell r="G1207" t="str">
            <v>un</v>
          </cell>
          <cell r="H1207">
            <v>288.37</v>
          </cell>
        </row>
        <row r="1208">
          <cell r="A1208" t="str">
            <v>ED-22765</v>
          </cell>
          <cell r="C1208" t="str">
            <v>TORNEIRA METÁLICA HOSPITALAR, ABERTURA ALAVANCA 1/4 DE VOLTA, ACABAMENTO CROMADO, COM AREJADOR, APLICAÇÃO DE PAREDE, FORNECIMENTO E INSTALAÇÃO</v>
          </cell>
          <cell r="G1208" t="str">
            <v>un</v>
          </cell>
          <cell r="H1208">
            <v>211.48</v>
          </cell>
        </row>
        <row r="1209">
          <cell r="A1209" t="str">
            <v>ED-50328</v>
          </cell>
          <cell r="C1209" t="str">
            <v>TORNEIRA METÁLICA PARA BEBEDOURO, ACABAMENTO CROMADO, APLICAÇÃO DE PAREDE, INCLUSIVE FORNECIMENTO E INSTALAÇÃO</v>
          </cell>
          <cell r="G1209" t="str">
            <v>un</v>
          </cell>
          <cell r="H1209">
            <v>98.9</v>
          </cell>
        </row>
        <row r="1210">
          <cell r="A1210" t="str">
            <v>ED-50323</v>
          </cell>
          <cell r="C1210" t="str">
            <v>TORNEIRA METÁLICA PARA IRRIGAÇÃO/JARDIM, ACABAMENTO CROMADO, APLICAÇÃO DE PAREDE, INCLUSIVE FORNECIMENTO E INSTALAÇÃO</v>
          </cell>
          <cell r="G1210" t="str">
            <v>un</v>
          </cell>
          <cell r="H1210">
            <v>42.32</v>
          </cell>
        </row>
        <row r="1211">
          <cell r="A1211" t="str">
            <v>ED-50330</v>
          </cell>
          <cell r="C1211" t="str">
            <v>TORNEIRA METÁLICA PARA LAVATÓRIO, ABERTURA 1/4 DE VOLTA, ACABAMENTO CROMADO, COM AREJADOR, APLICAÇÃO DE MESA, INCLUSIVE ENGATE FLEXÍVEL METÁLICO, FORNECIMENTO E INSTALAÇÃO</v>
          </cell>
          <cell r="G1211" t="str">
            <v>un</v>
          </cell>
          <cell r="H1211">
            <v>122.57</v>
          </cell>
        </row>
        <row r="1212">
          <cell r="A1212" t="str">
            <v>ED-50329</v>
          </cell>
          <cell r="C1212" t="str">
            <v>TORNEIRA METÁLICA PARA LAVATÓRIO, FECHAMENTO AUTOMÁTICO, ACABAMENTO CROMADO, COM AREJADOR, APLICAÇÃO DE MESA, INCLUSIVE ENGATE FLEXÍVEL METÁLICO, FORNECIMENTO E INSTALAÇÃO</v>
          </cell>
          <cell r="G1212" t="str">
            <v>un</v>
          </cell>
          <cell r="H1212">
            <v>338.37</v>
          </cell>
        </row>
        <row r="1213">
          <cell r="A1213" t="str">
            <v>ED-50326</v>
          </cell>
          <cell r="C1213" t="str">
            <v>TORNEIRA METÁLICA PARA PIA, ABERTURA 1/4 DE VOLTA, ACABAMENTO CROMADO, COM AREJADOR, APLICAÇÃO DE PAREDE, INCLUSIVE FORNECIMENTO E INSTALAÇÃO</v>
          </cell>
          <cell r="G1213" t="str">
            <v>un</v>
          </cell>
          <cell r="H1213">
            <v>76</v>
          </cell>
        </row>
        <row r="1214">
          <cell r="A1214" t="str">
            <v>ED-50327</v>
          </cell>
          <cell r="C1214" t="str">
            <v>TORNEIRA METÁLICA PARA PIA, ABERTURA 1/4 DE VOLTA, ACABAMENTO CROMADO, SEM AREJADOR, APLICAÇÃO DE PAREDE, INCLUSIVE FORNECIMENTO E INSTALAÇÃO</v>
          </cell>
          <cell r="G1214" t="str">
            <v>un</v>
          </cell>
          <cell r="H1214">
            <v>77.73</v>
          </cell>
        </row>
        <row r="1215">
          <cell r="A1215" t="str">
            <v>ED-50324</v>
          </cell>
          <cell r="C1215" t="str">
            <v>TORNEIRA METÁLICA PARA PIA, BICA MÓVEL, ABERTURA 1/4 DE VOLTA, ACABAMENTO CROMADO, COM AREJADOR, APLICAÇÃO DE MESA, INCLUSIVE ENGATE FLEXÍVEL METÁLICO, FORNECIMENTO E INSTALAÇÃO</v>
          </cell>
          <cell r="G1215" t="str">
            <v>un</v>
          </cell>
          <cell r="H1215">
            <v>152.51</v>
          </cell>
        </row>
        <row r="1216">
          <cell r="A1216" t="str">
            <v>ED-50325</v>
          </cell>
          <cell r="C1216" t="str">
            <v>TORNEIRA METÁLICA PARA PIA, BICA MÓVEL, ABERTURA 1/4 DE VOLTA, ACABAMENTO CROMADO, COM AREJADOR, APLICAÇÃO DE PAREDE, INCLUSIVE FORNECIMENTO E INSTALAÇÃO</v>
          </cell>
          <cell r="G1216" t="str">
            <v>un</v>
          </cell>
          <cell r="H1216">
            <v>90.68</v>
          </cell>
        </row>
        <row r="1217">
          <cell r="A1217" t="str">
            <v>ED-50331</v>
          </cell>
          <cell r="C1217" t="str">
            <v>TORNEIRA METÁLICA PARA TANQUE, ACABAMENTO CROMADO, BICO COM ROSCA, FORNECIMENTO E INSTALAÇÃO</v>
          </cell>
          <cell r="G1217" t="str">
            <v>un</v>
          </cell>
          <cell r="H1217">
            <v>73.83</v>
          </cell>
        </row>
        <row r="1218">
          <cell r="A1218" t="str">
            <v>ED-22902</v>
          </cell>
          <cell r="C1218" t="str">
            <v>TORNEIRA METÁLICA PARA TANQUE, ACABAMENTO CROMADO, COM AREJADOR, FORNECIMENTO E INSTALAÇÃO</v>
          </cell>
          <cell r="G1218" t="str">
            <v>un</v>
          </cell>
          <cell r="H1218">
            <v>68.64</v>
          </cell>
        </row>
        <row r="1219">
          <cell r="A1219">
            <v>8890</v>
          </cell>
          <cell r="C1219" t="str">
            <v>LIGAÇÃO FLEXÍVEL</v>
          </cell>
        </row>
        <row r="1220">
          <cell r="A1220" t="str">
            <v>ED-50317</v>
          </cell>
          <cell r="C1220" t="str">
            <v>LIGAÇÃO FLEXÍVEL METÁLICA, DIÂMETRO 1/2" (20MM), INCLUSIVE FORNECIMENTO E INSTALAÇÃO</v>
          </cell>
          <cell r="G1220" t="str">
            <v>un</v>
          </cell>
          <cell r="H1220">
            <v>54.52</v>
          </cell>
        </row>
        <row r="1221">
          <cell r="A1221">
            <v>8891</v>
          </cell>
          <cell r="C1221" t="str">
            <v>VÁLVULA</v>
          </cell>
        </row>
        <row r="1222">
          <cell r="A1222" t="str">
            <v>ED-50349</v>
          </cell>
          <cell r="C1222" t="str">
            <v>INSTALAÇÃO DE VÁLVULA DE ESCOAMENTO DE METAL PARA TANQUE,  DN (1.1/4"), ACABAMENTO CROMADO, INCLUSIVE FORNECIMENTO</v>
          </cell>
          <cell r="G1222" t="str">
            <v>U</v>
          </cell>
          <cell r="H1222">
            <v>48.41</v>
          </cell>
        </row>
        <row r="1223">
          <cell r="A1223" t="str">
            <v>ED-50335</v>
          </cell>
          <cell r="C1223" t="str">
            <v>VÁLVULA AMERICANA PIA INOX 1 1/2" X 3/4"</v>
          </cell>
          <cell r="G1223" t="str">
            <v>U</v>
          </cell>
          <cell r="H1223">
            <v>69.23</v>
          </cell>
        </row>
        <row r="1224">
          <cell r="A1224" t="str">
            <v>ED-50336</v>
          </cell>
          <cell r="C1224" t="str">
            <v>VÁLVULA AMERICANA PIA INOX 4" X 1 1/2"</v>
          </cell>
          <cell r="G1224" t="str">
            <v>U</v>
          </cell>
          <cell r="H1224">
            <v>97.51</v>
          </cell>
        </row>
        <row r="1225">
          <cell r="A1225" t="str">
            <v>ED-50337</v>
          </cell>
          <cell r="C1225" t="str">
            <v>VÁLVULA DE DESCARGA COM REGISTRO INTERNO, ACIONAMENTO SIMPLES, DN 1.1/2" (50MM), INCLUSIVE ACABAMENTO DA VÁLVULA</v>
          </cell>
          <cell r="G1225" t="str">
            <v>un</v>
          </cell>
          <cell r="H1225">
            <v>216.17</v>
          </cell>
        </row>
        <row r="1226">
          <cell r="A1226" t="str">
            <v>ED-50347</v>
          </cell>
          <cell r="C1226" t="str">
            <v>VÁLVULA PARA LAVATÓRIO COM LADRÃO D = 2 1/4" X 1"</v>
          </cell>
          <cell r="G1226" t="str">
            <v>U</v>
          </cell>
          <cell r="H1226">
            <v>90.1</v>
          </cell>
        </row>
        <row r="1227">
          <cell r="A1227" t="str">
            <v>ED-50348</v>
          </cell>
          <cell r="C1227" t="str">
            <v>VÁLVULA PARA MICTÓRIO COM FECHAMENTO AUTOMÁTICO D = 1/2"</v>
          </cell>
          <cell r="G1227" t="str">
            <v>U</v>
          </cell>
          <cell r="H1227">
            <v>84.73</v>
          </cell>
        </row>
        <row r="1228">
          <cell r="A1228">
            <v>8892</v>
          </cell>
          <cell r="C1228" t="str">
            <v>SIFÃO</v>
          </cell>
        </row>
        <row r="1229">
          <cell r="A1229" t="str">
            <v>ED-50320</v>
          </cell>
          <cell r="C1229" t="str">
            <v>INSTALAÇÃO DE SIFÃO DE METAL PARA LAVATÓRIO, TIPO COPO COM ACABAMENTO CROMADO, DIÂMETRO (1"X1.1/2"), INCLUSIVE FORNECIMENTO</v>
          </cell>
          <cell r="G1229" t="str">
            <v>U</v>
          </cell>
          <cell r="H1229">
            <v>165.22</v>
          </cell>
        </row>
        <row r="1230">
          <cell r="A1230" t="str">
            <v>ED-50321</v>
          </cell>
          <cell r="C1230" t="str">
            <v>INSTALAÇÃO DE SIFÃO DE METAL PARA PIA, TIPO COPO COM ACABAMENTO CROMADO, DIÂMETRO (1.1/2"X1.1/2" OU 2"), INCLUSIVE FORNECIMENTO</v>
          </cell>
          <cell r="G1230" t="str">
            <v>U</v>
          </cell>
          <cell r="H1230">
            <v>208.7</v>
          </cell>
        </row>
        <row r="1231">
          <cell r="A1231">
            <v>8893</v>
          </cell>
          <cell r="C1231" t="str">
            <v>BACIA SANITÁRIA</v>
          </cell>
        </row>
        <row r="1232">
          <cell r="A1232" t="str">
            <v>ED-50300</v>
          </cell>
          <cell r="C1232" t="str">
            <v>BACIA DE LOUÇA TURCA CONVENCIONAL, COR BRANCA, INCLUSIVE ACESSÓRIOS, FORNECIMENTO, INSTALAÇÃO E REJUNTAMENTO</v>
          </cell>
          <cell r="G1232" t="str">
            <v>un</v>
          </cell>
          <cell r="H1232">
            <v>710.74</v>
          </cell>
        </row>
        <row r="1233">
          <cell r="A1233" t="str">
            <v>ED-50297</v>
          </cell>
          <cell r="C1233" t="str">
            <v>BACIA SANITÁRIA (VASO) DE LOUÇA COM CAIXA ACOPLADA, COR BRANCA, INCLUSIVE ACESSÓRIOS DE FIXAÇÃO/VEDAÇÃO, ENGATE FLEXÍVEL METÁLICO, FORNECIMENTO, INSTALAÇÃO E REJUNTAMENTO</v>
          </cell>
          <cell r="G1233" t="str">
            <v>un</v>
          </cell>
          <cell r="H1233">
            <v>514.96</v>
          </cell>
        </row>
        <row r="1234">
          <cell r="A1234" t="str">
            <v>ED-50301</v>
          </cell>
          <cell r="C1234"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v>
          </cell>
          <cell r="G1234" t="str">
            <v>un</v>
          </cell>
          <cell r="H1234">
            <v>574.04</v>
          </cell>
        </row>
        <row r="1235">
          <cell r="A1235" t="str">
            <v>ED-50296</v>
          </cell>
          <cell r="C1235" t="str">
            <v>BACIA SANITÁRIA (VASO) DE LOUÇA CONVENCIONAL, COR BRANCA, INCLUSIVE ACESSÓRIOS DE FIXAÇÃO/VEDAÇÃO, FORNECIMENTO, INSTALAÇÃO E REJUNTAMENTO, EXCLUSIVE VÁLVULA DE DESCARGA E TUBO DE LIGAÇÃO</v>
          </cell>
          <cell r="G1235" t="str">
            <v>un</v>
          </cell>
          <cell r="H1235">
            <v>216.64</v>
          </cell>
        </row>
        <row r="1236">
          <cell r="A1236" t="str">
            <v>ED-50298</v>
          </cell>
          <cell r="C1236" t="str">
            <v>BACIA SANITÁRIA (VASO) DE LOUÇA CONVENCIONAL, COR BRANCA, INCLUSIVE ACESSÓRIOS DE FIXAÇÃO/VEDAÇÃO, VÁLVULA DE DESCARGA METÁLICA COM ACIONAMENTO DUPLO, TUBO DE LIGAÇÃO DE LATÃO COM CANOPLA, FORNECIMENTO, INSTALAÇÃO E REJUNTAMENTO</v>
          </cell>
          <cell r="G1236" t="str">
            <v>un</v>
          </cell>
          <cell r="H1236">
            <v>558.32000000000005</v>
          </cell>
        </row>
        <row r="1237">
          <cell r="A1237" t="str">
            <v>ED-50299</v>
          </cell>
          <cell r="C1237" t="str">
            <v>BACIA SANITÁRIA (VASO) DE LOUÇA CONVENCIONAL INFANTIL, COR BRANCA, INCLUSIVE ACESSÓRIOS DE FIXAÇÃO/VEDAÇÃO, VÁLVULA DE DESCARGA METÁLICA COM ACIONAMENTO DUPLO, TUBO DE LIGAÇÃO DE LATÃO COM CANOPLA, FORNECIMENTO, INSTALAÇÃO E REJUNTAMENTO</v>
          </cell>
          <cell r="G1237" t="str">
            <v>un</v>
          </cell>
          <cell r="H1237">
            <v>700.75</v>
          </cell>
        </row>
        <row r="1238">
          <cell r="A1238">
            <v>8894</v>
          </cell>
          <cell r="C1238" t="str">
            <v>MICTÓRIO</v>
          </cell>
        </row>
        <row r="1239">
          <cell r="A1239" t="str">
            <v>ED-50285</v>
          </cell>
          <cell r="C1239" t="str">
            <v>MICTÓRIO COLETIVO, EM AÇO INOXIDÁVEL, TIPO AISI 304, CHAPA 22, COM DESENVOLVIMENTO DE 1 METRO, INCLUSIVE VÁLVULA DE ESCOAMENTO DE METAL NA COR CROMADA, SIFÃO DE METAL TIPO COPO NA COR CROMADA, FORNECIMENTO E INSTALAÇÃO</v>
          </cell>
          <cell r="G1239" t="str">
            <v>un</v>
          </cell>
          <cell r="H1239">
            <v>927.25</v>
          </cell>
        </row>
        <row r="1240">
          <cell r="A1240" t="str">
            <v>ED-50284</v>
          </cell>
          <cell r="C1240" t="str">
            <v>MICTÓRIO COLETIVO, EM AÇO INOXIDÁVEL, TIPO AISI 304, CHAPA 22, COM DESENVOLVIMENTO DE 1,4 METRO, INCLUSIVE VÁLVULA DE ESCOAMENTO DE METAL NA COR CROMADA, SIFÃO DE METAL TIPO COPO NA COR CROMADA, FORNECIMENTO E INSTALAÇÃO</v>
          </cell>
          <cell r="G1240" t="str">
            <v>un</v>
          </cell>
          <cell r="H1240">
            <v>1188.1500000000001</v>
          </cell>
        </row>
        <row r="1241">
          <cell r="A1241" t="str">
            <v>ED-50286</v>
          </cell>
          <cell r="C1241" t="str">
            <v>MICTÓRIO SIFONADO DE LOUÇA BRANCA, INCLUSIVE ENGATE FLEXÍVEL, EXCLUSIVE VÁLVULA DE DESCARGA</v>
          </cell>
          <cell r="G1241" t="str">
            <v>U</v>
          </cell>
          <cell r="H1241">
            <v>451.69</v>
          </cell>
        </row>
        <row r="1242">
          <cell r="A1242">
            <v>8895</v>
          </cell>
          <cell r="C1242" t="str">
            <v>VÁLVULA E CAIXA DE DESCARGA</v>
          </cell>
        </row>
        <row r="1243">
          <cell r="A1243" t="str">
            <v>ED-9134</v>
          </cell>
          <cell r="C1243" t="str">
            <v>BACIA SANITÁRIA (VASO) DE LOUÇA CONVENCIONAL INFANTIL, COR BRANCA, INCLUSIVE ACESSÓRIOS DE FIXAÇÃO/VEDAÇÃO, FORNECIMENTO, INSTALAÇÃO E REJUNTAMENTO, EXCLUSIVE VÁLVULA DE DESCARGA E TUBO DE LIGAÇÃO</v>
          </cell>
          <cell r="G1243" t="str">
            <v>un</v>
          </cell>
          <cell r="H1243">
            <v>359.03</v>
          </cell>
        </row>
        <row r="1244">
          <cell r="A1244" t="str">
            <v>ED-49938</v>
          </cell>
          <cell r="C1244" t="str">
            <v>CAIXA DE DESCARGA PLÁSTICA EXTERNA 12 LTS INSTALADA COM ACESSÓRIOS</v>
          </cell>
          <cell r="G1244" t="str">
            <v>U</v>
          </cell>
          <cell r="H1244">
            <v>142.32</v>
          </cell>
        </row>
        <row r="1245">
          <cell r="A1245" t="str">
            <v>ED-9133</v>
          </cell>
          <cell r="C1245" t="str">
            <v>VÁLVULA DE DESCARGA COM REGISTRO INTERNO, ACIONAMENTO DUPLO, DN 1.1/2" (50MM), INCLUSIVE ACABAMENTO DA VÁLVULA</v>
          </cell>
          <cell r="G1245" t="str">
            <v>un</v>
          </cell>
          <cell r="H1245">
            <v>246.34</v>
          </cell>
        </row>
        <row r="1246">
          <cell r="A1246">
            <v>8896</v>
          </cell>
          <cell r="C1246" t="str">
            <v>BEBEDOURO ELÉTRICO</v>
          </cell>
        </row>
        <row r="1247">
          <cell r="A1247" t="str">
            <v>ED-48169</v>
          </cell>
          <cell r="C1247" t="str">
            <v>BEBEDOURO GEMINADO MG-F 80 INOX</v>
          </cell>
          <cell r="G1247" t="str">
            <v>U</v>
          </cell>
          <cell r="H1247">
            <v>728.27</v>
          </cell>
        </row>
        <row r="1248">
          <cell r="A1248" t="str">
            <v>ED-48170</v>
          </cell>
          <cell r="C1248" t="str">
            <v>BEBEDOURO MF-F PINTADO</v>
          </cell>
          <cell r="G1248" t="str">
            <v>U</v>
          </cell>
          <cell r="H1248">
            <v>840.98</v>
          </cell>
        </row>
        <row r="1249">
          <cell r="A1249" t="str">
            <v>ED-48171</v>
          </cell>
          <cell r="C1249" t="str">
            <v>BEBEDOURO MG-F INFANTIL INOX</v>
          </cell>
          <cell r="G1249" t="str">
            <v>U</v>
          </cell>
          <cell r="H1249">
            <v>801.76</v>
          </cell>
        </row>
        <row r="1250">
          <cell r="A1250" t="str">
            <v>ED-48172</v>
          </cell>
          <cell r="C1250" t="str">
            <v>BEBEDOURO MG-F INFANTIL PINTADO</v>
          </cell>
          <cell r="G1250" t="str">
            <v>U</v>
          </cell>
          <cell r="H1250">
            <v>719.14</v>
          </cell>
        </row>
        <row r="1251">
          <cell r="A1251" t="str">
            <v>ED-48177</v>
          </cell>
          <cell r="C1251" t="str">
            <v>FILTRO AP-200 CURTO</v>
          </cell>
          <cell r="G1251" t="str">
            <v>U</v>
          </cell>
          <cell r="H1251">
            <v>160.44999999999999</v>
          </cell>
        </row>
        <row r="1252">
          <cell r="A1252">
            <v>8897</v>
          </cell>
          <cell r="C1252" t="str">
            <v>DUCHA HIGIÊNICA</v>
          </cell>
        </row>
        <row r="1253">
          <cell r="A1253" t="str">
            <v>ED-50316</v>
          </cell>
          <cell r="C1253" t="str">
            <v>DUCHA HIGIÊNICA COM REGISTRO PARA CONTROLE DE FLUXO DE ÁGUA, DIÂMETRO 1/2" (20MM), INCLUSIVE FORNECIMENTO E INSTALAÇÃO</v>
          </cell>
          <cell r="G1253" t="str">
            <v>un</v>
          </cell>
          <cell r="H1253">
            <v>147.94999999999999</v>
          </cell>
        </row>
        <row r="1254">
          <cell r="A1254">
            <v>8898</v>
          </cell>
          <cell r="C1254" t="str">
            <v>CHUVEIRO</v>
          </cell>
        </row>
        <row r="1255">
          <cell r="A1255" t="str">
            <v>ED-50310</v>
          </cell>
          <cell r="C1255" t="str">
            <v>BRAÇO PARA CHUVEIRO, COMPRIMENTO 40 CM, DIÂMETRO NOMINAL DE 1/2" (20MM), INCLUSIVE ACABAMENTO</v>
          </cell>
          <cell r="G1255" t="str">
            <v>un</v>
          </cell>
          <cell r="H1255">
            <v>19.53</v>
          </cell>
        </row>
        <row r="1256">
          <cell r="A1256" t="str">
            <v>ED-16344</v>
          </cell>
          <cell r="C1256" t="str">
            <v>CHUVEIRO ELÉTRICO BRANCO, TENSÃO 127V/220V, POTÊNCIA 4600W/5500W, INCLUSIVE BRAÇO, FORNECIMENTO E INSTALAÇÃO</v>
          </cell>
          <cell r="G1256" t="str">
            <v>un</v>
          </cell>
          <cell r="H1256">
            <v>103.16</v>
          </cell>
        </row>
        <row r="1257">
          <cell r="A1257" t="str">
            <v>ED-50314</v>
          </cell>
          <cell r="C1257" t="str">
            <v>CHUVEIRO ELÉTRICO COM RESISTÊNCIA BLINDADA, TENSÃO 127V/220V, POTÊNCIA 5500W/6800W, INCLUSIVE BRAÇO, FORNECIMENTO E INSTALAÇÃO</v>
          </cell>
          <cell r="G1257" t="str">
            <v>un</v>
          </cell>
          <cell r="H1257">
            <v>227.99</v>
          </cell>
        </row>
        <row r="1258">
          <cell r="A1258" t="str">
            <v>ED-50313</v>
          </cell>
          <cell r="C1258" t="str">
            <v>CHUVEIRO ELÉTRICO CROMADO, TENSÃO 127V/220V, POTÊNCIA 5500W/6800W, INCLUSIVE BRAÇO, FORNECIMENTO E INSTALAÇÃO</v>
          </cell>
          <cell r="G1258" t="str">
            <v>un</v>
          </cell>
          <cell r="H1258">
            <v>230.8</v>
          </cell>
        </row>
        <row r="1259">
          <cell r="A1259">
            <v>8899</v>
          </cell>
          <cell r="C1259" t="str">
            <v>COMPLEMENTO DE LOUÇA</v>
          </cell>
        </row>
        <row r="1260">
          <cell r="A1260" t="str">
            <v>ED-48156</v>
          </cell>
          <cell r="C1260" t="str">
            <v>ASSENTO BRANCO PARA VASO</v>
          </cell>
          <cell r="G1260" t="str">
            <v>U</v>
          </cell>
          <cell r="H1260">
            <v>42.97</v>
          </cell>
        </row>
        <row r="1261">
          <cell r="A1261" t="str">
            <v>ED-48157</v>
          </cell>
          <cell r="C1261" t="str">
            <v>ASSENTO PARA VASO PNE (NBR 9050)</v>
          </cell>
          <cell r="G1261" t="str">
            <v>U</v>
          </cell>
          <cell r="H1261">
            <v>125.7</v>
          </cell>
        </row>
        <row r="1262">
          <cell r="A1262" t="str">
            <v>ED-48159</v>
          </cell>
          <cell r="C1262" t="str">
            <v>BANCO ARTICULADO EM FÓRMICA COM CANTOS ARREDONDADOS E SUPERFÍCIE ANTIDERRAPANTE IMPERMEÁVEL, PROFUNDIDADE MÍNIMA DE 0,45 M E COMPRIMENTO MÍNIMO DE 0,70 M, PARA ESFORÇO DE 1,5 KN CONFORME NBR 9050</v>
          </cell>
          <cell r="G1262" t="str">
            <v>U</v>
          </cell>
          <cell r="H1262">
            <v>1135</v>
          </cell>
        </row>
        <row r="1263">
          <cell r="A1263" t="str">
            <v>ED-50309</v>
          </cell>
          <cell r="C1263" t="str">
            <v>BOLSA DE BORRACHA D = 1 1/2"</v>
          </cell>
          <cell r="G1263" t="str">
            <v>U</v>
          </cell>
          <cell r="H1263">
            <v>14.13</v>
          </cell>
        </row>
        <row r="1264">
          <cell r="A1264" t="str">
            <v>ED-48174</v>
          </cell>
          <cell r="C1264" t="str">
            <v>CABIDE DE LOUÇA COM DOIS (2) GANCHOS, NA COR BRANCA, ASSENTAMENTO EM ARGAMASSA INDUSTRIALIZADA, INCLUSIVE REJUNTAMENTO E FORNECIMENTO</v>
          </cell>
          <cell r="G1264" t="str">
            <v>un</v>
          </cell>
          <cell r="H1264">
            <v>27.79</v>
          </cell>
        </row>
        <row r="1265">
          <cell r="A1265" t="str">
            <v>ED-48175</v>
          </cell>
          <cell r="C1265" t="str">
            <v>CABIDE EM TUBO DE AÇO GALVANIZADO D = 1/2"</v>
          </cell>
          <cell r="G1265" t="str">
            <v>U</v>
          </cell>
          <cell r="H1265">
            <v>45.75</v>
          </cell>
        </row>
        <row r="1266">
          <cell r="A1266" t="str">
            <v>ED-48176</v>
          </cell>
          <cell r="C1266" t="str">
            <v>CABIDE METÁLICO SIMPLES CROMADO, INCLUSIVE FIXAÇÃO</v>
          </cell>
          <cell r="G1266" t="str">
            <v>U</v>
          </cell>
          <cell r="H1266">
            <v>36.29</v>
          </cell>
        </row>
        <row r="1267">
          <cell r="A1267" t="str">
            <v>ED-48180</v>
          </cell>
          <cell r="C1267" t="str">
            <v>DISPENSER EM AÇO INOX PARA PAPEL TOALHA 2 OU 3 FOLHAS</v>
          </cell>
          <cell r="G1267" t="str">
            <v>U</v>
          </cell>
          <cell r="H1267">
            <v>174.77</v>
          </cell>
        </row>
        <row r="1268">
          <cell r="A1268" t="str">
            <v>ED-48182</v>
          </cell>
          <cell r="C1268" t="str">
            <v>DISPENSER EM PLÁSTICO PARA PAPEL TOALHA 2 OU 3 FOLHAS</v>
          </cell>
          <cell r="G1268" t="str">
            <v>U</v>
          </cell>
          <cell r="H1268">
            <v>59.97</v>
          </cell>
        </row>
        <row r="1269">
          <cell r="A1269" t="str">
            <v>ED-50318</v>
          </cell>
          <cell r="C1269" t="str">
            <v>LIGAÇÃO PARA SAÍDA DE VASO SANITÁRIO PVC CROMADO</v>
          </cell>
          <cell r="G1269" t="str">
            <v>U</v>
          </cell>
          <cell r="H1269">
            <v>49.91</v>
          </cell>
        </row>
        <row r="1270">
          <cell r="A1270" t="str">
            <v>ED-48185</v>
          </cell>
          <cell r="C1270" t="str">
            <v>MEIA SABONETEIRA DE LOUÇA, NA COR BRANCA, ASSENTAMENTO COM ARGAMASSA INDUSTRIALIZADA, INCLUSIVE REJUNTAMENTO E FORNECIMENTO</v>
          </cell>
          <cell r="G1270" t="str">
            <v>un</v>
          </cell>
          <cell r="H1270">
            <v>40.01</v>
          </cell>
        </row>
        <row r="1271">
          <cell r="A1271" t="str">
            <v>ED-48179</v>
          </cell>
          <cell r="C1271" t="str">
            <v>PAPELEIRA DE LOUÇA COM ROLETE, NA COR BRANCA, ASSENTAMENTO COM ARGAMASSA INDUSTRIALIZADA, INCLUSIVE REJUNTAMENTO E FORNECIMENTO</v>
          </cell>
          <cell r="G1271" t="str">
            <v>un</v>
          </cell>
          <cell r="H1271">
            <v>84.5</v>
          </cell>
        </row>
        <row r="1272">
          <cell r="A1272" t="str">
            <v>ED-48181</v>
          </cell>
          <cell r="C1272" t="str">
            <v>PAPELEIRA METÁLICA CROMADA, INCLUSIVE FIXAÇÃO</v>
          </cell>
          <cell r="G1272" t="str">
            <v>U</v>
          </cell>
          <cell r="H1272">
            <v>52.96</v>
          </cell>
        </row>
        <row r="1273">
          <cell r="A1273" t="str">
            <v>ED-50319</v>
          </cell>
          <cell r="C1273" t="str">
            <v>PARAFUSO CASTELO, NÚMERO 8, INCLUSIVE FORNECIMENTO COM ARRUELA E BUCHA DE NYLON</v>
          </cell>
          <cell r="G1273" t="str">
            <v>un</v>
          </cell>
          <cell r="H1273">
            <v>3.93</v>
          </cell>
        </row>
        <row r="1274">
          <cell r="A1274" t="str">
            <v>ED-48186</v>
          </cell>
          <cell r="C1274" t="str">
            <v>SABONETEIRA DE LOUÇA, NA COR BRANCA, ASSENTAMENTO COM ARGAMASSA INDUSTRIALIZADA, INCLUSIVE REJUNTAMENTO E FORNECIMENTO</v>
          </cell>
          <cell r="G1274" t="str">
            <v>un</v>
          </cell>
          <cell r="H1274">
            <v>47.1</v>
          </cell>
        </row>
        <row r="1275">
          <cell r="A1275" t="str">
            <v>ED-48187</v>
          </cell>
          <cell r="C1275" t="str">
            <v>SABONETEIRA METÁLICA CROMADA, TIPO CONCHA, DE SOBREPOR</v>
          </cell>
          <cell r="G1275" t="str">
            <v>U</v>
          </cell>
          <cell r="H1275">
            <v>50.45</v>
          </cell>
        </row>
        <row r="1276">
          <cell r="A1276" t="str">
            <v>ED-50332</v>
          </cell>
          <cell r="C1276" t="str">
            <v>TUBO DE LIGAÇÃO DE ÁGUA PARA BACIA SANITÁRIA (VASO), DN 1.1/2", COMPRIMENTO 20CM, INCLUSIVE CANOPLA, SPUD, FORNECIMENTO E INSTALAÇÃO</v>
          </cell>
          <cell r="G1276" t="str">
            <v>U</v>
          </cell>
          <cell r="H1276">
            <v>64.83</v>
          </cell>
        </row>
        <row r="1277">
          <cell r="A1277" t="str">
            <v>ED-9135</v>
          </cell>
          <cell r="C1277" t="str">
            <v>TUBO DE LIGAÇÃO DE ÁGUA PARA BACIA SANITÁRIA (VASO), DN 1.1/2", COMPRIMENTO 25CM, INCLUSIVE CANOPLA, SPUD, FORNECIMENTO E INSTALAÇÃO</v>
          </cell>
          <cell r="G1277" t="str">
            <v>U</v>
          </cell>
          <cell r="H1277">
            <v>95.38</v>
          </cell>
        </row>
        <row r="1278">
          <cell r="A1278" t="str">
            <v>ED-50333</v>
          </cell>
          <cell r="C1278" t="str">
            <v>TUBO LONGO DN 40MM (1.1/2"), PARA CAIXA DE DESCARGA, INCLUSIVE FORNECIMENTO E INSTALAÇÃO</v>
          </cell>
          <cell r="G1278" t="str">
            <v>U</v>
          </cell>
          <cell r="H1278">
            <v>21.07</v>
          </cell>
        </row>
        <row r="1279">
          <cell r="A1279" t="str">
            <v>ED-50334</v>
          </cell>
          <cell r="C1279" t="str">
            <v>TUBO PARA VÁLVULA DE DESCARGA Nº. 18 COM ADAPTADOR D = 1 1/2"</v>
          </cell>
          <cell r="G1279" t="str">
            <v>U</v>
          </cell>
          <cell r="H1279">
            <v>44.11</v>
          </cell>
        </row>
        <row r="1280">
          <cell r="A1280">
            <v>8900</v>
          </cell>
          <cell r="C1280" t="str">
            <v>DISPENSADOR</v>
          </cell>
        </row>
        <row r="1281">
          <cell r="A1281" t="str">
            <v>ED-48155</v>
          </cell>
          <cell r="C1281" t="str">
            <v>DISPENSER PARA GEL/ÁLCOOL COM RESERVATORIO 800 ML</v>
          </cell>
          <cell r="G1281" t="str">
            <v>U</v>
          </cell>
          <cell r="H1281">
            <v>56.12</v>
          </cell>
        </row>
        <row r="1282">
          <cell r="A1282" t="str">
            <v>ED-48183</v>
          </cell>
          <cell r="C1282" t="str">
            <v>PAPELEIRA PLASTICA TIPO DISPENSER PARA PAPEL HIGIENICO ROLAO</v>
          </cell>
          <cell r="G1282" t="str">
            <v>U</v>
          </cell>
          <cell r="H1282">
            <v>58.45</v>
          </cell>
        </row>
        <row r="1283">
          <cell r="A1283" t="str">
            <v>ED-48184</v>
          </cell>
          <cell r="C1283" t="str">
            <v>SABONETEIRA EM AÇO INOX TIPO DISPENSER PARA SABONETE LIQUIDO COM RESERVATORIO 800 ML</v>
          </cell>
          <cell r="G1283" t="str">
            <v>U</v>
          </cell>
          <cell r="H1283">
            <v>181.95</v>
          </cell>
        </row>
        <row r="1284">
          <cell r="A1284" t="str">
            <v>ED-48189</v>
          </cell>
          <cell r="C1284" t="str">
            <v>SABONETEIRA PLASTICA TIPO DISPENSER PARA SABONETE LIQUIDO COM RESERVATORIO 1500 ML</v>
          </cell>
          <cell r="G1284" t="str">
            <v>U</v>
          </cell>
          <cell r="H1284">
            <v>69.36</v>
          </cell>
        </row>
        <row r="1285">
          <cell r="A1285" t="str">
            <v>ED-48188</v>
          </cell>
          <cell r="C1285" t="str">
            <v>SABONETEIRA PLASTICA TIPO DISPENSER PARA SABONETE LIQUIDO COM RESERVATORIO 800 ML</v>
          </cell>
          <cell r="G1285" t="str">
            <v>U</v>
          </cell>
          <cell r="H1285">
            <v>57.7</v>
          </cell>
        </row>
        <row r="1286">
          <cell r="A1286">
            <v>8901</v>
          </cell>
          <cell r="C1286" t="str">
            <v>EQUIPAMENTO PARA ACESSIBILIDADE (PMR/PCR)</v>
          </cell>
        </row>
        <row r="1287">
          <cell r="A1287" t="str">
            <v>ED-48158</v>
          </cell>
          <cell r="C1287" t="str">
            <v>BANCO ARTICULADO EM AÇO INOX COM CANTOS ARREDONDADOS, PROFUNDIDADE MÍNIMA DE 0,45 M E COMPRIMENTO MÍNIMO DE 0,70 M, CONFORME NBR 9050</v>
          </cell>
          <cell r="G1287" t="str">
            <v>U</v>
          </cell>
          <cell r="H1287">
            <v>779.18</v>
          </cell>
        </row>
        <row r="1288">
          <cell r="A1288" t="str">
            <v>ED-48165</v>
          </cell>
          <cell r="C1288" t="str">
            <v>BARRA DE APOIO EM AÇO INOX POLIDO EM "L", DN 1.1/4" (31,75MM), PARA ACESSIBILIDADE (PMR/PCR), COMPRIMENTO 140CM, INSTALADO EM PAREDE, INCLUSIVE FORNECIMENTO, INSTALAÇÃO E ACESSÓRIOS PARA FIXAÇÃO</v>
          </cell>
          <cell r="G1288" t="str">
            <v>un</v>
          </cell>
          <cell r="H1288">
            <v>404.79</v>
          </cell>
        </row>
        <row r="1289">
          <cell r="A1289" t="str">
            <v>ED-48167</v>
          </cell>
          <cell r="C1289" t="str">
            <v>BARRA DE APOIO EM AÇO INOX POLIDO PARA LAVATÓRIO DE CANTO, DN 1.1/4" (31,75MM), PARA ACESSIBILIDADE (PMR/PCR), INSTALADO EM PAREDE, INCLUSIVE FORNECIMENTO, INSTALAÇÃO E ACESSÓRIOS PARA FIXAÇÃO</v>
          </cell>
          <cell r="G1289" t="str">
            <v>un</v>
          </cell>
          <cell r="H1289">
            <v>234.46</v>
          </cell>
        </row>
        <row r="1290">
          <cell r="A1290" t="str">
            <v>ED-48161</v>
          </cell>
          <cell r="C1290" t="str">
            <v>BARRA DE APOIO EM AÇO INOX POLIDO RETA, DN 1.1/4" (31,75MM), PARA ACESSIBILIDADE (PMR/PCR), COMPRIMENTO 100CM, INSTALADO EM PAREDE, INCLUSIVE FORNECIMENTO, INSTALAÇÃO E ACESSÓRIOS PARA FIXAÇÃO</v>
          </cell>
          <cell r="G1290" t="str">
            <v>un</v>
          </cell>
          <cell r="H1290">
            <v>219.28</v>
          </cell>
        </row>
        <row r="1291">
          <cell r="A1291" t="str">
            <v>ED-48166</v>
          </cell>
          <cell r="C1291" t="str">
            <v>BARRA DE APOIO EM AÇO INOX POLIDO RETA, DN 1.1/4" (31,75MM), PARA ACESSIBILIDADE (PMR/PCR), COMPRIMENTO 120CM, INSTALADO EM PAREDE, INCLUSIVE FORNECIMENTO, INSTALAÇÃO E ACESSÓRIOS PARA FIXAÇÃO</v>
          </cell>
          <cell r="G1291" t="str">
            <v>un</v>
          </cell>
          <cell r="H1291">
            <v>255.7</v>
          </cell>
        </row>
        <row r="1292">
          <cell r="A1292" t="str">
            <v>ED-48163</v>
          </cell>
          <cell r="C1292" t="str">
            <v>BARRA DE APOIO EM AÇO INOX POLIDO RETA, DN 1.1/4" (31,75MM), PARA ACESSIBILIDADE (PMR/PCR), COMPRIMENTO 40CM, INSTALADO EM PORTA/PAREDE, INCLUSIVE FORNECIMENTO, INSTALAÇÃO E ACESSÓRIOS PARA FIXAÇÃO</v>
          </cell>
          <cell r="G1292" t="str">
            <v>un</v>
          </cell>
          <cell r="H1292">
            <v>155.09</v>
          </cell>
        </row>
        <row r="1293">
          <cell r="A1293" t="str">
            <v>ED-48164</v>
          </cell>
          <cell r="C1293" t="str">
            <v>BARRA DE APOIO EM AÇO INOX POLIDO RETA, DN 1.1/4" (31,75MM), PARA ACESSIBILIDADE (PMR/PCR), COMPRIMENTO 70CM, INSTALADO EM PAREDE, INCLUSIVE FORNECIMENTO, INSTALAÇÃO E ACESSÓRIOS PARA FIXAÇÃO</v>
          </cell>
          <cell r="G1293" t="str">
            <v>un</v>
          </cell>
          <cell r="H1293">
            <v>159.9</v>
          </cell>
        </row>
        <row r="1294">
          <cell r="A1294" t="str">
            <v>ED-48160</v>
          </cell>
          <cell r="C1294" t="str">
            <v>BARRA DE APOIO EM AÇO INOX POLIDO RETA, DN 1.1/4" (31,75MM), PARA ACESSIBILIDADE (PMR/PCR), COMPRIMENTO 80CM, INSTALADO EM PAREDE, INCLUSIVE FORNECIMENTO, INSTALAÇÃO E ACESSÓRIOS PARA FIXAÇÃO</v>
          </cell>
          <cell r="G1294" t="str">
            <v>un</v>
          </cell>
          <cell r="H1294">
            <v>198.07</v>
          </cell>
        </row>
        <row r="1295">
          <cell r="A1295" t="str">
            <v>ED-48162</v>
          </cell>
          <cell r="C1295" t="str">
            <v>BARRA DE APOIO EM AÇO INOX POLIDO RETA, DN 1.1/4" (31,75MM), PARA ACESSIBILIDADE (PMR/PCR), COMPRIMENTO 90CM, INSTALADO EM PAREDE, INCLUSIVE FORNECIMENTO, INSTALAÇÃO E ACESSÓRIOS PARA FIXAÇÃO</v>
          </cell>
          <cell r="G1295" t="str">
            <v>un</v>
          </cell>
          <cell r="H1295">
            <v>232.06</v>
          </cell>
        </row>
        <row r="1296">
          <cell r="A1296">
            <v>8680</v>
          </cell>
          <cell r="C1296" t="str">
            <v>BANCADAS E PRATELEIRAS</v>
          </cell>
        </row>
        <row r="1297">
          <cell r="A1297">
            <v>8902</v>
          </cell>
          <cell r="C1297" t="str">
            <v>BANCADA EM AÇO INOX</v>
          </cell>
        </row>
        <row r="1298">
          <cell r="A1298" t="str">
            <v>ED-48337</v>
          </cell>
          <cell r="C1298" t="str">
            <v>BANCADA EM AÇO INOXIDÁVEL</v>
          </cell>
          <cell r="G1298" t="str">
            <v>m2</v>
          </cell>
          <cell r="H1298">
            <v>1241.21</v>
          </cell>
        </row>
        <row r="1299">
          <cell r="A1299">
            <v>8903</v>
          </cell>
          <cell r="C1299" t="str">
            <v>BANCADA EM ARDÓSIA</v>
          </cell>
        </row>
        <row r="1300">
          <cell r="A1300" t="str">
            <v>ED-48338</v>
          </cell>
          <cell r="C1300" t="str">
            <v>BANCADA EM ARDÓSIA E = 3 CM, APOIADA EM ALVENARIA</v>
          </cell>
          <cell r="G1300" t="str">
            <v>m2</v>
          </cell>
          <cell r="H1300">
            <v>214.96</v>
          </cell>
        </row>
        <row r="1301">
          <cell r="A1301" t="str">
            <v>ED-48339</v>
          </cell>
          <cell r="C1301" t="str">
            <v>BANCADA EM ARDÓSIA E = 3 CM, L = 55 CM, APOIADA EM CONSOLE DE METALON</v>
          </cell>
          <cell r="G1301" t="str">
            <v>m2</v>
          </cell>
          <cell r="H1301">
            <v>237.7</v>
          </cell>
        </row>
        <row r="1302">
          <cell r="A1302">
            <v>8904</v>
          </cell>
          <cell r="C1302" t="str">
            <v>BANCADA EM GRANITO</v>
          </cell>
        </row>
        <row r="1303">
          <cell r="A1303" t="str">
            <v>ED-48344</v>
          </cell>
          <cell r="C1303" t="str">
            <v>BANCADA EM GRANITO CINZA ANDORINHA E = 3 CM, APOIADA EM ALVENARIA</v>
          </cell>
          <cell r="G1303" t="str">
            <v>m2</v>
          </cell>
          <cell r="H1303">
            <v>317.06</v>
          </cell>
        </row>
        <row r="1304">
          <cell r="A1304" t="str">
            <v>ED-48343</v>
          </cell>
          <cell r="C1304" t="str">
            <v>BANCADA EM GRANITO CINZA ANDORINHA E = 3 CM, APOIADA EM CONSOLE DE METALON 20 X 30 MM</v>
          </cell>
          <cell r="G1304" t="str">
            <v>m2</v>
          </cell>
          <cell r="H1304">
            <v>338.96</v>
          </cell>
        </row>
        <row r="1305">
          <cell r="A1305" t="str">
            <v>ED-21657</v>
          </cell>
          <cell r="C1305" t="str">
            <v>BANCADA EM GRANITO, COR CINZA ANDORINHA, ESP. 2CM, ACABAMENTO POLIDO, APOIADA EM ALVENARIA, EXCLUSIVE ALVENARIA, RODABANCA/FRONTÃO, TESTEIRA/FAIXA, FURO EM BANCADA, CUBA METÁLICA, VÁLVULA, SIFÃO, TORNEIRA E ENGATE FLEXÍVEL</v>
          </cell>
          <cell r="G1305" t="str">
            <v>m2</v>
          </cell>
          <cell r="H1305">
            <v>317.52999999999997</v>
          </cell>
        </row>
        <row r="1306">
          <cell r="A1306" t="str">
            <v>ED-21631</v>
          </cell>
          <cell r="C1306" t="str">
            <v>BANCADA EM GRANITO, COR CINZA ANDORINHA, ESP. 2CM, ACABAMENTO POLIDO, APOIADA EM CONSOLE DE METALON (50X30)MM, EXCLUSIVE RODABANCA/FRONTÃO, TESTEIRA/FAIXA, FURO EM BANCADA, CUBA METÁLICA, VÁLVULA, SIFÃO, TORNEIRA E ENGATE FLEXÍVEL</v>
          </cell>
          <cell r="G1306" t="str">
            <v>m2</v>
          </cell>
          <cell r="H1306">
            <v>342.08</v>
          </cell>
        </row>
        <row r="1307">
          <cell r="A1307">
            <v>8905</v>
          </cell>
          <cell r="C1307" t="str">
            <v>BANCADA EM MÁRMORE</v>
          </cell>
        </row>
        <row r="1308">
          <cell r="A1308" t="str">
            <v>ED-48346</v>
          </cell>
          <cell r="C1308" t="str">
            <v>BANCADA EM MÁRMORE BRANCO E = 3 CM, APOIADA EM ALVENARIA</v>
          </cell>
          <cell r="G1308" t="str">
            <v>m2</v>
          </cell>
          <cell r="H1308">
            <v>435.5</v>
          </cell>
        </row>
        <row r="1309">
          <cell r="A1309" t="str">
            <v>ED-48345</v>
          </cell>
          <cell r="C1309" t="str">
            <v>BANCADA EM MÁRMORE BRANCO E = 3 CM, APOIADA EM CONSOLE DE METALON 20 X 30 MM</v>
          </cell>
          <cell r="G1309" t="str">
            <v>m2</v>
          </cell>
          <cell r="H1309">
            <v>447.13</v>
          </cell>
        </row>
        <row r="1310">
          <cell r="A1310">
            <v>8906</v>
          </cell>
          <cell r="C1310" t="str">
            <v>ACABAMENTO, FURO E COLAGEM DE BOJO</v>
          </cell>
        </row>
        <row r="1311">
          <cell r="A1311" t="str">
            <v>ED-48342</v>
          </cell>
          <cell r="C1311" t="str">
            <v>FURO DE BOJO EM BANCADA DE GRANITO/MÁRMORE, INCLUSIVE COLAGEM COM MASSA PLÁSTICA</v>
          </cell>
          <cell r="G1311" t="str">
            <v>un</v>
          </cell>
          <cell r="H1311">
            <v>99.21</v>
          </cell>
        </row>
        <row r="1312">
          <cell r="A1312">
            <v>8907</v>
          </cell>
          <cell r="C1312" t="str">
            <v>TESTEIRA E RODABANCADA EM GRANITO</v>
          </cell>
        </row>
        <row r="1313">
          <cell r="A1313" t="str">
            <v>ED-48348</v>
          </cell>
          <cell r="C1313" t="str">
            <v>RODABANCA/FRONTÃO PARA BANCADA EM GRANITO, COR CINZA ANDORINHA, ESP. 2CM, ALTURA DE 10CM, INCLUSIVE REJUNTAMENTO EM MASSA PLÁSTICA NA COR DA PEDRA</v>
          </cell>
          <cell r="G1313" t="str">
            <v>m</v>
          </cell>
          <cell r="H1313">
            <v>45.42</v>
          </cell>
        </row>
        <row r="1314">
          <cell r="A1314" t="str">
            <v>ED-48347</v>
          </cell>
          <cell r="C1314" t="str">
            <v>RODABANCA/FRONTÃO PARA BANCADA EM GRANITO, COR CINZA ANDORINHA, ESP. 2CM, ALTURA DE 7CM, INCLUSIVE REJUNTAMENTO EM MASSA PLÁSTICA NA COR DA PEDRA</v>
          </cell>
          <cell r="G1314" t="str">
            <v>m</v>
          </cell>
          <cell r="H1314">
            <v>38.159999999999997</v>
          </cell>
        </row>
        <row r="1315">
          <cell r="A1315" t="str">
            <v>ED-48351</v>
          </cell>
          <cell r="C1315" t="str">
            <v>TESTEIRA EM GRANITO CINZA ANDORINHA</v>
          </cell>
          <cell r="G1315" t="str">
            <v>m</v>
          </cell>
          <cell r="H1315">
            <v>12.16</v>
          </cell>
        </row>
        <row r="1316">
          <cell r="A1316" t="str">
            <v>ED-21636</v>
          </cell>
          <cell r="C1316" t="str">
            <v>TESTEIRA PARA BANCADA EM GRANITO, COR CINZA ANDORINHA, ESP. 2CM, ALTURA DE 10CM, INCLUSIVE POLIMENTO, CORTE/COLAGEM EM MEIA ESQUADRIA E MASSA PLÁSTICA NA COR DA PEDRA</v>
          </cell>
          <cell r="G1316" t="str">
            <v>m</v>
          </cell>
          <cell r="H1316">
            <v>171.41</v>
          </cell>
        </row>
        <row r="1317">
          <cell r="A1317" t="str">
            <v>ED-21634</v>
          </cell>
          <cell r="C1317" t="str">
            <v>TESTEIRA PARA BANCADA EM GRANITO, COR CINZA ANDORINHA, ESP. 2CM, ALTURA DE 3CM, INCLUSIVE POLIMENTO, CORTE/COLAGEM EM MEIA ESQUADARIA E MASSA PLÁSTICA NA COR DA PEDRA</v>
          </cell>
          <cell r="G1317" t="str">
            <v>m</v>
          </cell>
          <cell r="H1317">
            <v>155.03</v>
          </cell>
        </row>
        <row r="1318">
          <cell r="A1318" t="str">
            <v>ED-21635</v>
          </cell>
          <cell r="C1318" t="str">
            <v>TESTEIRA PARA BANCADA EM GRANITO, COR CINZA ANDORINHA, ESP. 2CM, ALTURA DE 5CM, INCLUSIVE POLIMENTO, CORTE/COLAGEM EM MEIA ESQUADARIA E MASSA PLÁSTICA NA COR DA PEDRA</v>
          </cell>
          <cell r="G1318" t="str">
            <v>m</v>
          </cell>
          <cell r="H1318">
            <v>159.71</v>
          </cell>
        </row>
        <row r="1319">
          <cell r="A1319">
            <v>8908</v>
          </cell>
          <cell r="C1319" t="str">
            <v>TESTEIRA E RODABANCADA EM MÁRMORE</v>
          </cell>
        </row>
        <row r="1320">
          <cell r="A1320" t="str">
            <v>ED-48350</v>
          </cell>
          <cell r="C1320" t="str">
            <v>RODABANCADA EM MÁRMORE BRANCO H = 10 CM, E = 2 CM</v>
          </cell>
          <cell r="G1320" t="str">
            <v>m</v>
          </cell>
          <cell r="H1320">
            <v>34.770000000000003</v>
          </cell>
        </row>
        <row r="1321">
          <cell r="A1321" t="str">
            <v>ED-48349</v>
          </cell>
          <cell r="C1321" t="str">
            <v>RODABANCADA EM MÁRMORE BRANCO H = 7 CM, E = 2 CM</v>
          </cell>
          <cell r="G1321" t="str">
            <v>m</v>
          </cell>
          <cell r="H1321">
            <v>26.96</v>
          </cell>
        </row>
        <row r="1322">
          <cell r="A1322" t="str">
            <v>ED-48352</v>
          </cell>
          <cell r="C1322" t="str">
            <v>TESTEIRA EM MÁRMORE BRANCO</v>
          </cell>
          <cell r="G1322" t="str">
            <v>m</v>
          </cell>
          <cell r="H1322">
            <v>12.27</v>
          </cell>
        </row>
        <row r="1323">
          <cell r="A1323">
            <v>8909</v>
          </cell>
          <cell r="C1323" t="str">
            <v>BANCADA EM CONCRETO</v>
          </cell>
        </row>
        <row r="1324">
          <cell r="A1324" t="str">
            <v>ED-48341</v>
          </cell>
          <cell r="C1324" t="str">
            <v>BANCADA EM CONCRETO, APOIADA EM CONSOLE DE METALON 20 X 30 MM</v>
          </cell>
          <cell r="G1324" t="str">
            <v>m2</v>
          </cell>
          <cell r="H1324">
            <v>291.13</v>
          </cell>
        </row>
        <row r="1325">
          <cell r="A1325" t="str">
            <v>ED-48340</v>
          </cell>
          <cell r="C1325" t="str">
            <v>BANCADA SIMPLES EM CONCRETO, APOIADA EM ALVENARIA</v>
          </cell>
          <cell r="G1325" t="str">
            <v>m2</v>
          </cell>
          <cell r="H1325">
            <v>276.55</v>
          </cell>
        </row>
        <row r="1326">
          <cell r="A1326">
            <v>8910</v>
          </cell>
          <cell r="C1326" t="str">
            <v>PRATELEIRA DE ARDÓSIA</v>
          </cell>
        </row>
        <row r="1327">
          <cell r="A1327" t="str">
            <v>ED-50688</v>
          </cell>
          <cell r="C1327" t="str">
            <v>PRATELEIRA DE ARDÓSIA E = 2 CM APOIADA EM CONSOLE DE METALON 20 X 30 MM</v>
          </cell>
          <cell r="G1327" t="str">
            <v>m2</v>
          </cell>
          <cell r="H1327">
            <v>199.51</v>
          </cell>
        </row>
        <row r="1328">
          <cell r="A1328" t="str">
            <v>ED-50687</v>
          </cell>
          <cell r="C1328" t="str">
            <v>PRATELEIRA DE ARDÓSIA E = 2 CM EMBUTIDA EM PAREDE</v>
          </cell>
          <cell r="G1328" t="str">
            <v>m2</v>
          </cell>
          <cell r="H1328">
            <v>192.1</v>
          </cell>
        </row>
        <row r="1329">
          <cell r="A1329">
            <v>8911</v>
          </cell>
          <cell r="C1329" t="str">
            <v>PRATELEIRA DE GRANITO</v>
          </cell>
        </row>
        <row r="1330">
          <cell r="A1330" t="str">
            <v>ED-50692</v>
          </cell>
          <cell r="C1330" t="str">
            <v>PRATELEIRA DE GRANITO CINZA ANDORINHA, E = 2 CM, APOIADA EM CONSOLE DE METALON 20 X 30 MM</v>
          </cell>
          <cell r="G1330" t="str">
            <v>m2</v>
          </cell>
          <cell r="H1330">
            <v>235.8</v>
          </cell>
        </row>
        <row r="1331">
          <cell r="A1331" t="str">
            <v>ED-50691</v>
          </cell>
          <cell r="C1331" t="str">
            <v>PRATELEIRA DE GRANITO CINZA ANDORINHA, E = 2 CM, APOIADA SOBRE ALVENARIA</v>
          </cell>
          <cell r="G1331" t="str">
            <v>m2</v>
          </cell>
          <cell r="H1331">
            <v>230.88</v>
          </cell>
        </row>
        <row r="1332">
          <cell r="A1332">
            <v>8912</v>
          </cell>
          <cell r="C1332" t="str">
            <v>PRATELEIRA DE MÁRMORE</v>
          </cell>
        </row>
        <row r="1333">
          <cell r="A1333" t="str">
            <v>ED-50696</v>
          </cell>
          <cell r="C1333" t="str">
            <v>PRATELEIRA DE MÁRMORE BRANCO E = 2 CM, APOIADA EM CONSOLE DE METALON 20 X 30 MM</v>
          </cell>
          <cell r="G1333" t="str">
            <v>m2</v>
          </cell>
          <cell r="H1333">
            <v>283.57</v>
          </cell>
        </row>
        <row r="1334">
          <cell r="A1334" t="str">
            <v>ED-50695</v>
          </cell>
          <cell r="C1334" t="str">
            <v>PRATELEIRA DE MÁRMORE BRANCO E = 2 CM, APOIADA SOBRE ALVENARIA</v>
          </cell>
          <cell r="G1334" t="str">
            <v>m2</v>
          </cell>
          <cell r="H1334">
            <v>278.64999999999998</v>
          </cell>
        </row>
        <row r="1335">
          <cell r="A1335">
            <v>8913</v>
          </cell>
          <cell r="C1335" t="str">
            <v>PRATELEIRAS DE MADEIRA</v>
          </cell>
        </row>
        <row r="1336">
          <cell r="A1336" t="str">
            <v>ED-50693</v>
          </cell>
          <cell r="C1336" t="str">
            <v>PRATELEIRA DE MADEIRA ENVERNIZADA, EM CONSOLE DE METALON 20 X 30 MM</v>
          </cell>
          <cell r="G1336" t="str">
            <v>m2</v>
          </cell>
          <cell r="H1336">
            <v>170.94</v>
          </cell>
        </row>
        <row r="1337">
          <cell r="A1337" t="str">
            <v>ED-50694</v>
          </cell>
          <cell r="C1337" t="str">
            <v>PRATELEIRA DE MADEIRA PINTADA DE ESMALTE, EM CONSOLE DE METALON 20 X 30 MM</v>
          </cell>
          <cell r="G1337" t="str">
            <v>m2</v>
          </cell>
          <cell r="H1337">
            <v>176.3</v>
          </cell>
        </row>
        <row r="1338">
          <cell r="A1338">
            <v>8914</v>
          </cell>
          <cell r="C1338" t="str">
            <v>PRATELEIRA DE CONCRETO</v>
          </cell>
        </row>
        <row r="1339">
          <cell r="A1339" t="str">
            <v>ED-50690</v>
          </cell>
          <cell r="C1339" t="str">
            <v>PRATELEIRA DE CONCRETO, APOIADA EM CONSOLE DE METALON 20 X 30 MM</v>
          </cell>
          <cell r="G1339" t="str">
            <v>m2</v>
          </cell>
          <cell r="H1339">
            <v>251.38</v>
          </cell>
        </row>
        <row r="1340">
          <cell r="A1340" t="str">
            <v>ED-50689</v>
          </cell>
          <cell r="C1340" t="str">
            <v>PRATELEIRA DE CONCRETO PRÉ- MOLDADO E = 4 CM, APOIADA SOBRE ALVENARIA</v>
          </cell>
          <cell r="G1340" t="str">
            <v>m2</v>
          </cell>
          <cell r="H1340">
            <v>242.3</v>
          </cell>
        </row>
        <row r="1341">
          <cell r="A1341">
            <v>8681</v>
          </cell>
          <cell r="C1341" t="str">
            <v>INSTALAÇÕES ELÉTRICAS</v>
          </cell>
        </row>
        <row r="1342">
          <cell r="A1342">
            <v>8915</v>
          </cell>
          <cell r="C1342" t="str">
            <v>CABO DE COBRE FLEXÍVEL (450/750V)</v>
          </cell>
        </row>
        <row r="1343">
          <cell r="A1343" t="str">
            <v>ED-48966</v>
          </cell>
          <cell r="C1343" t="str">
            <v>CABO DE COBRE FLEXÍVEL, CLASSE 5, ISOLAMENTO TIPO LSHF/ATOX, NÃO HALOGENADO, ANTICHAMA, TERMOPLÁSTICO, UNIPOLAR, SEÇÃO 10 MM2, 70°C, 450/750V</v>
          </cell>
          <cell r="G1343" t="str">
            <v>m</v>
          </cell>
          <cell r="H1343">
            <v>13.73</v>
          </cell>
        </row>
        <row r="1344">
          <cell r="A1344" t="str">
            <v>ED-48946</v>
          </cell>
          <cell r="C1344" t="str">
            <v>CABO DE COBRE FLEXÍVEL, CLASSE 5, ISOLAMENTO TIPO LSHF/ATOX, NÃO HALOGENADO, ANTICHAMA, TERMOPLÁSTICO, UNIPOLAR, SEÇÃO 1,5 MM2, 70°C, 450/750V</v>
          </cell>
          <cell r="G1344" t="str">
            <v>m</v>
          </cell>
          <cell r="H1344">
            <v>2.76</v>
          </cell>
        </row>
        <row r="1345">
          <cell r="A1345" t="str">
            <v>ED-48971</v>
          </cell>
          <cell r="C1345" t="str">
            <v>CABO DE COBRE FLEXÍVEL, CLASSE 5, ISOLAMENTO TIPO LSHF/ATOX, NÃO HALOGENADO, ANTICHAMA, TERMOPLÁSTICO, UNIPOLAR, SEÇÃO 16 MM2, 70°C, 450/750V</v>
          </cell>
          <cell r="G1345" t="str">
            <v>m</v>
          </cell>
          <cell r="H1345">
            <v>19.68</v>
          </cell>
        </row>
        <row r="1346">
          <cell r="A1346" t="str">
            <v>ED-48951</v>
          </cell>
          <cell r="C1346" t="str">
            <v>CABO DE COBRE FLEXÍVEL, CLASSE 5, ISOLAMENTO TIPO LSHF/ATOX, NÃO HALOGENADO, ANTICHAMA, TERMOPLÁSTICO, UNIPOLAR, SEÇÃO 2,5 MM2, 70°C, 450/750V</v>
          </cell>
          <cell r="G1346" t="str">
            <v>m</v>
          </cell>
          <cell r="H1346">
            <v>4.4800000000000004</v>
          </cell>
        </row>
        <row r="1347">
          <cell r="A1347" t="str">
            <v>ED-48976</v>
          </cell>
          <cell r="C1347" t="str">
            <v>CABO DE COBRE FLEXÍVEL, CLASSE 5, ISOLAMENTO TIPO LSHF/ATOX, NÃO HALOGENADO, ANTICHAMA, TERMOPLÁSTICO, UNIPOLAR, SEÇÃO 25 MM2, 70°C, 450/750V</v>
          </cell>
          <cell r="G1347" t="str">
            <v>m</v>
          </cell>
          <cell r="H1347">
            <v>28.86</v>
          </cell>
        </row>
        <row r="1348">
          <cell r="A1348" t="str">
            <v>ED-48981</v>
          </cell>
          <cell r="C1348" t="str">
            <v>CABO DE COBRE FLEXÍVEL, CLASSE 5, ISOLAMENTO TIPO LSHF/ATOX, NÃO HALOGENADO, ANTICHAMA, TERMOPLÁSTICO, UNIPOLAR, SEÇÃO 35 MM2, 70°C, 450/750V</v>
          </cell>
          <cell r="G1348" t="str">
            <v>m</v>
          </cell>
          <cell r="H1348">
            <v>40.479999999999997</v>
          </cell>
        </row>
        <row r="1349">
          <cell r="A1349" t="str">
            <v>ED-48956</v>
          </cell>
          <cell r="C1349" t="str">
            <v>CABO DE COBRE FLEXÍVEL, CLASSE 5, ISOLAMENTO TIPO LSHF/ATOX, NÃO HALOGENADO, ANTICHAMA, TERMOPLÁSTICO, UNIPOLAR, SEÇÃO 4 MM2, 70°C, 450/750V</v>
          </cell>
          <cell r="G1349" t="str">
            <v>m</v>
          </cell>
          <cell r="H1349">
            <v>6.28</v>
          </cell>
        </row>
        <row r="1350">
          <cell r="A1350" t="str">
            <v>ED-48961</v>
          </cell>
          <cell r="C1350" t="str">
            <v>CABO DE COBRE FLEXÍVEL, CLASSE 5, ISOLAMENTO TIPO LSHF/ATOX, NÃO HALOGENADO, ANTICHAMA, TERMOPLÁSTICO, UNIPOLAR, SEÇÃO 6 MM2, 70°C, 450/750V</v>
          </cell>
          <cell r="G1350" t="str">
            <v>m</v>
          </cell>
          <cell r="H1350">
            <v>8.9499999999999993</v>
          </cell>
        </row>
        <row r="1351">
          <cell r="A1351" t="str">
            <v>ED-49339</v>
          </cell>
          <cell r="C1351" t="str">
            <v>FIO RÍGIDO ISOLAÇÃO EM PVC 450/750V # 10 MM2</v>
          </cell>
          <cell r="G1351" t="str">
            <v>m</v>
          </cell>
          <cell r="H1351">
            <v>9.99</v>
          </cell>
        </row>
        <row r="1352">
          <cell r="A1352" t="str">
            <v>ED-49335</v>
          </cell>
          <cell r="C1352" t="str">
            <v>FIO RÍGIDO ISOLAÇÃO EM PVC 450/750V # 1,5 MM2</v>
          </cell>
          <cell r="G1352" t="str">
            <v>m</v>
          </cell>
          <cell r="H1352">
            <v>4.7699999999999996</v>
          </cell>
        </row>
        <row r="1353">
          <cell r="A1353" t="str">
            <v>ED-49336</v>
          </cell>
          <cell r="C1353" t="str">
            <v>FIO RÍGIDO ISOLAÇÃO EM PVC 450/750V # 2,5 MM2</v>
          </cell>
          <cell r="G1353" t="str">
            <v>m</v>
          </cell>
          <cell r="H1353">
            <v>5.53</v>
          </cell>
        </row>
        <row r="1354">
          <cell r="A1354" t="str">
            <v>ED-49337</v>
          </cell>
          <cell r="C1354" t="str">
            <v>FIO RÍGIDO ISOLAÇÃO EM PVC 450/750V # 4 MM2</v>
          </cell>
          <cell r="G1354" t="str">
            <v>m</v>
          </cell>
          <cell r="H1354">
            <v>6.61</v>
          </cell>
        </row>
        <row r="1355">
          <cell r="A1355" t="str">
            <v>ED-49338</v>
          </cell>
          <cell r="C1355" t="str">
            <v>FIO RÍGIDO ISOLAÇÃO EM PVC 450/750V # 6 MM2</v>
          </cell>
          <cell r="G1355" t="str">
            <v>m</v>
          </cell>
          <cell r="H1355">
            <v>7.76</v>
          </cell>
        </row>
        <row r="1356">
          <cell r="A1356">
            <v>8916</v>
          </cell>
          <cell r="C1356" t="str">
            <v>CABO DE COBRE FLEXÍVEL (0,6/1KV)</v>
          </cell>
        </row>
        <row r="1357">
          <cell r="A1357" t="str">
            <v>ED-48998</v>
          </cell>
          <cell r="C1357" t="str">
            <v>CABO DE COBRE FLEXÍVEL, CLASSE 5, ISOLAMENTO TIPO EPR/HEPR, NÃO HALOGENADO, ANTICHAMA, TERMOFIXO, UNIPOLAR, SEÇÃO 10 MM2, 90°C, 0,6/1KV</v>
          </cell>
          <cell r="G1357" t="str">
            <v>m</v>
          </cell>
          <cell r="H1357">
            <v>14.38</v>
          </cell>
        </row>
        <row r="1358">
          <cell r="A1358" t="str">
            <v>ED-49019</v>
          </cell>
          <cell r="C1358" t="str">
            <v>CABO DE COBRE FLEXÍVEL, CLASSE 5, ISOLAMENTO TIPO EPR/HEPR, NÃO HALOGENADO, ANTICHAMA, TERMOFIXO, UNIPOLAR, SEÇÃO 120 MM2, 90°C, 0,6/1KV</v>
          </cell>
          <cell r="G1358" t="str">
            <v>m</v>
          </cell>
          <cell r="H1358">
            <v>123.21</v>
          </cell>
        </row>
        <row r="1359">
          <cell r="A1359" t="str">
            <v>ED-48986</v>
          </cell>
          <cell r="C1359" t="str">
            <v>CABO DE COBRE FLEXÍVEL, CLASSE 5, ISOLAMENTO TIPO EPR/HEPR, NÃO HALOGENADO, ANTICHAMA, TERMOFIXO, UNIPOLAR, SEÇÃO 1,5 MM2, 90°C, 0,6/1KV</v>
          </cell>
          <cell r="G1359" t="str">
            <v>m</v>
          </cell>
          <cell r="H1359">
            <v>2.89</v>
          </cell>
        </row>
        <row r="1360">
          <cell r="A1360" t="str">
            <v>ED-49022</v>
          </cell>
          <cell r="C1360" t="str">
            <v>CABO DE COBRE FLEXÍVEL, CLASSE 5, ISOLAMENTO TIPO EPR/HEPR, NÃO HALOGENADO, ANTICHAMA, TERMOFIXO, UNIPOLAR, SEÇÃO 150 MM2, 90°C, 0,6/1KV</v>
          </cell>
          <cell r="G1360" t="str">
            <v>m</v>
          </cell>
          <cell r="H1360">
            <v>152.18</v>
          </cell>
        </row>
        <row r="1361">
          <cell r="A1361" t="str">
            <v>ED-49001</v>
          </cell>
          <cell r="C1361" t="str">
            <v>CABO DE COBRE FLEXÍVEL, CLASSE 5, ISOLAMENTO TIPO EPR/HEPR, NÃO HALOGENADO, ANTICHAMA, TERMOFIXO, UNIPOLAR, SEÇÃO 16 MM2, 90°C, 0,6/1KV</v>
          </cell>
          <cell r="G1361" t="str">
            <v>m</v>
          </cell>
          <cell r="H1361">
            <v>21.66</v>
          </cell>
        </row>
        <row r="1362">
          <cell r="A1362" t="str">
            <v>ED-49025</v>
          </cell>
          <cell r="C1362" t="str">
            <v>CABO DE COBRE FLEXÍVEL, CLASSE 5, ISOLAMENTO TIPO EPR/HEPR, NÃO HALOGENADO, ANTICHAMA, TERMOFIXO, UNIPOLAR, SEÇÃO 185 MM2, 90°C, 0,6/1KV</v>
          </cell>
          <cell r="G1362" t="str">
            <v>m</v>
          </cell>
          <cell r="H1362">
            <v>189.61</v>
          </cell>
        </row>
        <row r="1363">
          <cell r="A1363" t="str">
            <v>ED-49028</v>
          </cell>
          <cell r="C1363" t="str">
            <v>CABO DE COBRE FLEXÍVEL, CLASSE 5, ISOLAMENTO TIPO EPR/HEPR, NÃO HALOGENADO, ANTICHAMA, TERMOFIXO, UNIPOLAR, SEÇÃO 240 MM2, 90°C, 0,6/1KV</v>
          </cell>
          <cell r="G1363" t="str">
            <v>m</v>
          </cell>
          <cell r="H1363">
            <v>248.29</v>
          </cell>
        </row>
        <row r="1364">
          <cell r="A1364" t="str">
            <v>ED-48989</v>
          </cell>
          <cell r="C1364" t="str">
            <v>CABO DE COBRE FLEXÍVEL, CLASSE 5, ISOLAMENTO TIPO EPR/HEPR, NÃO HALOGENADO, ANTICHAMA, TERMOFIXO, UNIPOLAR, SEÇÃO 2,5 MM2, 90°C, 0,6/1KV</v>
          </cell>
          <cell r="G1364" t="str">
            <v>m</v>
          </cell>
          <cell r="H1364">
            <v>4.6100000000000003</v>
          </cell>
        </row>
        <row r="1365">
          <cell r="A1365" t="str">
            <v>ED-49004</v>
          </cell>
          <cell r="C1365" t="str">
            <v>CABO DE COBRE FLEXÍVEL, CLASSE 5, ISOLAMENTO TIPO EPR/HEPR, NÃO HALOGENADO, ANTICHAMA, TERMOFIXO, UNIPOLAR, SEÇÃO 25 MM2, 90°C, 0,6/1KV</v>
          </cell>
          <cell r="G1365" t="str">
            <v>m</v>
          </cell>
          <cell r="H1365">
            <v>31.83</v>
          </cell>
        </row>
        <row r="1366">
          <cell r="A1366" t="str">
            <v>ED-49031</v>
          </cell>
          <cell r="C1366" t="str">
            <v>CABO DE COBRE FLEXÍVEL, CLASSE 5, ISOLAMENTO TIPO EPR/HEPR, NÃO HALOGENADO, ANTICHAMA, TERMOFIXO, UNIPOLAR, SEÇÃO 300 MM2, 90°C, 0,6/1KV</v>
          </cell>
          <cell r="G1366" t="str">
            <v>m</v>
          </cell>
          <cell r="H1366">
            <v>301.24</v>
          </cell>
        </row>
        <row r="1367">
          <cell r="A1367" t="str">
            <v>ED-49007</v>
          </cell>
          <cell r="C1367" t="str">
            <v>CABO DE COBRE FLEXÍVEL, CLASSE 5, ISOLAMENTO TIPO EPR/HEPR, NÃO HALOGENADO, ANTICHAMA, TERMOFIXO, UNIPOLAR, SEÇÃO 35 MM2, 90°C, 0,6/1KV</v>
          </cell>
          <cell r="G1367" t="str">
            <v>m</v>
          </cell>
          <cell r="H1367">
            <v>39.97</v>
          </cell>
        </row>
        <row r="1368">
          <cell r="A1368" t="str">
            <v>ED-48992</v>
          </cell>
          <cell r="C1368" t="str">
            <v>CABO DE COBRE FLEXÍVEL, CLASSE 5, ISOLAMENTO TIPO EPR/HEPR, NÃO HALOGENADO, ANTICHAMA, TERMOFIXO, UNIPOLAR, SEÇÃO 4 MM2, 90°C, 0,6/1KV</v>
          </cell>
          <cell r="G1368" t="str">
            <v>m</v>
          </cell>
          <cell r="H1368">
            <v>6.37</v>
          </cell>
        </row>
        <row r="1369">
          <cell r="A1369" t="str">
            <v>ED-49010</v>
          </cell>
          <cell r="C1369" t="str">
            <v>CABO DE COBRE FLEXÍVEL, CLASSE 5, ISOLAMENTO TIPO EPR/HEPR, NÃO HALOGENADO, ANTICHAMA, TERMOFIXO, UNIPOLAR, SEÇÃO 50 MM2, 90°C, 0,6/1KV</v>
          </cell>
          <cell r="G1369" t="str">
            <v>m</v>
          </cell>
          <cell r="H1369">
            <v>57.59</v>
          </cell>
        </row>
        <row r="1370">
          <cell r="A1370" t="str">
            <v>ED-48995</v>
          </cell>
          <cell r="C1370" t="str">
            <v>CABO DE COBRE FLEXÍVEL, CLASSE 5, ISOLAMENTO TIPO EPR/HEPR, NÃO HALOGENADO, ANTICHAMA, TERMOFIXO, UNIPOLAR, SEÇÃO 6 MM2, 90°C, 0,6/1KV</v>
          </cell>
          <cell r="G1370" t="str">
            <v>m</v>
          </cell>
          <cell r="H1370">
            <v>9.6</v>
          </cell>
        </row>
        <row r="1371">
          <cell r="A1371" t="str">
            <v>ED-49013</v>
          </cell>
          <cell r="C1371" t="str">
            <v>CABO DE COBRE FLEXÍVEL, CLASSE 5, ISOLAMENTO TIPO EPR/HEPR, NÃO HALOGENADO, ANTICHAMA, TERMOFIXO, UNIPOLAR, SEÇÃO 70 MM2, 90°C, 0,6/1KV</v>
          </cell>
          <cell r="G1371" t="str">
            <v>m</v>
          </cell>
          <cell r="H1371">
            <v>81.93</v>
          </cell>
        </row>
        <row r="1372">
          <cell r="A1372" t="str">
            <v>ED-49016</v>
          </cell>
          <cell r="C1372" t="str">
            <v>CABO DE COBRE FLEXÍVEL, CLASSE 5, ISOLAMENTO TIPO EPR/HEPR, NÃO HALOGENADO, ANTICHAMA, TERMOFIXO, UNIPOLAR, SEÇÃO 95 MM2, 90°C, 0,6/1KV</v>
          </cell>
          <cell r="G1372" t="str">
            <v>m</v>
          </cell>
          <cell r="H1372">
            <v>107.98</v>
          </cell>
        </row>
        <row r="1373">
          <cell r="A1373">
            <v>8917</v>
          </cell>
          <cell r="C1373" t="str">
            <v>CORDOALHA</v>
          </cell>
        </row>
        <row r="1374">
          <cell r="A1374" t="str">
            <v>ED-49132</v>
          </cell>
          <cell r="C1374" t="str">
            <v>CABO DE COBRE NU # 10 MM2, ENTERRADO, EXCLUSIVE ESCAVAÇÃO E REATERRO</v>
          </cell>
          <cell r="G1374" t="str">
            <v>m</v>
          </cell>
          <cell r="H1374">
            <v>12.42</v>
          </cell>
        </row>
        <row r="1375">
          <cell r="A1375" t="str">
            <v>ED-49133</v>
          </cell>
          <cell r="C1375" t="str">
            <v>CABO DE COBRE NU # 16 MM2, ENTERRADO, EXCLUSIVE ESCAVAÇÃO E REATERRO</v>
          </cell>
          <cell r="G1375" t="str">
            <v>m</v>
          </cell>
          <cell r="H1375">
            <v>18.38</v>
          </cell>
        </row>
        <row r="1376">
          <cell r="A1376" t="str">
            <v>ED-49134</v>
          </cell>
          <cell r="C1376" t="str">
            <v>CABO DE COBRE NU # 25 MM2, ENTERRADO, EXCLUSIVE ESCAVAÇÃO E REATERRO</v>
          </cell>
          <cell r="G1376" t="str">
            <v>m</v>
          </cell>
          <cell r="H1376">
            <v>26.79</v>
          </cell>
        </row>
        <row r="1377">
          <cell r="A1377" t="str">
            <v>ED-49135</v>
          </cell>
          <cell r="C1377" t="str">
            <v>CABO DE COBRE NU # 35 MM2, ENTERRADO, EXCLUSIVE ESCAVAÇÃO E REATERRO</v>
          </cell>
          <cell r="G1377" t="str">
            <v>m</v>
          </cell>
          <cell r="H1377">
            <v>37.24</v>
          </cell>
        </row>
        <row r="1378">
          <cell r="A1378" t="str">
            <v>ED-49136</v>
          </cell>
          <cell r="C1378" t="str">
            <v>CABO DE COBRE NU # 50 MM2, ENTERRADO, EXCLUSIVE ESCAVAÇÃO E REATERRO</v>
          </cell>
          <cell r="G1378" t="str">
            <v>m</v>
          </cell>
          <cell r="H1378">
            <v>50.59</v>
          </cell>
        </row>
        <row r="1379">
          <cell r="A1379" t="str">
            <v>ED-49137</v>
          </cell>
          <cell r="C1379" t="str">
            <v>CABO DE COBRE NU # 70 MM2, ENTERRADO, EXCLUSIVE ESCAVAÇÃO E REATERRO</v>
          </cell>
          <cell r="G1379" t="str">
            <v>m</v>
          </cell>
          <cell r="H1379">
            <v>74.45</v>
          </cell>
        </row>
        <row r="1380">
          <cell r="A1380" t="str">
            <v>ED-49138</v>
          </cell>
          <cell r="C1380" t="str">
            <v>CABO DE COBRE NU # 95 MM2, ENTERRADO, EXCLUSIVE ESCAVAÇÃO E REATERRO</v>
          </cell>
          <cell r="G1380" t="str">
            <v>m</v>
          </cell>
          <cell r="H1380">
            <v>103.51</v>
          </cell>
        </row>
        <row r="1381">
          <cell r="A1381">
            <v>8918</v>
          </cell>
          <cell r="C1381" t="str">
            <v>CAIXA EM PVC LIGAÇÃO E PASSAGEM</v>
          </cell>
        </row>
        <row r="1382">
          <cell r="A1382" t="str">
            <v>ED-16634</v>
          </cell>
          <cell r="C1382" t="str">
            <v>CAIXA DE LIGAÇÃO/PASSAGEM EM PVC RÍGIDO PARA ELETRODUTO COM SUPORTE PARA LAJOTA, OCTOGONAL COM FUNDO MÓVEL, DIMENSÕES 4"X4", EMBUTIDA EM LAJE PRÉ-MOLDADA - FORNECIMENTO E INSTALAÇÃO</v>
          </cell>
          <cell r="G1382" t="str">
            <v>un</v>
          </cell>
          <cell r="H1382">
            <v>12.2</v>
          </cell>
        </row>
        <row r="1383">
          <cell r="A1383" t="str">
            <v>ED-49187</v>
          </cell>
          <cell r="C1383" t="str">
            <v>CAIXA DE LIGAÇÃO/PASSAGEM EM PVC RÍGIDO PARA ELETRODUTO, DIMENSÕES 4"X2", EMBUTIDA EM ALVENARIA - FORNECIMENTO E INSTALAÇÃO</v>
          </cell>
          <cell r="G1383" t="str">
            <v>un</v>
          </cell>
          <cell r="H1383">
            <v>8.23</v>
          </cell>
        </row>
        <row r="1384">
          <cell r="A1384" t="str">
            <v>ED-49194</v>
          </cell>
          <cell r="C1384" t="str">
            <v>CAIXA DE LIGAÇÃO/PASSAGEM EM PVC RÍGIDO PARA ELETRODUTO, DIMENSÕES 4"X2", EMBUTIDA EM PAREDE EM CHAPA DE GESSO ACARTONADO (DRYWALL), INCLUSIVE FORNECIMENTO E INSTALAÇÃO</v>
          </cell>
          <cell r="G1384" t="str">
            <v>un</v>
          </cell>
          <cell r="H1384">
            <v>12.72</v>
          </cell>
        </row>
        <row r="1385">
          <cell r="A1385" t="str">
            <v>ED-49188</v>
          </cell>
          <cell r="C1385" t="str">
            <v>CAIXA DE LIGAÇÃO/PASSAGEM EM PVC RÍGIDO PARA ELETRODUTO, DIMENSÕES 4"X4", EMBUTIDA EM ALVENARIA - FORNECIMENTO E INSTALAÇÃO</v>
          </cell>
          <cell r="G1385" t="str">
            <v>un</v>
          </cell>
          <cell r="H1385">
            <v>10.92</v>
          </cell>
        </row>
        <row r="1386">
          <cell r="A1386" t="str">
            <v>ED-49195</v>
          </cell>
          <cell r="C1386" t="str">
            <v>CAIXA DE LIGAÇÃO/PASSAGEM EM PVC RÍGIDO PARA ELETRODUTO, DIMENSÕES 4"X4", EMBUTIDA EM PAREDE EM CHAPA DE GESSO ACARTONADO (DRYWALL), INCLUSIVE FORNECIMENTO E INSTALAÇÃO</v>
          </cell>
          <cell r="G1386" t="str">
            <v>un</v>
          </cell>
          <cell r="H1386">
            <v>14.76</v>
          </cell>
        </row>
        <row r="1387">
          <cell r="A1387" t="str">
            <v>ED-49191</v>
          </cell>
          <cell r="C1387" t="str">
            <v>CAIXA DE LIGAÇÃO/PASSAGEM EM PVC RÍGIDO PARA ELETRODUTO, OCTOGONAL COM ANEL DESLIZANTE, DIMENSÕES 3"X3", EMBUTIDA EM LAJE - FORNECIMENTO E INSTALAÇÃO</v>
          </cell>
          <cell r="G1387" t="str">
            <v>un</v>
          </cell>
          <cell r="H1387">
            <v>9.07</v>
          </cell>
        </row>
        <row r="1388">
          <cell r="A1388" t="str">
            <v>ED-49190</v>
          </cell>
          <cell r="C1388" t="str">
            <v>CAIXA DE LIGAÇÃO/PASSAGEM EM PVC RÍGIDO PARA ELETRODUTO, OCTOGONAL COM FUNDO FIXO REFORÇADO, DIMENSÕES 4"X4", EMBUTIDA EM LAJE - FORNECIMENTO E INSTALAÇÃO</v>
          </cell>
          <cell r="G1388" t="str">
            <v>un</v>
          </cell>
          <cell r="H1388">
            <v>10.199999999999999</v>
          </cell>
        </row>
        <row r="1389">
          <cell r="A1389" t="str">
            <v>ED-49189</v>
          </cell>
          <cell r="C1389" t="str">
            <v>CAIXA DE LIGAÇÃO/PASSAGEM EM PVC RÍGIDO PARA ELETRODUTO, OCTOGONAL COM FUNDO MÓVEL, DIMENSÕES 4"X4", EMBUTIDA EM LAJE - FORNECIMENTO E INSTALAÇÃO</v>
          </cell>
          <cell r="G1389" t="str">
            <v>un</v>
          </cell>
          <cell r="H1389">
            <v>9.93</v>
          </cell>
        </row>
        <row r="1390">
          <cell r="A1390" t="str">
            <v>ED-49192</v>
          </cell>
          <cell r="C1390" t="str">
            <v>CAIXA DE LIGAÇÃO/PASSAGEM EM PVC RÍGIDO PARA ELETRODUTO ROSCÁVEL, DIMENSÕES 4"X2", EMBUTIDA EM ALVENARIA - FORNECIMENTO E INSTALAÇÃO</v>
          </cell>
          <cell r="G1390" t="str">
            <v>un</v>
          </cell>
          <cell r="H1390">
            <v>8.73</v>
          </cell>
        </row>
        <row r="1391">
          <cell r="A1391" t="str">
            <v>ED-49193</v>
          </cell>
          <cell r="C1391" t="str">
            <v>CAIXA DE LIGAÇÃO/PASSAGEM EM PVC RÍGIDO PARA ELETRODUTO ROSCÁVEL, DIMENSÕES 4"X4", EMBUTIDA EM ALVENARIA - FORNECIMENTO E INSTALAÇÃO</v>
          </cell>
          <cell r="G1391" t="str">
            <v>un</v>
          </cell>
          <cell r="H1391">
            <v>11.88</v>
          </cell>
        </row>
        <row r="1392">
          <cell r="A1392" t="str">
            <v>ED-49196</v>
          </cell>
          <cell r="C1392" t="str">
            <v>CAIXA ESTANQUE AQUATIC 4x2"</v>
          </cell>
          <cell r="G1392" t="str">
            <v>un</v>
          </cell>
          <cell r="H1392">
            <v>45.78</v>
          </cell>
        </row>
        <row r="1393">
          <cell r="A1393">
            <v>8919</v>
          </cell>
          <cell r="C1393" t="str">
            <v>CAIXA METÁLICA DE LIGAÇÃO E PASSAGEM</v>
          </cell>
        </row>
        <row r="1394">
          <cell r="A1394" t="str">
            <v>ED-49197</v>
          </cell>
          <cell r="C1394" t="str">
            <v>CAIXA DE INSPEÇÃO EM CONCRETO, TIPO "ZA" PASSEIO, PADRÃO CEMIG, DIMENSÃO (28X28)CM, ALTURA 40CM, COM TAMPA E ARO ARTICULADO EM FERRO FUNDIDO, INCLUSIVE ESCAVAÇÃO, APILOAMENTO, LASTRO DE BRITA, REATERRO E TRANSPORTE E RETIRADA DO MATERIAL ESCAVADO (EM CAÇAMBA)</v>
          </cell>
          <cell r="G1394" t="str">
            <v>un</v>
          </cell>
          <cell r="H1394">
            <v>194.04</v>
          </cell>
        </row>
        <row r="1395">
          <cell r="A1395" t="str">
            <v>ED-49200</v>
          </cell>
          <cell r="C1395" t="str">
            <v xml:space="preserve">CAIXA DE INSPEÇÃO EM CONCRETO, TIPO "ZB" GARAGEM, PADRÃO CEMIG, DIMENSÃO (52X44)CM, ALTURA 70CM, COM TAMPA E ARO ARTICULADO EM FERRO FUNDIDO, INCLUSIVE ESCAVAÇÃO, APILOAMENTO, LASTRO DE BRITA, REATERRO E TRANSPORTE E RETIRADA DO MATERIAL ESCAVADO (EM CAÇAMBA) </v>
          </cell>
          <cell r="G1395" t="str">
            <v>un</v>
          </cell>
          <cell r="H1395">
            <v>674.34</v>
          </cell>
        </row>
        <row r="1396">
          <cell r="A1396" t="str">
            <v>ED-49199</v>
          </cell>
          <cell r="C1396" t="str">
            <v>CAIXA DE INSPEÇÃO EM CONCRETO, TIPO "ZB" PASSEIO, PADRÃO CEMIG, DIMENSÃO (52X44)CM, ALTURA 70CM, COM TAMPA E ARO ARTICULADO EM FERRO FUNDIDO, INCLUSIVE ESCAVAÇÃO, APILOAMENTO, LASTRO DE BRITA, REATERRO E TRANSPORTE E RETIRADA DO MATERIAL ESCAVADO (EM CAÇAMBA)</v>
          </cell>
          <cell r="G1396" t="str">
            <v>un</v>
          </cell>
          <cell r="H1396">
            <v>646.23</v>
          </cell>
        </row>
        <row r="1397">
          <cell r="A1397" t="str">
            <v>ED-49202</v>
          </cell>
          <cell r="C1397" t="str">
            <v>CAIXA DE INSPEÇÃO EM CONCRETO, TIPO "ZC" GARAGEM, PADRÃO CEMIG, DIMENSÃO (77X67)CM, ALTURA 90CM, COM TAMPA E ARO ARTICULADO EM FERRO FUNDIDO, INCLUSIVE ESCAVAÇÃO, APILOAMENTO, LASTRO DE BRITA, REATERRO E TRANSPORTE E RETIRADA DO MATERIAL ESCAVADO (EM CAÇAMBA)</v>
          </cell>
          <cell r="G1397" t="str">
            <v>un</v>
          </cell>
          <cell r="H1397">
            <v>1729.76</v>
          </cell>
        </row>
        <row r="1398">
          <cell r="A1398" t="str">
            <v>ED-49201</v>
          </cell>
          <cell r="C1398" t="str">
            <v>CAIXA DE INSPEÇÃO EM CONCRETO, TIPO "ZC" PASSEIO, PADRÃO CEMIG, DIMENSÃO (77X67)CM, ALTURA 90CM, COM TAMPA E ARO ARTICULADO EM FERRO FUNDIDO, INCLUSIVE ESCAVAÇÃO, APILOAMENTO, LASTRO DE BRITA, REATERRO E TRANSPORTE E RETIRADA DO MATERIAL ESCAVADO (EM CAÇAMBA)</v>
          </cell>
          <cell r="G1398" t="str">
            <v>un</v>
          </cell>
          <cell r="H1398">
            <v>1356.99</v>
          </cell>
        </row>
        <row r="1399">
          <cell r="A1399" t="str">
            <v>ED-49213</v>
          </cell>
          <cell r="C1399" t="str">
            <v>CAIXA DE PASSAGEM CP-N2 INCLUSIVE TAMPA</v>
          </cell>
          <cell r="G1399" t="str">
            <v>un</v>
          </cell>
          <cell r="H1399">
            <v>62.84</v>
          </cell>
        </row>
        <row r="1400">
          <cell r="A1400" t="str">
            <v>ED-49151</v>
          </cell>
          <cell r="C1400" t="str">
            <v>CAIXA DE PASSAGEM EM CHAPA DE AÇO COM TAMPA APARAFUSADA, SOBREPOR, 102 X 102 X 82 MM</v>
          </cell>
          <cell r="G1400" t="str">
            <v>un</v>
          </cell>
          <cell r="H1400">
            <v>25.28</v>
          </cell>
        </row>
        <row r="1401">
          <cell r="A1401" t="str">
            <v>ED-49152</v>
          </cell>
          <cell r="C1401" t="str">
            <v>CAIXA DE PASSAGEM EM CHAPA DE AÇO COM TAMPA APARAFUSADA, SOBREPOR, 152 X 152 X 82 MM</v>
          </cell>
          <cell r="G1401" t="str">
            <v>un</v>
          </cell>
          <cell r="H1401">
            <v>45.95</v>
          </cell>
        </row>
        <row r="1402">
          <cell r="A1402" t="str">
            <v>ED-49153</v>
          </cell>
          <cell r="C1402" t="str">
            <v>CAIXA DE PASSAGEM EM CHAPA DE AÇO COM TAMPA APARAFUSADA, SOBREPOR, 202 X 202 X 102 MM</v>
          </cell>
          <cell r="G1402" t="str">
            <v>un</v>
          </cell>
          <cell r="H1402">
            <v>79.03</v>
          </cell>
        </row>
        <row r="1403">
          <cell r="A1403" t="str">
            <v>ED-49154</v>
          </cell>
          <cell r="C1403" t="str">
            <v>CAIXA DE PASSAGEM EM CHAPA DE AÇO COM TAMPA APARAFUSADA, SOBREPOR, 252 X 252 X 102 MM</v>
          </cell>
          <cell r="G1403" t="str">
            <v>un</v>
          </cell>
          <cell r="H1403">
            <v>87.73</v>
          </cell>
        </row>
        <row r="1404">
          <cell r="A1404" t="str">
            <v>ED-49155</v>
          </cell>
          <cell r="C1404" t="str">
            <v>CAIXA DE PASSAGEM EM CHAPA DE AÇO COM TAMPA APARAFUSADA, SOBREPOR, 302 X 302 X 122 MM</v>
          </cell>
          <cell r="G1404" t="str">
            <v>un</v>
          </cell>
          <cell r="H1404">
            <v>123.79</v>
          </cell>
        </row>
        <row r="1405">
          <cell r="A1405" t="str">
            <v>ED-49156</v>
          </cell>
          <cell r="C1405" t="str">
            <v>CAIXA DE PASSAGEM EM CHAPA DE AÇO COM TAMPA APARAFUSADA, SOBREPOR, 352 X 352 X 122 MM</v>
          </cell>
          <cell r="G1405" t="str">
            <v>un</v>
          </cell>
          <cell r="H1405">
            <v>102.71</v>
          </cell>
        </row>
        <row r="1406">
          <cell r="A1406" t="str">
            <v>ED-49148</v>
          </cell>
          <cell r="C1406" t="str">
            <v>CAIXA DE PASSAGEM EM CHAPA DE AÇO, EMBUTIR 153 X 153 X 82 MM</v>
          </cell>
          <cell r="G1406" t="str">
            <v>un</v>
          </cell>
          <cell r="H1406">
            <v>95.85</v>
          </cell>
        </row>
        <row r="1407">
          <cell r="A1407" t="str">
            <v>ED-49149</v>
          </cell>
          <cell r="C1407" t="str">
            <v>CAIXA DE PASSAGEM EM CHAPA DE AÇO, EMBUTIR 230 X 230 X 102 MM</v>
          </cell>
          <cell r="G1407" t="str">
            <v>un</v>
          </cell>
          <cell r="H1407">
            <v>110.94</v>
          </cell>
        </row>
        <row r="1408">
          <cell r="A1408" t="str">
            <v>ED-49150</v>
          </cell>
          <cell r="C1408" t="str">
            <v>CAIXA DE PASSAGEM EM CHAPA DE AÇO, EMBUTIR 330 X 330 X 122 MM</v>
          </cell>
          <cell r="G1408" t="str">
            <v>un</v>
          </cell>
          <cell r="H1408">
            <v>104.2</v>
          </cell>
        </row>
        <row r="1409">
          <cell r="A1409" t="str">
            <v>ED-49164</v>
          </cell>
          <cell r="C1409" t="str">
            <v>CAIXA DE PASSAGEM PARA PISO, METÁLICA, TAMPA ANTIDERRAPANTE, 100 X 100 X 60 CM</v>
          </cell>
          <cell r="G1409" t="str">
            <v>un</v>
          </cell>
          <cell r="H1409">
            <v>59.21</v>
          </cell>
        </row>
        <row r="1410">
          <cell r="A1410" t="str">
            <v>ED-49165</v>
          </cell>
          <cell r="C1410" t="str">
            <v>CAIXA DE PASSAGEM PARA PISO, METÁLICA, TAMPA ANTIDERRAPANTE, 200 X 200 X 100 CM</v>
          </cell>
          <cell r="G1410" t="str">
            <v>un</v>
          </cell>
          <cell r="H1410">
            <v>95.83</v>
          </cell>
        </row>
        <row r="1411">
          <cell r="A1411" t="str">
            <v>ED-49166</v>
          </cell>
          <cell r="C1411" t="str">
            <v>CAIXA DE PASSAGEM PARA PISO, METÁLICA, TAMPA ANTIDERRAPANTE, 300 X 300 X 120 CM</v>
          </cell>
          <cell r="G1411" t="str">
            <v>un</v>
          </cell>
          <cell r="H1411">
            <v>184.8</v>
          </cell>
        </row>
        <row r="1412">
          <cell r="A1412" t="str">
            <v>ED-49167</v>
          </cell>
          <cell r="C1412" t="str">
            <v>CAIXA DE PASSAGEM PARA PISO, METÁLICA, TAMPA ANTIDERRAPANTE, 400 X 400 X 200 CM</v>
          </cell>
          <cell r="G1412" t="str">
            <v>un</v>
          </cell>
          <cell r="H1412">
            <v>297.74</v>
          </cell>
        </row>
        <row r="1413">
          <cell r="A1413" t="str">
            <v>ED-49214</v>
          </cell>
          <cell r="C1413" t="str">
            <v>CAIXA DE PASSAGEM 15 x 15 CM EM CHAPA DE FERRO COM TAMPA CEGA</v>
          </cell>
          <cell r="G1413" t="str">
            <v>un</v>
          </cell>
          <cell r="H1413">
            <v>28.95</v>
          </cell>
        </row>
        <row r="1414">
          <cell r="A1414" t="str">
            <v>ED-49215</v>
          </cell>
          <cell r="C1414" t="str">
            <v>CAIXA DE PASSAGEM 20 X 20 CM EM CHAPA DE FERRO COM TAMPA CEGA</v>
          </cell>
          <cell r="G1414" t="str">
            <v>un</v>
          </cell>
          <cell r="H1414">
            <v>32.04</v>
          </cell>
        </row>
        <row r="1415">
          <cell r="A1415">
            <v>8920</v>
          </cell>
          <cell r="C1415" t="str">
            <v>CAIXA DE PASSAGEM EM ALVENARIA</v>
          </cell>
        </row>
        <row r="1416">
          <cell r="A1416" t="str">
            <v>ED-49171</v>
          </cell>
          <cell r="C1416" t="str">
            <v>CAIXA DE PASSAGEM EM ALVENARIA E TAMPA DE CONCRETO, FUNDO DE BRITA, TIPO 1, 25 X 25 X 50 CM, INCLUSIVE ESCAVAÇÃO, REATERRO E BOTA-FORA</v>
          </cell>
          <cell r="G1416" t="str">
            <v>un</v>
          </cell>
          <cell r="H1416">
            <v>139.93</v>
          </cell>
        </row>
        <row r="1417">
          <cell r="A1417" t="str">
            <v>ED-49168</v>
          </cell>
          <cell r="C1417" t="str">
            <v>CAIXA DE PASSAGEM EM ALVENARIA E TAMPA DE CONCRETO, FUNDO DE BRITA, TIPO 1, 30 X 30 X 40 CM, INCLUSIVE ESCAVAÇÃO, REATERRO E BOTA-FORA</v>
          </cell>
          <cell r="G1417" t="str">
            <v>un</v>
          </cell>
          <cell r="H1417">
            <v>139.69999999999999</v>
          </cell>
        </row>
        <row r="1418">
          <cell r="A1418" t="str">
            <v>ED-49169</v>
          </cell>
          <cell r="C1418" t="str">
            <v>CAIXA DE PASSAGEM EM ALVENARIA E TAMPA DE CONCRETO, FUNDO DE BRITA, TIPO 1, 40 X 40 X 60 CM, INCLUSIVE ESCAVAÇÃO, REATERRO E BOTA-FORA</v>
          </cell>
          <cell r="G1418" t="str">
            <v>un</v>
          </cell>
          <cell r="H1418">
            <v>244.56</v>
          </cell>
        </row>
        <row r="1419">
          <cell r="A1419" t="str">
            <v>ED-49170</v>
          </cell>
          <cell r="C1419" t="str">
            <v>CAIXA DE PASSAGEM EM ALVENARIA E TAMPA DE CONCRETO, FUNDO DE BRITA, TIPO 1, 50 X 50 X 60 CM, INCLUSIVE ESCAVAÇÃO, REATERRO E BOTA-FORA</v>
          </cell>
          <cell r="G1419" t="str">
            <v>un</v>
          </cell>
          <cell r="H1419">
            <v>305.44</v>
          </cell>
        </row>
        <row r="1420">
          <cell r="A1420">
            <v>8921</v>
          </cell>
          <cell r="C1420" t="str">
            <v>CAIXA DE PASSAGEM PARA TELEFONIA</v>
          </cell>
        </row>
        <row r="1421">
          <cell r="A1421" t="str">
            <v>ED-49216</v>
          </cell>
          <cell r="C1421" t="str">
            <v>CAIXA DE PASSAGEM Nº 1 PADRÃO TELEBRÁS DIM. (10 X 10 X 5) CM EM CHAPA DE AÇO GALVANIZADO</v>
          </cell>
          <cell r="G1421" t="str">
            <v>un</v>
          </cell>
          <cell r="H1421">
            <v>55.34</v>
          </cell>
        </row>
        <row r="1422">
          <cell r="A1422" t="str">
            <v>ED-49177</v>
          </cell>
          <cell r="C1422" t="str">
            <v>CAIXA DE PASSAGEM Nº 1 PADRÃO TELEBRÁS DIM. (10 X 10 X 5) CM EM CHAPA DE AÇO GALVANIZADO</v>
          </cell>
          <cell r="G1422" t="str">
            <v>un</v>
          </cell>
          <cell r="H1422">
            <v>55.34</v>
          </cell>
        </row>
        <row r="1423">
          <cell r="A1423" t="str">
            <v>ED-49178</v>
          </cell>
          <cell r="C1423" t="str">
            <v>CAIXA DE PASSAGEM Nº 2 PADRÃO TELEBRÁS DIM. (20 X 20 X 12) CM EM CHAPA DE AÇO GALVANIZADO</v>
          </cell>
          <cell r="G1423" t="str">
            <v>un</v>
          </cell>
          <cell r="H1423">
            <v>113.14</v>
          </cell>
        </row>
        <row r="1424">
          <cell r="A1424" t="str">
            <v>ED-49217</v>
          </cell>
          <cell r="C1424" t="str">
            <v>CAIXA DE PASSAGEM Nº 2 PADRÃO TELEBRÁS DIM. (20 X 20 X 13,5) CM EM CHAPA DE AÇO GALVANIZADO - EMBUTIR, FECHO DE PLÁSTICO C/ FUNDO DE MADEIRA S/ FUNDO DE CHAPA</v>
          </cell>
          <cell r="G1424" t="str">
            <v>un</v>
          </cell>
          <cell r="H1424">
            <v>113.14</v>
          </cell>
        </row>
        <row r="1425">
          <cell r="A1425" t="str">
            <v>ED-49179</v>
          </cell>
          <cell r="C1425" t="str">
            <v>CAIXA DE PASSAGEM Nº 3 PADRÃO TELEBRÁS DIM. (40 X 40 X 12) CM EM CHAPA DE AÇO GALVANIZADO</v>
          </cell>
          <cell r="G1425" t="str">
            <v>un</v>
          </cell>
          <cell r="H1425">
            <v>177.41</v>
          </cell>
        </row>
        <row r="1426">
          <cell r="A1426" t="str">
            <v>ED-49219</v>
          </cell>
          <cell r="C1426" t="str">
            <v>CAIXA DE PASSAGEM Nº 3 PADRÃO TELEBRÁS DIM. (40 X 40 X 13,5) CM EM CHAPA DE AÇO GALVANIZADO - EMBUTIR, FECHO DE PLÁSTICO C/ FUNDO DE MADEIRA S/ FUNDO DE CHAPA</v>
          </cell>
          <cell r="G1426" t="str">
            <v>un</v>
          </cell>
          <cell r="H1426">
            <v>177.41</v>
          </cell>
        </row>
        <row r="1427">
          <cell r="A1427" t="str">
            <v>ED-49182</v>
          </cell>
          <cell r="C1427" t="str">
            <v>CAIXA DE PASSAGEM Nº 6 PADRÃO TELEBRÁS DIM. (120 X 120 X 12) CM EM CHAPA DE AÇO GALVANIZADO</v>
          </cell>
          <cell r="G1427" t="str">
            <v>un</v>
          </cell>
          <cell r="H1427">
            <v>723.63</v>
          </cell>
        </row>
        <row r="1428">
          <cell r="A1428" t="str">
            <v>ED-49225</v>
          </cell>
          <cell r="C1428" t="str">
            <v>CAIXA DE PASSAGEM Nº 6 PADRÃO TELEBRÁS DIM. (120 X 120 X 13,5) CM EM CHAPA DE AÇO GALVANIZADO - EMBUTIR, FECHO DE PLÁSTICO C/ FUNDO DE MADEIRA S/ FUNDO DE CHAPA</v>
          </cell>
          <cell r="G1428" t="str">
            <v>un</v>
          </cell>
          <cell r="H1428">
            <v>726.45</v>
          </cell>
        </row>
        <row r="1429">
          <cell r="A1429" t="str">
            <v>ED-49218</v>
          </cell>
          <cell r="C1429" t="str">
            <v>CAIXA DE TELEFONIA, NÚMERO 2, DIMENSÃO (20X20)CM, EM CHAPA DE AÇO GALVANIZADO, TIPO SOBREPOR COM FECHO, INCLUSIVE ACESSÓRIOS E INSTALAÇÃO</v>
          </cell>
          <cell r="G1429" t="str">
            <v>un</v>
          </cell>
          <cell r="H1429">
            <v>116.74</v>
          </cell>
        </row>
        <row r="1430">
          <cell r="A1430" t="str">
            <v>ED-49183</v>
          </cell>
          <cell r="C1430" t="str">
            <v>CAIXA DE TELEFONIA, NÚMERO 3, DIMENSÃO (40X40)CM, EM CHAPA DE AÇO GALVANIZADO, TIPO EMBUTIR COM FECHO, INCLUSIVE ASSENTAMENTO E ACESSÓRIOS</v>
          </cell>
          <cell r="G1430" t="str">
            <v>un</v>
          </cell>
          <cell r="H1430">
            <v>224.86</v>
          </cell>
        </row>
        <row r="1431">
          <cell r="A1431" t="str">
            <v>ED-49220</v>
          </cell>
          <cell r="C1431" t="str">
            <v>CAIXA DE TELEFONIA, NÚMERO 3, DIMENSÃO (40X40)CM, EM CHAPA DE AÇO GALVANIZADO, TIPO SOBREPOR COM FECHO, INCLUSIVE ACESSÓRIOS E INSTALAÇÃO</v>
          </cell>
          <cell r="G1431" t="str">
            <v>un</v>
          </cell>
          <cell r="H1431">
            <v>233.56</v>
          </cell>
        </row>
        <row r="1432">
          <cell r="A1432" t="str">
            <v>ED-49184</v>
          </cell>
          <cell r="C1432" t="str">
            <v>CAIXA DE TELEFONIA, NÚMERO 4, DIMENSÃO (60X60)CM, EM CHAPA DE AÇO GALVANIZADO, TIPO EMBUTIR COM FECHO, INCLUSIVE ACESSÓRIOS E INSTALAÇÃO</v>
          </cell>
          <cell r="G1432" t="str">
            <v>un</v>
          </cell>
          <cell r="H1432">
            <v>355.39</v>
          </cell>
        </row>
        <row r="1433">
          <cell r="A1433" t="str">
            <v>ED-49222</v>
          </cell>
          <cell r="C1433" t="str">
            <v>CAIXA DE TELEFONIA, NÚMERO 4, DIMENSÃO (60X60)CM, EM CHAPA DE AÇO GALVANIZADO, TIPO SOBREPOR COM FECHO, INCLUSIVE ACESSÓRIOS E INSTALAÇÃO</v>
          </cell>
          <cell r="G1433" t="str">
            <v>un</v>
          </cell>
          <cell r="H1433">
            <v>324.33999999999997</v>
          </cell>
        </row>
        <row r="1434">
          <cell r="A1434" t="str">
            <v>ED-49185</v>
          </cell>
          <cell r="C1434" t="str">
            <v>CAIXA DE TELEFONIA, NÚMERO 5, DIMENSÃO (80X80)CM, EM CHAPA DE AÇO GALVANIZADO, TIPO EMBUTIR COM FECHO, INCLUSIVE ACESSÓRIOS E INSTALAÇÃO</v>
          </cell>
          <cell r="G1434" t="str">
            <v>un</v>
          </cell>
          <cell r="H1434">
            <v>439.55</v>
          </cell>
        </row>
        <row r="1435">
          <cell r="A1435" t="str">
            <v>ED-49224</v>
          </cell>
          <cell r="C1435" t="str">
            <v>CAIXA DE TELEFONIA, NÚMERO 5, DIMENSÃO (80X80)CM, EM CHAPA DE AÇO GALVANIZADO, TIPO SOBREPOR COM FECHO, INCLUSIVE ACESSÓRIOS E INSTALAÇÃO</v>
          </cell>
          <cell r="G1435" t="str">
            <v>un</v>
          </cell>
          <cell r="H1435">
            <v>490.41</v>
          </cell>
        </row>
        <row r="1436">
          <cell r="A1436" t="str">
            <v>ED-29066</v>
          </cell>
          <cell r="C1436" t="str">
            <v>CAIXA DE TELEFONIA, NÚMERO 7, DIMENSÃO (120X120)CM, EM CHAPA DE AÇO GALVANIZADO, TIPO EMBUTIR COM FECHO, INCLUSIVE ACESSÓRIOS E INSTALAÇÃO</v>
          </cell>
          <cell r="G1436" t="str">
            <v>un</v>
          </cell>
          <cell r="H1436">
            <v>1144.28</v>
          </cell>
        </row>
        <row r="1437">
          <cell r="A1437" t="str">
            <v>ED-49227</v>
          </cell>
          <cell r="C1437" t="str">
            <v>CAIXA DE TELEFONIA, NÚMERO 8, DIMENSÃO (150X150)CM, EM CHAPA DE AÇO GALVANIZADO, TIPO EMBUTIR COM FECHO, INCLUSIVE ACESSÓRIOS E INSTALAÇÃO</v>
          </cell>
          <cell r="G1437" t="str">
            <v>un</v>
          </cell>
          <cell r="H1437">
            <v>1636.36</v>
          </cell>
        </row>
        <row r="1438">
          <cell r="A1438" t="str">
            <v>ED-27189</v>
          </cell>
          <cell r="C1438" t="str">
            <v>CAIXA PRÉ-MOLDADA PARA ENTRADA TELEFÔNICA SUBTERRÂNEA, TIPO R1, MEDIDAS INTERNAS (60X35X50)CM, INCLUSIVE ESCAVAÇÃO, APILOAMENTO, LASTRO DE BRITA, REATERRO E TRANSPORTE E RETIRADA DO MATERIAL ESCAVADO (EM CAÇAMBA)</v>
          </cell>
          <cell r="G1438" t="str">
            <v>un</v>
          </cell>
          <cell r="H1438">
            <v>515.34</v>
          </cell>
        </row>
        <row r="1439">
          <cell r="A1439" t="str">
            <v>ED-49176</v>
          </cell>
          <cell r="C1439" t="str">
            <v>CAIXA PRÉ-MOLDADA PARA ENTRADA TELEFÔNICA SUBTERRÂNEA, TIPO R2, MEDIDAS INTERNAS (107X52X50)CM, INCLUSIVE ESCAVAÇÃO, APILOAMENTO, LASTRO DE BRITA, REATERRO E TRANSPORTE E RETIRADA DO MATERIAL ESCAVADO (EM CAÇAMBA)</v>
          </cell>
          <cell r="G1439" t="str">
            <v>un</v>
          </cell>
          <cell r="H1439">
            <v>1112.1300000000001</v>
          </cell>
        </row>
        <row r="1440">
          <cell r="A1440" t="str">
            <v>ED-49174</v>
          </cell>
          <cell r="C1440" t="str">
            <v>CAIXA SUBTERRÂNEA, TIPO P20, EM FERRO FUNDIDO COM TAMPA, INCLUSIVE ESCAVAÇÃO, REATERRO E TRANSPORTE E RETIRADA DO MATERIAL ESCAVADO (EM CAÇAMBA</v>
          </cell>
          <cell r="G1440" t="str">
            <v>un</v>
          </cell>
          <cell r="H1440">
            <v>332.65</v>
          </cell>
        </row>
        <row r="1441">
          <cell r="A1441">
            <v>8922</v>
          </cell>
          <cell r="C1441" t="str">
            <v>INTERRUPTOR, TOMADA E ACESSÓRIOS</v>
          </cell>
        </row>
        <row r="1442">
          <cell r="A1442" t="str">
            <v>ED-49058</v>
          </cell>
          <cell r="C1442" t="str">
            <v>CAMPAINHA DE EMBUTIR EM CAIXA 2x4", DO TIPO CIGARRA, 127V</v>
          </cell>
          <cell r="G1442" t="str">
            <v>un</v>
          </cell>
          <cell r="H1442">
            <v>54.93</v>
          </cell>
        </row>
        <row r="1443">
          <cell r="A1443" t="str">
            <v>ED-49057</v>
          </cell>
          <cell r="C1443" t="str">
            <v>CAMPAINHA DE SOBREPOR (SINCRONSOM 117)</v>
          </cell>
          <cell r="G1443" t="str">
            <v>un</v>
          </cell>
          <cell r="H1443">
            <v>52.26</v>
          </cell>
        </row>
        <row r="1444">
          <cell r="A1444" t="str">
            <v>ED-15740</v>
          </cell>
          <cell r="C1444" t="str">
            <v>CONJUNTO DE DOIS (2) INTERRUPTORES BIPOLAR SIMPLES, CORRENTE 10A, TENSÃO 250V, (10A-250V), COM PLACA 4"X2" DE DOIS (2) POSTOS, INCLUSIVE FORNECIMENTO, INSTALAÇÃO, SUPORTE, MÓDULO E PLACA</v>
          </cell>
          <cell r="G1444" t="str">
            <v>un</v>
          </cell>
          <cell r="H1444">
            <v>55.77</v>
          </cell>
        </row>
        <row r="1445">
          <cell r="A1445" t="str">
            <v>ED-15783</v>
          </cell>
          <cell r="C1445" t="str">
            <v>CONJUNTO DE DOIS (2) INTERRUPTORES BIPOLAR SIMPLES, CORRENTE 10A, TENSÃO 250V, (10A-250V), COM PLACA 4"X4" DE DOIS (2) POSTOS, INCLUSIVE FORNECIMENTO, INSTALAÇÃO, SUPORTE, MÓDULO E PLACA</v>
          </cell>
          <cell r="G1445" t="str">
            <v>un</v>
          </cell>
          <cell r="H1445">
            <v>59.51</v>
          </cell>
        </row>
        <row r="1446">
          <cell r="A1446" t="str">
            <v>ED-15788</v>
          </cell>
          <cell r="C1446" t="str">
            <v>CONJUNTO DE DOIS (2) INTERRUPTORES BIPOLAR SIMPLES, CORRENTE 10A, TENSÃO 250V, (10A-250V) E DOIS (2) INTERRUPTORES PARALELOS, CORRENTE 10A, TENSÃO 250V, (10A-250V), COM PLACA 4"X4" DE QUATRO (4) POSTOS, INCLUSIVE FORNECIMENTO, INSTALAÇÃO, SUPORTE, MÓDULO E PLACA</v>
          </cell>
          <cell r="G1446" t="str">
            <v>un</v>
          </cell>
          <cell r="H1446">
            <v>85</v>
          </cell>
        </row>
        <row r="1447">
          <cell r="A1447" t="str">
            <v>ED-15747</v>
          </cell>
          <cell r="C1447" t="str">
            <v>CONJUNTO DE DOIS (2) INTERRUPTORES BIPOLAR SIMPLES, CORRENTE 10A, TENSÃO 250V, (10A-250V) E UM (1) INTERRUPTOR PARALELO, CORRENTE 10A, TENSÃO 250V, (10A-250V), COM PLACA 4"X2" DE TRÊS (3) POSTOS, INCLUSIVE FORNECIMENTO, INSTALAÇÃO, SUPORTE, MÓDULO E PLACA</v>
          </cell>
          <cell r="G1447" t="str">
            <v>un</v>
          </cell>
          <cell r="H1447">
            <v>68.75</v>
          </cell>
        </row>
        <row r="1448">
          <cell r="A1448" t="str">
            <v>ED-15773</v>
          </cell>
          <cell r="C1448" t="str">
            <v>CONJUNTO DE DOIS (2) INTERRUPTORES BIPOLAR SIMPLES, CORRENTE 10A, TENSÃO 250V, (10A-250V) E UMA (1) TOMADA PADRÃO, TRÊS (3) POLOS, CORRENTE 10A, TENSÃO 250V, (2P+T/10A-250V), COM PLACA 4"X2" DE TRÊS (3) POSTOS, INCLUSIVE FORNECIMENTO, INSTALAÇÃO, SUPORTE, MÓDULO E PLACA</v>
          </cell>
          <cell r="G1448" t="str">
            <v>un</v>
          </cell>
          <cell r="H1448">
            <v>68.83</v>
          </cell>
        </row>
        <row r="1449">
          <cell r="A1449" t="str">
            <v>ED-15776</v>
          </cell>
          <cell r="C1449" t="str">
            <v>CONJUNTO DE DOIS (2) INTERRUPTORES BIPOLAR SIMPLES, CORRENTE 10A, TENSÃO 250V, (10A-250V) E UMA (1) TOMADA PADRÃO, TRÊS (3) POLOS, CORRENTE 20A, TENSÃO 250V, (2P+T/20A-250V), COM PLACA 4"X2" DE TRÊS (3) POSTOS, INCLUSIVE FORNECIMENTO, INSTALAÇÃO, SUPORTE, MÓDULO E PLACA</v>
          </cell>
          <cell r="G1449" t="str">
            <v>un</v>
          </cell>
          <cell r="H1449">
            <v>69.89</v>
          </cell>
        </row>
        <row r="1450">
          <cell r="A1450" t="str">
            <v>ED-15772</v>
          </cell>
          <cell r="C1450" t="str">
            <v>CONJUNTO DE DOIS (2) INTERRUPTORES PARALELO, CORRENTE 10A, TENSÃO 250V, (10A-250V) E UMA (1) TOMADA PADRÃO, TRÊS (3) POLOS, CORRENTE 10A, TENSÃO 250V, (2P+T/10A-250V), COM PLACA 4"X2" DE TRÊS (3) POSTOS, INCLUSIVE FORNECIMENTO, INSTALAÇÃO, SUPORTE, MÓDULO E PLACA</v>
          </cell>
          <cell r="G1450" t="str">
            <v>un</v>
          </cell>
          <cell r="H1450">
            <v>47.27</v>
          </cell>
        </row>
        <row r="1451">
          <cell r="A1451" t="str">
            <v>ED-15775</v>
          </cell>
          <cell r="C1451" t="str">
            <v>CONJUNTO DE DOIS (2) INTERRUPTORES PARALELO, CORRENTE 10A, TENSÃO 250V, (10A-250V) E UMA (1) TOMADA PADRÃO, TRÊS (3) POLOS, CORRENTE 20A, TENSÃO 250V, (2P+T/20A-250V), COM PLACA 4"X2" DE TRÊS (3) POSTOS, INCLUSIVE FORNECIMENTO, INSTALAÇÃO, SUPORTE, MÓDULO E PLACA</v>
          </cell>
          <cell r="G1451" t="str">
            <v>un</v>
          </cell>
          <cell r="H1451">
            <v>48.33</v>
          </cell>
        </row>
        <row r="1452">
          <cell r="A1452" t="str">
            <v>ED-15745</v>
          </cell>
          <cell r="C1452" t="str">
            <v>CONJUNTO DE DOIS (2) INTERRUPTORES PARALELOS, CORRENTE 10A, TENSÃO 250V, (10A-250V), COM PLACA 4"X2" DE DOIS (2) POSTOS, INCLUSIVE FORNECIMENTO, INSTALAÇÃO, SUPORTE, MÓDULO E PLACA</v>
          </cell>
          <cell r="G1452" t="str">
            <v>un</v>
          </cell>
          <cell r="H1452">
            <v>34.21</v>
          </cell>
        </row>
        <row r="1453">
          <cell r="A1453" t="str">
            <v>ED-15739</v>
          </cell>
          <cell r="C1453" t="str">
            <v>CONJUNTO DE DOIS (2) INTERRUPTORES SIMPLES, CORRENTE 10A, TENSÃO 250V, (10A-250V), COM PLACA 4"X2" DE DOIS (2) POSTOS, INCLUSIVE FORNECIMENTO, INSTALAÇÃO, SUPORTE, MÓDULO E PLACA</v>
          </cell>
          <cell r="G1453" t="str">
            <v>un</v>
          </cell>
          <cell r="H1453">
            <v>31.67</v>
          </cell>
        </row>
        <row r="1454">
          <cell r="A1454" t="str">
            <v>ED-15782</v>
          </cell>
          <cell r="C1454" t="str">
            <v>CONJUNTO DE DOIS (2) INTERRUPTORES SIMPLES, CORRENTE 10A, TENSÃO 250V, (10A-250V), COM PLACA 4"X4" DE DOIS (2) POSTOS, INCLUSIVE FORNECIMENTO, INSTALAÇÃO, SUPORTE, MÓDULO E PLACA</v>
          </cell>
          <cell r="G1454" t="str">
            <v>un</v>
          </cell>
          <cell r="H1454">
            <v>35.409999999999997</v>
          </cell>
        </row>
        <row r="1455">
          <cell r="A1455" t="str">
            <v>ED-15787</v>
          </cell>
          <cell r="C1455" t="str">
            <v>CONJUNTO DE DOIS (2) INTERRUPTORES SIMPLES, CORRENTE 10A, TENSÃO 250V, (10A-250V) E DOIS (2) INTERRUPTORES PARALELOS, CORRENTE 10A, TENSÃO 250V, (10A-250V), COM PLACA 4"X4" DE QUATRO (4) POSTOS, INCLUSIVE FORNECIMENTO, INSTALAÇÃO, SUPORTE, MÓDULO E PLACA</v>
          </cell>
          <cell r="G1455" t="str">
            <v>un</v>
          </cell>
          <cell r="H1455">
            <v>60.9</v>
          </cell>
        </row>
        <row r="1456">
          <cell r="A1456" t="str">
            <v>ED-15746</v>
          </cell>
          <cell r="C1456" t="str">
            <v>CONJUNTO DE DOIS (2) INTERRUPTORES SIMPLES, CORRENTE 10A, TENSÃO 250V, (10A-250V) E UM (1) INTERRUPTOR PARALELO, CORRENTE 10A, TENSÃO 250V, (10A-250V), COM PLACA 4"X2" DE TRÊS (3) POSTOS, INCLUSIVE FORNECIMENTO, INSTALAÇÃO, SUPORTE, MÓDULO E PLACA</v>
          </cell>
          <cell r="G1456" t="str">
            <v>un</v>
          </cell>
          <cell r="H1456">
            <v>44.65</v>
          </cell>
        </row>
        <row r="1457">
          <cell r="A1457" t="str">
            <v>ED-15771</v>
          </cell>
          <cell r="C1457" t="str">
            <v>CONJUNTO DE DOIS (2) INTERRUPTORES SIMPLES, CORRENTE 10A, TENSÃO 250V, (10A-250V) E UMA (1) TOMADA PADRÃO, TRÊS (3) POLOS, CORRENTE 10A, TENSÃO 250V, (2P+T/10A-250V), COM PLACA 4"X2" DE TRÊS (3) POSTOS, INCLUSIVE FORNECIMENTO, INSTALAÇÃO, SUPORTE, MÓDULO E PLACA</v>
          </cell>
          <cell r="G1457" t="str">
            <v>un</v>
          </cell>
          <cell r="H1457">
            <v>44.73</v>
          </cell>
        </row>
        <row r="1458">
          <cell r="A1458" t="str">
            <v>ED-15774</v>
          </cell>
          <cell r="C1458" t="str">
            <v>CONJUNTO DE DOIS (2) INTERRUPTORES SIMPLES, CORRENTE 10A, TENSÃO 250V, (10A-250V) E UMA (1) TOMADA PADRÃO, TRÊS (3) POLOS, CORRENTE 20A, TENSÃO 250V, (2P+T/20A-250V), COM PLACA 4"X2" DE TRÊS (3) POSTOS, INCLUSIVE FORNECIMENTO, INSTALAÇÃO, SUPORTE, MÓDULO E PLACA</v>
          </cell>
          <cell r="G1458" t="str">
            <v>un</v>
          </cell>
          <cell r="H1458">
            <v>45.79</v>
          </cell>
        </row>
        <row r="1459">
          <cell r="A1459" t="str">
            <v>ED-15789</v>
          </cell>
          <cell r="C1459" t="str">
            <v>CONJUNTO DE DOIS (2) MÓDULOS COM FURO PARA SAÍDA DE FIO Ø 10MM, COM PLACA 4"X4" DE DOIS (2) POSTO, INCLUSIVE FORNECIMENTO, INSTALAÇÃO, SUPORTE, MÓDULO E PLACA</v>
          </cell>
          <cell r="G1459" t="str">
            <v>un</v>
          </cell>
          <cell r="H1459">
            <v>15.83</v>
          </cell>
        </row>
        <row r="1460">
          <cell r="A1460" t="str">
            <v>ED-15755</v>
          </cell>
          <cell r="C1460" t="str">
            <v>CONJUNTO DE DUAS (2) TOMADAS PADRÃO, TRÊS (3) POLOS, CORRENTE 10A, TENSÃO 250V, (2P+T/10A-250V), COM PLACA 4"X2" DE DOIS (2) POSTOS, INCLUSIVE FORNECIMENTO, INSTALAÇÃO, SUPORTE, MÓDULO E PLACA</v>
          </cell>
          <cell r="G1460" t="str">
            <v>un</v>
          </cell>
          <cell r="H1460">
            <v>34.369999999999997</v>
          </cell>
        </row>
        <row r="1461">
          <cell r="A1461" t="str">
            <v>ED-15790</v>
          </cell>
          <cell r="C1461" t="str">
            <v>CONJUNTO DE DUAS (2) TOMADAS PADRÃO, TRÊS (3) POLOS, CORRENTE 10A, TENSÃO 250V, (2P+T/10A-250V), COM PLACA 4"X4" DE DOIS (2) POSTOS, INCLUSIVE FORNECIMENTO, INSTALAÇÃO, SUPORTE, MÓDULO E PLACA</v>
          </cell>
          <cell r="G1461" t="str">
            <v>un</v>
          </cell>
          <cell r="H1461">
            <v>38.11</v>
          </cell>
        </row>
        <row r="1462">
          <cell r="A1462" t="str">
            <v>ED-15756</v>
          </cell>
          <cell r="C1462" t="str">
            <v>CONJUNTO DE DUAS (2) TOMADAS PADRÃO, TRÊS (3) POLOS, CORRENTE 20A, TENSÃO 250V, (2P+T/20A-250V), COM PLACA 4"X2" DE DOIS (2) POSTOS, INCLUSIVE FORNECIMENTO, INSTALAÇÃO, SUPORTE, MÓDULO E PLACA</v>
          </cell>
          <cell r="G1462" t="str">
            <v>un</v>
          </cell>
          <cell r="H1462">
            <v>36.49</v>
          </cell>
        </row>
        <row r="1463">
          <cell r="A1463" t="str">
            <v>ED-15791</v>
          </cell>
          <cell r="C1463" t="str">
            <v>CONJUNTO DE DUAS (2) TOMADAS PADRÃO, TRÊS (3) POLOS, CORRENTE 20A, TENSÃO 250V, (2P+T/20A-250V), COM PLACA 4"X4" DE DOIS (2) POSTOS, INCLUSIVE FORNECIMENTO, INSTALAÇÃO, SUPORTE, MÓDULO E PLACA</v>
          </cell>
          <cell r="G1463" t="str">
            <v>un</v>
          </cell>
          <cell r="H1463">
            <v>40.229999999999997</v>
          </cell>
        </row>
        <row r="1464">
          <cell r="A1464" t="str">
            <v>ED-15757</v>
          </cell>
          <cell r="C1464" t="str">
            <v>CONJUNTO DE DUAS (2) TOMADAS PADRÃO VERMELHA, USO ESPECÍFICO, TRÊS (3) POLOS, CORRENTE 20A, TENSÃO 250V, (2P+T/20A-250V), COM PLACA 4"X2" DE DOIS (2) POSTOS, INCLUSIVE FORNECIMENTO, INSTALAÇÃO, SUPORTE, MÓDULO E PLACA</v>
          </cell>
          <cell r="G1464" t="str">
            <v>un</v>
          </cell>
          <cell r="H1464">
            <v>37.03</v>
          </cell>
        </row>
        <row r="1465">
          <cell r="A1465" t="str">
            <v>ED-15793</v>
          </cell>
          <cell r="C1465" t="str">
            <v>CONJUNTO DE DUAS (2) TOMADAS PADRÃO VERMELHA, USO ESPECÍFICO, TRÊS (3) POLOS, CORRENTE 20A, TENSÃO 250V, (2P+T/20A-250V), COM PLACA 4"X4" DE DOIS (2) POSTOS, INCLUSIVE FORNECIMENTO, INSTALAÇÃO, SUPORTE, MÓDULO E PLACA</v>
          </cell>
          <cell r="G1465" t="str">
            <v>un</v>
          </cell>
          <cell r="H1465">
            <v>40.770000000000003</v>
          </cell>
        </row>
        <row r="1466">
          <cell r="A1466" t="str">
            <v>ED-15759</v>
          </cell>
          <cell r="C1466" t="str">
            <v>CONJUNTO DE DUAS (2) TOMADAS USB (CONECTOR USB TIPO A), CORRENTE 1A, TENSÃO 5V, (1A-5V), COM PLACA 4"X2" DE DOIS (2) POSTOS, INCLUSIVE FORNECIMENTO, INSTALAÇÃO, SUPORTE, MÓDULO E PLACA</v>
          </cell>
          <cell r="G1466" t="str">
            <v>un</v>
          </cell>
          <cell r="H1466">
            <v>100.41</v>
          </cell>
        </row>
        <row r="1467">
          <cell r="A1467" t="str">
            <v>ED-15785</v>
          </cell>
          <cell r="C1467" t="str">
            <v>CONJUNTO DE QUATRO (4) INTERRUPTORES BIPOLAR SIMPLES, CORRENTE 10A, TENSÃO 250V, (10A-250V), COM PLACA 4"X4" DE QUATRO (4) POSTOS, INCLUSIVE FORNECIMENTO, INSTALAÇÃO, SUPORTE, MÓDULO E PLACA</v>
          </cell>
          <cell r="G1467" t="str">
            <v>un</v>
          </cell>
          <cell r="H1467">
            <v>106.56</v>
          </cell>
        </row>
        <row r="1468">
          <cell r="A1468" t="str">
            <v>ED-15784</v>
          </cell>
          <cell r="C1468" t="str">
            <v>CONJUNTO DE QUATRO (4) INTERRUPTORES SIMPLES, CORRENTE 10A, TENSÃO 250V, (10A-250V), COM PLACA 4"X4" DE QUATRO (4) POSTOS, INCLUSIVE FORNECIMENTO, INSTALAÇÃO, SUPORTE, MÓDULO E PLACA</v>
          </cell>
          <cell r="G1468" t="str">
            <v>un</v>
          </cell>
          <cell r="H1468">
            <v>58.36</v>
          </cell>
        </row>
        <row r="1469">
          <cell r="A1469" t="str">
            <v>ED-15786</v>
          </cell>
          <cell r="C1469" t="str">
            <v>CONJUNTO DE SEIS (6) INTERRUPTORES SIMPLES, CORRENTE 10A, TENSÃO 250V, (10A-250V), COM PLACA 4"X4" DE SEIS (6) POSTOS, INCLUSIVE FORNECIMENTO, INSTALAÇÃO, SUPORTE, MÓDULO E PLACA</v>
          </cell>
          <cell r="G1469" t="str">
            <v>un</v>
          </cell>
          <cell r="H1469">
            <v>81.209999999999994</v>
          </cell>
        </row>
        <row r="1470">
          <cell r="A1470" t="str">
            <v>ED-15742</v>
          </cell>
          <cell r="C1470" t="str">
            <v>CONJUNTO DE TRÊS (3) INTERRUPTORES BIPOLAR SIMPLES, CORRENTE 10A, TENSÃO 250V, (10A-250V), COM PLACA 4"X2" DE TRÊS (3) POSTOS, INCLUSIVE FORNECIMENTO, INSTALAÇÃO, SUPORTE, MÓDULO E PLACA</v>
          </cell>
          <cell r="G1470" t="str">
            <v>un</v>
          </cell>
          <cell r="H1470">
            <v>79.53</v>
          </cell>
        </row>
        <row r="1471">
          <cell r="A1471" t="str">
            <v>ED-15741</v>
          </cell>
          <cell r="C1471" t="str">
            <v>CONJUNTO DE TRÊS (3) INTERRUPTORES SIMPLES, CORRENTE 10A, TENSÃO 250V, (10A-250V), COM PLACA 4"X2" DE TRÊS (3) POSTOS, INCLUSIVE FORNECIMENTO, INSTALAÇÃO, SUPORTE, MÓDULO E PLACA</v>
          </cell>
          <cell r="G1471" t="str">
            <v>un</v>
          </cell>
          <cell r="H1471">
            <v>43.38</v>
          </cell>
        </row>
        <row r="1472">
          <cell r="A1472" t="str">
            <v>ED-15735</v>
          </cell>
          <cell r="C1472" t="str">
            <v>CONJUNTO DE UM (1) INTERRUPTOR BIPOLAR SIMPLES, CORRENTE 10A, TENSÃO 250V, (10A-250V), COM PLACA 4"X2" DE UM (1) POSTO, INCLUSIVE FORNECIMENTO, INSTALAÇÃO, SUPORTE, MÓDULO E PLACA</v>
          </cell>
          <cell r="G1472" t="str">
            <v>un</v>
          </cell>
          <cell r="H1472">
            <v>31.96</v>
          </cell>
        </row>
        <row r="1473">
          <cell r="A1473" t="str">
            <v>ED-15744</v>
          </cell>
          <cell r="C1473" t="str">
            <v>CONJUNTO DE UM (1) INTERRUPTOR BIPOLAR SIMPLES, CORRENTE 10A, TENSÃO 250V, (10A-250V) E UM (1) INTERRUPTOR PARALELO, CORRENTE 10A, TENSÃO 250V, (10A-250V), COM PLACA 4"X2" DE DOIS (2) POSTOS, INCLUSIVE FORNECIMENTO, INSTALAÇÃO, SUPORTE, MÓDULO E PLACA</v>
          </cell>
          <cell r="G1473" t="str">
            <v>un</v>
          </cell>
          <cell r="H1473">
            <v>44.99</v>
          </cell>
        </row>
        <row r="1474">
          <cell r="A1474" t="str">
            <v>ED-15767</v>
          </cell>
          <cell r="C1474" t="str">
            <v>CONJUNTO DE UM (1) INTERRUPTOR BIPOLAR SIMPLES, CORRENTE 10A, TENSÃO 250V, (10A-250V) E UMA (1) TOMADA PADRÃO, TRÊS (3) POLOS, CORRENTE 10A, TENSÃO 250V, (2P+T/10A-250V), COM PLACA 4"X2" DE DOIS (2) POSTOS, INCLUSIVE FORNECIMENTO, INSTALAÇÃO, SUPORTE, MÓDULO E PLACA</v>
          </cell>
          <cell r="G1474" t="str">
            <v>un</v>
          </cell>
          <cell r="H1474">
            <v>45.07</v>
          </cell>
        </row>
        <row r="1475">
          <cell r="A1475" t="str">
            <v>ED-15770</v>
          </cell>
          <cell r="C1475" t="str">
            <v>CONJUNTO DE UM (1) INTERRUPTOR BIPOLAR SIMPLES, CORRENTE 10A, TENSÃO 250V, (10A-250V) E UMA (1) TOMADA PADRÃO, TRÊS (3) POLOS, CORRENTE 20A, TENSÃO 250V, (2P+T/20A-250V), COM PLACA 4"X2" DE DOIS (2) POSTOS, INCLUSIVE FORNECIMENTO, INSTALAÇÃO, SUPORTE, MÓDULO E PLACA</v>
          </cell>
          <cell r="G1475" t="str">
            <v>un</v>
          </cell>
          <cell r="H1475">
            <v>46.13</v>
          </cell>
        </row>
        <row r="1476">
          <cell r="A1476" t="str">
            <v>ED-15737</v>
          </cell>
          <cell r="C1476" t="str">
            <v>CONJUNTO DE UM (1) INTERRUPTOR INTERMEDIÁRIO, CORRENTE 10A, TENSÃO 250V, (10A-250V), COM PLACA 4"X2" DE UM (1) POSTO, INCLUSIVE FORNECIMENTO, INSTALAÇÃO, SUPORTE, MÓDULO E PLACA</v>
          </cell>
          <cell r="G1476" t="str">
            <v>un</v>
          </cell>
          <cell r="H1476">
            <v>35.880000000000003</v>
          </cell>
        </row>
        <row r="1477">
          <cell r="A1477" t="str">
            <v>ED-15736</v>
          </cell>
          <cell r="C1477" t="str">
            <v>CONJUNTO DE UM (1) INTERRUPTOR PARALELO, CORRENTE 10A, TENSÃO 250V, (10A-250V), COM PLACA 4"X2" DE UM (1) POSTO, INCLUSIVE FORNECIMENTO, INSTALAÇÃO, SUPORTE, MÓDULO E PLACA</v>
          </cell>
          <cell r="G1477" t="str">
            <v>un</v>
          </cell>
          <cell r="H1477">
            <v>21.18</v>
          </cell>
        </row>
        <row r="1478">
          <cell r="A1478" t="str">
            <v>ED-15766</v>
          </cell>
          <cell r="C1478" t="str">
            <v>CONJUNTO DE UM (1) INTERRUPTOR PARALELO, CORRENTE 10A, TENSÃO 250V, (10A-250V) E UMA (1) TOMADA PADRÃO, TRÊS (3) POLOS, CORRENTE 10A, TENSÃO 250V, (2P+T/10A-250V), COM PLACA 4"X2" DE DOIS (2) POSTOS, INCLUSIVE FORNECIMENTO, INSTALAÇÃO, SUPORTE, MÓDULO E PLACA</v>
          </cell>
          <cell r="G1478" t="str">
            <v>un</v>
          </cell>
          <cell r="H1478">
            <v>34.29</v>
          </cell>
        </row>
        <row r="1479">
          <cell r="A1479" t="str">
            <v>ED-15769</v>
          </cell>
          <cell r="C1479" t="str">
            <v>CONJUNTO DE UM (1) INTERRUPTOR PARALELO, CORRENTE 10A, TENSÃO 250V, (10A-250V) E UMA (1) TOMADA PADRÃO, TRÊS (3) POLOS, CORRENTE 20A, TENSÃO 250V, (2P+T/20A-250V), COM PLACA 4"X2" DE DOIS (2) POSTOS, INCLUSIVE FORNECIMENTO, INSTALAÇÃO, SUPORTE, MÓDULO E PLACA</v>
          </cell>
          <cell r="G1479" t="str">
            <v>un</v>
          </cell>
          <cell r="H1479">
            <v>35.35</v>
          </cell>
        </row>
        <row r="1480">
          <cell r="A1480" t="str">
            <v>ED-15738</v>
          </cell>
          <cell r="C1480" t="str">
            <v>CONJUNTO DE UM (1) INTERRUPTOR PULSADOR (CAMPAINHA), CORRENTE 10A, TENSÃO 250V, (10A-250V), COM PLACA 4"X2" DE UM (1) POSTO, INCLUSIVE FORNECIMENTO, INSTALAÇÃO, SUPORTE, MÓDULO E PLACA</v>
          </cell>
          <cell r="G1480" t="str">
            <v>un</v>
          </cell>
          <cell r="H1480">
            <v>20.73</v>
          </cell>
        </row>
        <row r="1481">
          <cell r="A1481" t="str">
            <v>ED-15733</v>
          </cell>
          <cell r="C1481" t="str">
            <v>CONJUNTO DE UM (1) INTERRUPTOR SIMPLES, CORRENTE 10A, TENSÃO 250V, (10A-250V), COM PLACA 4"X2" DE UM (1) POSTO, INCLUSIVE FORNECIMENTO, INSTALAÇÃO, SUPORTE, MÓDULO E PLACA</v>
          </cell>
          <cell r="G1481" t="str">
            <v>un</v>
          </cell>
          <cell r="H1481">
            <v>19.91</v>
          </cell>
        </row>
        <row r="1482">
          <cell r="A1482" t="str">
            <v>ED-15743</v>
          </cell>
          <cell r="C1482" t="str">
            <v>CONJUNTO DE UM (1) INTERRUPTOR SIMPLES, CORRENTE 10A, TENSÃO 250V, (10A-250V) E UM (1) INTERRUPTOR PARALELO, CORRENTE 10A, TENSÃO 250V, (10A-250V), COM PLACA 4"X2" DE DOIS (2) POSTOS, INCLUSIVE FORNECIMENTO, INSTALAÇÃO, SUPORTE, MÓDULO E PLACA</v>
          </cell>
          <cell r="G1482" t="str">
            <v>un</v>
          </cell>
          <cell r="H1482">
            <v>32.94</v>
          </cell>
        </row>
        <row r="1483">
          <cell r="A1483" t="str">
            <v>ED-15765</v>
          </cell>
          <cell r="C1483" t="str">
            <v>CONJUNTO DE UM (1) INTERRUPTOR SIMPLES, CORRENTE 10A, TENSÃO 250V, (10A-250V) E UMA (1) TOMADA PADRÃO, TRÊS (3) POLOS, CORRENTE 10A, TENSÃO 250V, (2P+T/10A-250V), COM PLACA 4"X2" DE DOIS (2) POSTOS, INCLUSIVE FORNECIMENTO, INSTALAÇÃO, SUPORTE, MÓDULO E PLACA</v>
          </cell>
          <cell r="G1483" t="str">
            <v>un</v>
          </cell>
          <cell r="H1483">
            <v>33.020000000000003</v>
          </cell>
        </row>
        <row r="1484">
          <cell r="A1484" t="str">
            <v>ED-15768</v>
          </cell>
          <cell r="C1484" t="str">
            <v>CONJUNTO DE UM (1) INTERRUPTOR SIMPLES, CORRENTE 10A, TENSÃO 250V, (10A-250V) E UMA (1) TOMADA PADRÃO, TRÊS (3) POLOS, CORRENTE 20A, TENSÃO 250V, (2P+T/20A-250V), COM PLACA 4"X2" DE DOIS (2) POSTOS, INCLUSIVE FORNECIMENTO, INSTALAÇÃO, SUPORTE, MÓDULO E PLACA</v>
          </cell>
          <cell r="G1484" t="str">
            <v>un</v>
          </cell>
          <cell r="H1484">
            <v>34.08</v>
          </cell>
        </row>
        <row r="1485">
          <cell r="A1485" t="str">
            <v>ED-15778</v>
          </cell>
          <cell r="C1485" t="str">
            <v>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G1485" t="str">
            <v>un</v>
          </cell>
          <cell r="H1485">
            <v>58.05</v>
          </cell>
        </row>
        <row r="1486">
          <cell r="A1486" t="str">
            <v>ED-15780</v>
          </cell>
          <cell r="C1486" t="str">
            <v>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G1486" t="str">
            <v>un</v>
          </cell>
          <cell r="H1486">
            <v>59.11</v>
          </cell>
        </row>
        <row r="1487">
          <cell r="A1487" t="str">
            <v>ED-15777</v>
          </cell>
          <cell r="C1487" t="str">
            <v>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v>
          </cell>
          <cell r="G1487" t="str">
            <v>un</v>
          </cell>
          <cell r="H1487">
            <v>46</v>
          </cell>
        </row>
        <row r="1488">
          <cell r="A1488" t="str">
            <v>ED-15779</v>
          </cell>
          <cell r="C1488" t="str">
            <v>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v>
          </cell>
          <cell r="G1488" t="str">
            <v>un</v>
          </cell>
          <cell r="H1488">
            <v>47.06</v>
          </cell>
        </row>
        <row r="1489">
          <cell r="A1489" t="str">
            <v>ED-15763</v>
          </cell>
          <cell r="C1489" t="str">
            <v>CONJUNTO DE UM (1) MÓDULO COM FURO PARA SAÍDA DE FIO Ø10MM, COM PLACA 4"X2" DE UM (1) POSTO, INCLUSIVE FORNECIMENTO, INSTALAÇÃO, SUPORTE, MÓDULO E PLACA</v>
          </cell>
          <cell r="G1489" t="str">
            <v>un</v>
          </cell>
          <cell r="H1489">
            <v>10.119999999999999</v>
          </cell>
        </row>
        <row r="1490">
          <cell r="A1490" t="str">
            <v>ED-49483</v>
          </cell>
          <cell r="C1490" t="str">
            <v>CONJUNTO DE UMA (1) PLACA CEGA 3"X3", TIPO REDONDA, INCLUSIVE FORNECIMENTO, INSTALAÇÃO, SUPORTE E PLACA</v>
          </cell>
          <cell r="G1490" t="str">
            <v>un</v>
          </cell>
          <cell r="H1490">
            <v>5.44</v>
          </cell>
        </row>
        <row r="1491">
          <cell r="A1491" t="str">
            <v>ED-15764</v>
          </cell>
          <cell r="C1491" t="str">
            <v>CONJUNTO DE UMA (1) PLACA CEGA 4"X2", INCLUSIVE FORNECIMENTO, INSTALAÇÃO, SUPORTE E PLACA</v>
          </cell>
          <cell r="G1491" t="str">
            <v>un</v>
          </cell>
          <cell r="H1491">
            <v>8.32</v>
          </cell>
        </row>
        <row r="1492">
          <cell r="A1492" t="str">
            <v>ED-15781</v>
          </cell>
          <cell r="C1492" t="str">
            <v>CONJUNTO DE UMA (1) PLACA CEGA 4"X4", INCLUSIVE FORNECIMENTO, INSTALAÇÃO, SUPORTE E PLACA</v>
          </cell>
          <cell r="G1492" t="str">
            <v>un</v>
          </cell>
          <cell r="H1492">
            <v>12.85</v>
          </cell>
        </row>
        <row r="1493">
          <cell r="A1493" t="str">
            <v>ED-15753</v>
          </cell>
          <cell r="C1493" t="str">
            <v>CONJUNTO DE UMA (1) TOMADA DE ANTENA (CONECTOR COAXIAL), COM PLACA 4"X2" DE UM (1) POSTO, INCLUSIVE FORNECIMENTO, INSTALAÇÃO, SUPORTE, MÓDULO E PLACA</v>
          </cell>
          <cell r="G1493" t="str">
            <v>un</v>
          </cell>
          <cell r="H1493">
            <v>24.07</v>
          </cell>
        </row>
        <row r="1494">
          <cell r="A1494" t="str">
            <v>ED-15748</v>
          </cell>
          <cell r="C1494" t="str">
            <v>CONJUNTO DE UMA (1) TOMADA PADRÃO, TRÊS (3) POLOS, CORRENTE 10A, TENSÃO 250V, (2P+T/10A-250V), COM PLACA 4"X2" DE UM (1) POSTO, INCLUSIVE FORNECIMENTO, INSTALAÇÃO, SUPORTE, MÓDULO E PLACA</v>
          </cell>
          <cell r="G1494" t="str">
            <v>un</v>
          </cell>
          <cell r="H1494">
            <v>21.26</v>
          </cell>
        </row>
        <row r="1495">
          <cell r="A1495" t="str">
            <v>ED-15761</v>
          </cell>
          <cell r="C1495" t="str">
            <v>CONJUNTO DE UMA (1) TOMADA PADRÃO, TRÊS (3) POLOS, CORRENTE 10A, TENSÃO 250V, (2P+T/10A-250V) E UMA (1) TOMADA PADRÃO, TRÊS (3) POLOS, CORRENTE 20A, TENSÃO 250V, (2P+T/20A-250V), COM PLACA 4"X2" DE DOIS (2) POSTOS, INCLUSIVE FORNECIMENTO, INSTALAÇÃO, SUPORTE, MÓDULO E PLACA</v>
          </cell>
          <cell r="G1495" t="str">
            <v>un</v>
          </cell>
          <cell r="H1495">
            <v>35.43</v>
          </cell>
        </row>
        <row r="1496">
          <cell r="A1496" t="str">
            <v>ED-15792</v>
          </cell>
          <cell r="C1496" t="str">
            <v>CONJUNTO DE UMA (1) TOMADA PADRÃO, TRÊS (3) POLOS, CORRENTE 10A, TENSÃO 250V, (2P+T/10A-250V) E UMA (1) TOMADA PADRÃO, TRÊS (3) POLOS, CORRENTE 20A, TENSÃO 250V, (2P+T/20A-250V), COM PLACA 4"X4" DE DOIS (2) POSTOS, INCLUSIVE FORNECIMENTO, INSTALAÇÃO, SUPORTE, MÓDULO E PLACA</v>
          </cell>
          <cell r="G1496" t="str">
            <v>un</v>
          </cell>
          <cell r="H1496">
            <v>39.17</v>
          </cell>
        </row>
        <row r="1497">
          <cell r="A1497" t="str">
            <v>ED-15758</v>
          </cell>
          <cell r="C1497" t="str">
            <v>CONJUNTO DE UMA (1) TOMADA PADRÃO, TRÊS (3) POLOS, CORRENTE 10A, TENSÃO 250V, (2P+T/10A-250V) E UMA (1) TOMADA USB (CONECTOR USB TIPO A), CORRENTE 1A, TENSÃO 5V, (1A-5V), COM PLACA 4"X2" DE DOIS (2) POSTOS, INCLUSIVE FORNECIMENTO, INSTALAÇÃO, SUPORTE, MÓDULO E PLACA</v>
          </cell>
          <cell r="G1497" t="str">
            <v>un</v>
          </cell>
          <cell r="H1497">
            <v>67.39</v>
          </cell>
        </row>
        <row r="1498">
          <cell r="A1498" t="str">
            <v>ED-15796</v>
          </cell>
          <cell r="C1498" t="str">
            <v>CONJUNTO DE UMA (1) TOMADA PADRÃO, TRÊS (3) POLOS, CORRENTE 10A, TENSÃO 250V, (2P+T/10A-250V) E UMA (1) TOMADA USB (CONECTOR USB TIPO A), CORRENTE 1A, TENSÃO 5V, (1A-5V), COM PLACA 4"X4" DE DOIS (2) POSTOS, INCLUSIVE FORNECIMENTO, INSTALAÇÃO, SUPORTE, MÓDULO E PLACA</v>
          </cell>
          <cell r="G1498" t="str">
            <v>un</v>
          </cell>
          <cell r="H1498">
            <v>71.13</v>
          </cell>
        </row>
        <row r="1499">
          <cell r="A1499" t="str">
            <v>ED-15749</v>
          </cell>
          <cell r="C1499" t="str">
            <v>CONJUNTO DE UMA (1) TOMADA PADRÃO, TRÊS (3) POLOS, CORRENTE 20A, TENSÃO 250V, (2P+T/20A-250V), COM PLACA 4"X2" DE UM (1) POSTO, INCLUSIVE FORNECIMENTO, INSTALAÇÃO, SUPORTE, MÓDULO E PLACA</v>
          </cell>
          <cell r="G1499" t="str">
            <v>un</v>
          </cell>
          <cell r="H1499">
            <v>22.32</v>
          </cell>
        </row>
        <row r="1500">
          <cell r="A1500" t="str">
            <v>ED-15750</v>
          </cell>
          <cell r="C1500" t="str">
            <v>CONJUNTO DE UMA (1) TOMADA PADRÃO VERMELHA, USO ESPECÍFICO, TRÊS (3) POLOS, CORRENTE 20A, TENSÃO 250V, (2P+T/20A-250V), COM PLACA 4"X2" DE UM (1) POSTO, INCLUSIVE FORNECIMENTO, INSTALAÇÃO, SUPORTE, MÓDULO E PLACA</v>
          </cell>
          <cell r="G1500" t="str">
            <v>un</v>
          </cell>
          <cell r="H1500">
            <v>22.59</v>
          </cell>
        </row>
        <row r="1501">
          <cell r="A1501" t="str">
            <v>ED-15754</v>
          </cell>
          <cell r="C1501" t="str">
            <v>CONJUNTO DE UMA (1) TOMADA USB (CONECTOR USB TIPO A), CORRENTE 1A, TENSÃO 5V, (1A-5V), COM PLACA 4"X2" DE UM (1) POSTO, INCLUSIVE FORNECIMENTO, INSTALAÇÃO, SUPORTE, MÓDULO E PLACA</v>
          </cell>
          <cell r="G1501" t="str">
            <v>un</v>
          </cell>
          <cell r="H1501">
            <v>54.28</v>
          </cell>
        </row>
        <row r="1502">
          <cell r="A1502" t="str">
            <v>ED-49115</v>
          </cell>
          <cell r="C1502" t="str">
            <v>CONJUNTO PARA CONDULETE DE 3/4" (20MM) COM UM (1) INTERRUPTOR PARALELO, CORRENTE 10A, TENSÃO 250V, (10A-250V) E PLACA DE UM (1) POSTO, INCLUSIVE FORNECIMENTO, INSTALAÇÃO, SUPORTE, MÓDULO E PLACA, EXCLUSIVE CONDULETE</v>
          </cell>
          <cell r="G1502" t="str">
            <v>un</v>
          </cell>
          <cell r="H1502">
            <v>34.11</v>
          </cell>
        </row>
        <row r="1503">
          <cell r="A1503" t="str">
            <v>ED-49114</v>
          </cell>
          <cell r="C1503" t="str">
            <v>CONJUNTO PARA CONDULETE DE 3/4" (20MM) COM UM (1) INTERRUPTOR SIMPLES, CORRENTE 10A, TENSÃO 250V, (10A-250V) E PLACA DE UM (1) POSTO, INCLUSIVE FORNECIMENTO, INSTALAÇÃO, SUPORTE, MÓDULO E PLACA, EXCLUSIVE CONDULETE</v>
          </cell>
          <cell r="G1503" t="str">
            <v>un</v>
          </cell>
          <cell r="H1503">
            <v>25.09</v>
          </cell>
        </row>
        <row r="1504">
          <cell r="A1504" t="str">
            <v>ED-49116</v>
          </cell>
          <cell r="C1504" t="str">
            <v>CONJUNTO PARA CONDULETE DE 3/4" (20MM) COM UMA (1) TOMADA PADRÃO, TRÊS (3) POLOS, CORRENTE 10A, TENSÃO 250V, (2P+T/10A-250V) E PLACA DE UM (1) POSTO, INCLUSIVE FORNECIMENTO, INSTALAÇÃO, SUPORTE, MÓDULO E PLACA, EXCLUSIVE CONDULETE</v>
          </cell>
          <cell r="G1504" t="str">
            <v>un</v>
          </cell>
          <cell r="H1504">
            <v>28.79</v>
          </cell>
        </row>
        <row r="1505">
          <cell r="A1505" t="str">
            <v>ED-5633</v>
          </cell>
          <cell r="C1505" t="str">
            <v>MÓDULO CEGO, INCLUSIVE FORNECIMENTO E INSTALAÇÃO, EXCLUSIVE PLACA E SUPORTE</v>
          </cell>
          <cell r="G1505" t="str">
            <v>un</v>
          </cell>
          <cell r="H1505">
            <v>1.32</v>
          </cell>
        </row>
        <row r="1506">
          <cell r="A1506" t="str">
            <v>ED-5634</v>
          </cell>
          <cell r="C1506" t="str">
            <v>MÓDULO COM FURO PARA SAÍDA DE FIO Ø 10MM, INCLUSIVE FORNECIMENTO E INSTALAÇÃO, EXCLUSIVE PLACA E SUPORTE</v>
          </cell>
          <cell r="G1506" t="str">
            <v>un</v>
          </cell>
          <cell r="H1506">
            <v>1.57</v>
          </cell>
        </row>
        <row r="1507">
          <cell r="A1507" t="str">
            <v>ED-15726</v>
          </cell>
          <cell r="C1507" t="str">
            <v>MÓDULO INTERRUPTOR BIPOLAR SIMPLES, CORRENTE 10A, TENSÃO 250V, (10A-250V), INCLUSIVE FORNECIMENTO E INSTALAÇÃO, EXCLUSIVE PLACA E SUPORTE</v>
          </cell>
          <cell r="G1507" t="str">
            <v>un</v>
          </cell>
          <cell r="H1507">
            <v>23.41</v>
          </cell>
        </row>
        <row r="1508">
          <cell r="A1508" t="str">
            <v>ED-15712</v>
          </cell>
          <cell r="C1508" t="str">
            <v>MÓDULO INTERRUPTOR INTERMEDIÁRIO, CORRENTE 10A, TENSÃO 250V, (10A-250V), INCLUSIVE FORNECIMENTO E INSTALAÇÃO, EXCLUSIVE PLACA E SUPORTE</v>
          </cell>
          <cell r="G1508" t="str">
            <v>un</v>
          </cell>
          <cell r="H1508">
            <v>27.33</v>
          </cell>
        </row>
        <row r="1509">
          <cell r="A1509" t="str">
            <v>ED-5616</v>
          </cell>
          <cell r="C1509" t="str">
            <v>MÓDULO INTERRUPTOR PARALELO, CORRENTE 10A, TENSÃO 250V, (10A-250V), INCLUSIVE FORNECIMENTO E INSTALAÇÃO, EXCLUSIVE PLACA E SUPORTE</v>
          </cell>
          <cell r="G1509" t="str">
            <v>un</v>
          </cell>
          <cell r="H1509">
            <v>12.63</v>
          </cell>
        </row>
        <row r="1510">
          <cell r="A1510" t="str">
            <v>ED-5615</v>
          </cell>
          <cell r="C1510" t="str">
            <v>MÓDULO INTERRUPTOR SIMPLES, CORRENTE 10A, TENSÃO 250V, (10A-250V), INCLUSIVE FORNECIMENTO E INSTALAÇÃO, EXCLUSIVE PLACA E SUPORTE</v>
          </cell>
          <cell r="G1510" t="str">
            <v>un</v>
          </cell>
          <cell r="H1510">
            <v>11.36</v>
          </cell>
        </row>
        <row r="1511">
          <cell r="A1511" t="str">
            <v>ED-5632</v>
          </cell>
          <cell r="C1511" t="str">
            <v>MÓDULO PARA ANTENA (CONECTOR COAXIAL) PARA CABO COAXIAL DE 75 OHMS, INCLUSIVE FORNECIMENTO E INSTALAÇÃO, EXCLUSIVE PLACA E SUPORTE</v>
          </cell>
          <cell r="G1511" t="str">
            <v>un</v>
          </cell>
          <cell r="H1511">
            <v>15.52</v>
          </cell>
        </row>
        <row r="1512">
          <cell r="A1512" t="str">
            <v>ED-5617</v>
          </cell>
          <cell r="C1512" t="str">
            <v>MÓDULO PULSADOR CAMPAINHA, CORRENTE 10A, TENSÃO 250V, (10A-250V), INCLUSIVE FORNECIMENTO E INSTALAÇÃO, EXCLUSIVE PLACA E SUPORTE</v>
          </cell>
          <cell r="G1512" t="str">
            <v>un</v>
          </cell>
          <cell r="H1512">
            <v>12.18</v>
          </cell>
        </row>
        <row r="1513">
          <cell r="A1513" t="str">
            <v>ED-5626</v>
          </cell>
          <cell r="C1513" t="str">
            <v>MÓDULO TOMADA PADRÃO, TRÊS (3) POLOS, CORRENTE 10A, TENSÃO 250V, (2P+T/10A-250V), INCLUSIVE FORNECIMENTO E INSTALAÇÃO, EXCLUSIVE PLACA E SUPORTE</v>
          </cell>
          <cell r="G1513" t="str">
            <v>un</v>
          </cell>
          <cell r="H1513">
            <v>12.71</v>
          </cell>
        </row>
        <row r="1514">
          <cell r="A1514" t="str">
            <v>ED-5627</v>
          </cell>
          <cell r="C1514" t="str">
            <v>MÓDULO TOMADA PADRÃO, TRÊS (3) POLOS, CORRENTE 20A, TENSÃO 250V, (2P+T/20A-250V), INCLUSIVE FORNECIMENTO E INSTALAÇÃO, EXCLUSIVE PLACA E SUPORTE</v>
          </cell>
          <cell r="G1514" t="str">
            <v>un</v>
          </cell>
          <cell r="H1514">
            <v>13.77</v>
          </cell>
        </row>
        <row r="1515">
          <cell r="A1515" t="str">
            <v>ED-15727</v>
          </cell>
          <cell r="C1515" t="str">
            <v>MÓDULO TOMADA PADRÃO VERMELHA, USO ESPECÍFICO, TRÊS (3) POLOS, CORRENTE 20A, TENSÃO 250V, (2P+T/20A-250V), INCLUSIVE FORNECIMENTO E INSTALAÇÃO, EXCLUSIVE PLACA E SUPORTE</v>
          </cell>
          <cell r="G1515" t="str">
            <v>un</v>
          </cell>
          <cell r="H1515">
            <v>14.04</v>
          </cell>
        </row>
        <row r="1516">
          <cell r="A1516" t="str">
            <v>ED-5628</v>
          </cell>
          <cell r="C1516" t="str">
            <v>MÓDULO TOMADA USB (CONECTOR USB TIPO A), CORRENTE 1A, TENSÃO 5V, (1A-5V), INCLUSIVE FORNECIMENTO E INSTALAÇÃO, EXCLUSIVE PLACA E SUPORTE</v>
          </cell>
          <cell r="G1516" t="str">
            <v>un</v>
          </cell>
          <cell r="H1516">
            <v>45.73</v>
          </cell>
        </row>
        <row r="1517">
          <cell r="A1517" t="str">
            <v>ED-5618</v>
          </cell>
          <cell r="C1517" t="str">
            <v>PLACA 4"X2" CEGA, INCLUSIVE FORNECIMENTO E INSTALAÇÃO, EXCLUSIVE SUPORTE</v>
          </cell>
          <cell r="G1517" t="str">
            <v>un</v>
          </cell>
          <cell r="H1517">
            <v>3.68</v>
          </cell>
        </row>
        <row r="1518">
          <cell r="A1518" t="str">
            <v>ED-5621</v>
          </cell>
          <cell r="C1518" t="str">
            <v>PLACA 4"X2" PARA DOIS (2) MÓDULOS, INCLUSIVE FORNECIMENTO E INSTALAÇÃO, EXCLUSIVE SUPORTE E MÓDULO</v>
          </cell>
          <cell r="G1518" t="str">
            <v>un</v>
          </cell>
          <cell r="H1518">
            <v>4.3099999999999996</v>
          </cell>
        </row>
        <row r="1519">
          <cell r="A1519" t="str">
            <v>ED-5622</v>
          </cell>
          <cell r="C1519" t="str">
            <v>PLACA 4"X2" PARA TRÊS (3) MÓDULOS, INCLUSIVE FORNECIMENTO E INSTALAÇÃO, EXCLUSIVE SUPORTE E MÓDULO</v>
          </cell>
          <cell r="G1519" t="str">
            <v>un</v>
          </cell>
          <cell r="H1519">
            <v>4.66</v>
          </cell>
        </row>
        <row r="1520">
          <cell r="A1520" t="str">
            <v>ED-5620</v>
          </cell>
          <cell r="C1520" t="str">
            <v>PLACA 4"X2" PARA UM (1) MÓDULO, INCLUSIVE FORNECIMENTO E INSTALAÇÃO, EXCLUSIVE SUPORTE E MÓDULO</v>
          </cell>
          <cell r="G1520" t="str">
            <v>un</v>
          </cell>
          <cell r="H1520">
            <v>3.91</v>
          </cell>
        </row>
        <row r="1521">
          <cell r="A1521" t="str">
            <v>ED-5619</v>
          </cell>
          <cell r="C1521" t="str">
            <v>PLACA 4"X4" CEGA, INCLUSIVE FORNECIMENTO E INSTALAÇÃO, EXCLUSIVE SUPORTE</v>
          </cell>
          <cell r="G1521" t="str">
            <v>un</v>
          </cell>
          <cell r="H1521">
            <v>5.84</v>
          </cell>
        </row>
        <row r="1522">
          <cell r="A1522" t="str">
            <v>ED-5623</v>
          </cell>
          <cell r="C1522" t="str">
            <v>PLACA 4"X4" PARA DOIS (2) MÓDULOS, INCLUSIVE FORNECIMENTO E INSTALAÇÃO, EXCLUSIVE SUPORTE E MÓDULO</v>
          </cell>
          <cell r="G1522" t="str">
            <v>un</v>
          </cell>
          <cell r="H1522">
            <v>5.68</v>
          </cell>
        </row>
        <row r="1523">
          <cell r="A1523" t="str">
            <v>ED-5624</v>
          </cell>
          <cell r="C1523" t="str">
            <v>PLACA 4"X4" PARA QUATRO (4) MÓDULOS, INCLUSIVE FORNECIMENTO E INSTALAÇÃO, EXCLUSIVE SUPORTE E MÓDULO</v>
          </cell>
          <cell r="G1523" t="str">
            <v>un</v>
          </cell>
          <cell r="H1523">
            <v>5.91</v>
          </cell>
        </row>
        <row r="1524">
          <cell r="A1524" t="str">
            <v>ED-5625</v>
          </cell>
          <cell r="C1524" t="str">
            <v>PLACA 4"X4" PARA SEIS (6) MÓDULOS, INCLUSIVE FORNECIMENTO E INSTALAÇÃO, EXCLUSIVE SUPORTE E MÓDULO</v>
          </cell>
          <cell r="G1524" t="str">
            <v>un</v>
          </cell>
          <cell r="H1524">
            <v>6.04</v>
          </cell>
        </row>
        <row r="1525">
          <cell r="A1525" t="str">
            <v>ED-5614</v>
          </cell>
          <cell r="C1525" t="str">
            <v>SUPORTE PARA PLACA 4"X2" PARA TRÊS (3) MÓDULOS, INCLUSIVE PARAFUSOS PARA FIXAÇÃO, FORNECIMENTO E INSTALAÇÃO, EXCLUSIVE PLACA E MÓDULO</v>
          </cell>
          <cell r="G1525" t="str">
            <v>un</v>
          </cell>
          <cell r="H1525">
            <v>4.6399999999999997</v>
          </cell>
        </row>
        <row r="1526">
          <cell r="A1526" t="str">
            <v>ED-5613</v>
          </cell>
          <cell r="C1526" t="str">
            <v>SUPORTE PARA PLACA 4"X4" PARA SEIS (6) MÓDULOS, INCLUSIVE PARAFUSOS PARA FIXAÇÃO, FORNECIMENTO E INSTALAÇÃO, EXCLUSIVE PLACA E MÓDULO</v>
          </cell>
          <cell r="G1526" t="str">
            <v>un</v>
          </cell>
          <cell r="H1526">
            <v>7.01</v>
          </cell>
        </row>
        <row r="1527">
          <cell r="A1527">
            <v>8923</v>
          </cell>
          <cell r="C1527" t="str">
            <v>MANGUEIRA PVC FLEXÍVEL CORRUGADO</v>
          </cell>
        </row>
        <row r="1528">
          <cell r="A1528" t="str">
            <v>ED-49415</v>
          </cell>
          <cell r="C1528" t="str">
            <v>ELETRODUTO FLEXÍVEL CORRUGADO, PVC, ANTI-CHAMA, DN 32MM (1"), APLICADO EM ALVENARIA, INCLUSIVE RASGO</v>
          </cell>
          <cell r="G1528" t="str">
            <v>m</v>
          </cell>
          <cell r="H1528">
            <v>11.74</v>
          </cell>
        </row>
        <row r="1529">
          <cell r="A1529">
            <v>8924</v>
          </cell>
          <cell r="C1529" t="str">
            <v>CONDULETE EM ALUMÍNIO</v>
          </cell>
        </row>
        <row r="1530">
          <cell r="A1530" t="str">
            <v>ED-17955</v>
          </cell>
          <cell r="C1530" t="str">
            <v>CONDULETE DE ALUMÍNIO, TIPO "B", DIÂMETRO DE SAÍDA 1" (25MM), EXCLUSIVE MÓDULO E PLACA, INCLUSIVE FIXAÇÃO</v>
          </cell>
          <cell r="G1530" t="str">
            <v>un</v>
          </cell>
          <cell r="H1530">
            <v>30.08</v>
          </cell>
        </row>
        <row r="1531">
          <cell r="A1531" t="str">
            <v>ED-17957</v>
          </cell>
          <cell r="C1531" t="str">
            <v>CONDULETE DE ALUMÍNIO, TIPO "B", DIÂMETRO DE SAÍDA 1.1/2" (40MM), EXCLUSIVE MÓDULO E PLACA, INCLUSIVE FIXAÇÃO</v>
          </cell>
          <cell r="G1531" t="str">
            <v>un</v>
          </cell>
          <cell r="H1531">
            <v>51.59</v>
          </cell>
        </row>
        <row r="1532">
          <cell r="A1532" t="str">
            <v>ED-17956</v>
          </cell>
          <cell r="C1532" t="str">
            <v>CONDULETE DE ALUMÍNIO, TIPO "B", DIÂMETRO DE SAÍDA 1.1/4" (32MM), EXCLUSIVE MÓDULO E PLACA, INCLUSIVE FIXAÇÃO</v>
          </cell>
          <cell r="G1532" t="str">
            <v>un</v>
          </cell>
          <cell r="H1532">
            <v>41.58</v>
          </cell>
        </row>
        <row r="1533">
          <cell r="A1533" t="str">
            <v>ED-17958</v>
          </cell>
          <cell r="C1533" t="str">
            <v>CONDULETE DE ALUMÍNIO, TIPO "B", DIÂMETRO DE SAÍDA 2" (50MM), EXCLUSIVE MÓDULO E PLACA, INCLUSIVE FIXAÇÃO</v>
          </cell>
          <cell r="G1533" t="str">
            <v>un</v>
          </cell>
          <cell r="H1533">
            <v>67.69</v>
          </cell>
        </row>
        <row r="1534">
          <cell r="A1534" t="str">
            <v>ED-17954</v>
          </cell>
          <cell r="C1534" t="str">
            <v>CONDULETE DE ALUMÍNIO, TIPO "B", DIÂMETRO DE SAÍDA 3/4" (20MM), EXCLUSIVE MÓDULO E PLACA, INCLUSIVE FIXAÇÃO</v>
          </cell>
          <cell r="G1534" t="str">
            <v>un</v>
          </cell>
          <cell r="H1534">
            <v>26.15</v>
          </cell>
        </row>
        <row r="1535">
          <cell r="A1535" t="str">
            <v>ED-3021</v>
          </cell>
          <cell r="C1535" t="str">
            <v>CONDULETE DE ALUMÍNIO, TIPO "B" OU "E", DIÂMETRO DE SAÍDA 1" (25MM), EXCLUSIVE INSTALAÇÃO, MÓDULO E PLACA (FORNECIMENTO)</v>
          </cell>
          <cell r="G1535" t="str">
            <v>un</v>
          </cell>
          <cell r="H1535">
            <v>14.43</v>
          </cell>
        </row>
        <row r="1536">
          <cell r="A1536" t="str">
            <v>ED-2922</v>
          </cell>
          <cell r="C1536" t="str">
            <v>CONDULETE DE ALUMÍNIO, TIPO "B" OU "E", DIÂMETRO DE SAÍDA 1.1/2" (40MM), EXCLUSIVE INSTALAÇÃO, MÓDULO E PLACA (FORNECIMENTO)</v>
          </cell>
          <cell r="G1536" t="str">
            <v>un</v>
          </cell>
          <cell r="H1536">
            <v>35.94</v>
          </cell>
        </row>
        <row r="1537">
          <cell r="A1537" t="str">
            <v>ED-2926</v>
          </cell>
          <cell r="C1537" t="str">
            <v>CONDULETE DE ALUMÍNIO, TIPO "B" OU "E", DIÂMETRO DE SAÍDA 1.1/4" (32MM), EXCLUSIVE INSTALAÇÃO, MÓDULO E PLACA (FORNECIMENTO)</v>
          </cell>
          <cell r="G1537" t="str">
            <v>un</v>
          </cell>
          <cell r="H1537">
            <v>25.93</v>
          </cell>
        </row>
        <row r="1538">
          <cell r="A1538" t="str">
            <v>ED-2924</v>
          </cell>
          <cell r="C1538" t="str">
            <v>CONDULETE DE ALUMÍNIO, TIPO "B" OU "E", DIÂMETRO DE SAÍDA 2" (50MM), EXCLUSIVE INSTALAÇÃO, MÓDULO E PLACA (FORNECIMENTO)</v>
          </cell>
          <cell r="G1538" t="str">
            <v>un</v>
          </cell>
          <cell r="H1538">
            <v>52.04</v>
          </cell>
        </row>
        <row r="1539">
          <cell r="A1539" t="str">
            <v>ED-2930</v>
          </cell>
          <cell r="C1539" t="str">
            <v>CONDULETE DE ALUMÍNIO, TIPO "B" OU "E", DIÂMETRO DE SAÍDA 3/4" (20MM), EXCLUSIVE INSTALAÇÃO, MÓDULO E PLACA (FORNECIMENTO)</v>
          </cell>
          <cell r="G1539" t="str">
            <v>un</v>
          </cell>
          <cell r="H1539">
            <v>10.5</v>
          </cell>
        </row>
        <row r="1540">
          <cell r="A1540" t="str">
            <v>ED-49071</v>
          </cell>
          <cell r="C1540" t="str">
            <v>CONDULETE DE ALUMÍNIO, TIPO "C", DIÂMETRO DE SAÍDA 1" (25MM), EXCLUSIVE MÓDULO E PLACA, INCLUSIVE FIXAÇÃO</v>
          </cell>
          <cell r="G1540" t="str">
            <v>un</v>
          </cell>
          <cell r="H1540">
            <v>32.44</v>
          </cell>
        </row>
        <row r="1541">
          <cell r="A1541" t="str">
            <v>ED-49073</v>
          </cell>
          <cell r="C1541" t="str">
            <v>CONDULETE DE ALUMÍNIO, TIPO "C", DIÂMETRO DE SAÍDA 1.1/2" (40MM), EXCLUSIVE MÓDULO E PLACA, INCLUSIVE FIXAÇÃO</v>
          </cell>
          <cell r="G1541" t="str">
            <v>un</v>
          </cell>
          <cell r="H1541">
            <v>57.12</v>
          </cell>
        </row>
        <row r="1542">
          <cell r="A1542" t="str">
            <v>ED-49072</v>
          </cell>
          <cell r="C1542" t="str">
            <v>CONDULETE DE ALUMÍNIO, TIPO "C", DIÂMETRO DE SAÍDA 1.1/4" (32MM), EXCLUSIVE MÓDULO E PLACA, INCLUSIVE FIXAÇÃO</v>
          </cell>
          <cell r="G1542" t="str">
            <v>un</v>
          </cell>
          <cell r="H1542">
            <v>46.2</v>
          </cell>
        </row>
        <row r="1543">
          <cell r="A1543" t="str">
            <v>ED-49074</v>
          </cell>
          <cell r="C1543" t="str">
            <v>CONDULETE DE ALUMÍNIO, TIPO "C", DIÂMETRO DE SAÍDA 2" (50MM), EXCLUSIVE MÓDULO E PLACA, INCLUSIVE FIXAÇÃO</v>
          </cell>
          <cell r="G1543" t="str">
            <v>un</v>
          </cell>
          <cell r="H1543">
            <v>74.8</v>
          </cell>
        </row>
        <row r="1544">
          <cell r="A1544" t="str">
            <v>ED-49070</v>
          </cell>
          <cell r="C1544" t="str">
            <v>CONDULETE DE ALUMÍNIO, TIPO "C", DIÂMETRO DE SAÍDA 3/4" (20MM), EXCLUSIVE MÓDULO E PLACA, INCLUSIVE FIXAÇÃO</v>
          </cell>
          <cell r="G1544" t="str">
            <v>un</v>
          </cell>
          <cell r="H1544">
            <v>28.11</v>
          </cell>
        </row>
        <row r="1545">
          <cell r="A1545" t="str">
            <v>ED-2915</v>
          </cell>
          <cell r="C1545" t="str">
            <v>CONDULETE DE ALUMÍNIO, TIPO "C" OU "LB" OU "LL" OU "LR", DIÂMETRO DE SAÍDA 1" (25MM), EXCLUSIVE INSTALAÇÃO, MÓDULO E PLACA (FORNECIMENTO)</v>
          </cell>
          <cell r="G1545" t="str">
            <v>un</v>
          </cell>
          <cell r="H1545">
            <v>16.79</v>
          </cell>
        </row>
        <row r="1546">
          <cell r="A1546" t="str">
            <v>ED-4121</v>
          </cell>
          <cell r="C1546" t="str">
            <v>CONDULETE DE ALUMÍNIO, TIPO "C" OU "LB" OU "LL" OU "LR", DIÂMETRO DE SAÍDA 1.1/2" (40MM), EXCLUSIVE INSTALAÇÃO, MÓDULO E PLACA (FORNECIMENTO)</v>
          </cell>
          <cell r="G1546" t="str">
            <v>un</v>
          </cell>
          <cell r="H1546">
            <v>41.47</v>
          </cell>
        </row>
        <row r="1547">
          <cell r="A1547" t="str">
            <v>ED-2925</v>
          </cell>
          <cell r="C1547" t="str">
            <v>CONDULETE DE ALUMÍNIO, TIPO "C" OU "LB" OU "LL" OU "LR", DIÂMETRO DE SAÍDA 1.1/4" (32MM), EXCLUSIVE INSTALAÇÃO, MÓDULO E PLACA (FORNECIMENTO)</v>
          </cell>
          <cell r="G1547" t="str">
            <v>un</v>
          </cell>
          <cell r="H1547">
            <v>30.55</v>
          </cell>
        </row>
        <row r="1548">
          <cell r="A1548" t="str">
            <v>ED-4498</v>
          </cell>
          <cell r="C1548" t="str">
            <v>CONDULETE DE ALUMÍNIO, TIPO "C" OU "LB" OU "LL" OU "LR", DIÂMETRO DE SAÍDA 2" (50MM), EXCLUSIVE INSTALAÇÃO, MÓDULO E PLACA (FORNECIMENTO)</v>
          </cell>
          <cell r="G1548" t="str">
            <v>un</v>
          </cell>
          <cell r="H1548">
            <v>59.15</v>
          </cell>
        </row>
        <row r="1549">
          <cell r="A1549" t="str">
            <v>ED-2923</v>
          </cell>
          <cell r="C1549" t="str">
            <v>CONDULETE DE ALUMÍNIO, TIPO "C" OU "LB" OU "LL" OU "LR", DIÂMETRO DE SAÍDA 3/4" (20MM), EXCLUSIVE INSTALAÇÃO, MÓDULO E PLACA (FORNECIMENTO)</v>
          </cell>
          <cell r="G1549" t="str">
            <v>un</v>
          </cell>
          <cell r="H1549">
            <v>12.46</v>
          </cell>
        </row>
        <row r="1550">
          <cell r="A1550" t="str">
            <v>ED-49080</v>
          </cell>
          <cell r="C1550" t="str">
            <v>CONDULETE DE ALUMÍNIO, TIPO "E", DIÂMETRO DE SAÍDA 1" (25MM), EXCLUSIVE MÓDULO E PLACA, INCLUSIVE FIXAÇÃO</v>
          </cell>
          <cell r="G1550" t="str">
            <v>un</v>
          </cell>
          <cell r="H1550">
            <v>30.08</v>
          </cell>
        </row>
        <row r="1551">
          <cell r="A1551" t="str">
            <v>ED-49082</v>
          </cell>
          <cell r="C1551" t="str">
            <v>CONDULETE DE ALUMÍNIO, TIPO "E", DIÂMETRO DE SAÍDA 1.1/2" (40MM), EXCLUSIVE MÓDULO E PLACA, INCLUSIVE FIXAÇÃO</v>
          </cell>
          <cell r="G1551" t="str">
            <v>un</v>
          </cell>
          <cell r="H1551">
            <v>51.59</v>
          </cell>
        </row>
        <row r="1552">
          <cell r="A1552" t="str">
            <v>ED-49081</v>
          </cell>
          <cell r="C1552" t="str">
            <v>CONDULETE DE ALUMÍNIO, TIPO "E", DIÂMETRO DE SAÍDA 1.1/4" (32MM), EXCLUSIVE MÓDULO E PLACA, INCLUSIVE FIXAÇÃO</v>
          </cell>
          <cell r="G1552" t="str">
            <v>un</v>
          </cell>
          <cell r="H1552">
            <v>41.58</v>
          </cell>
        </row>
        <row r="1553">
          <cell r="A1553" t="str">
            <v>ED-49083</v>
          </cell>
          <cell r="C1553" t="str">
            <v>CONDULETE DE ALUMÍNIO, TIPO "E", DIÂMETRO DE SAÍDA 2" (50MM), EXCLUSIVE MÓDULO E PLACA, INCLUSIVE FIXAÇÃO</v>
          </cell>
          <cell r="G1553" t="str">
            <v>un</v>
          </cell>
          <cell r="H1553">
            <v>67.69</v>
          </cell>
        </row>
        <row r="1554">
          <cell r="A1554" t="str">
            <v>ED-49079</v>
          </cell>
          <cell r="C1554" t="str">
            <v>CONDULETE DE ALUMÍNIO, TIPO "E", DIÂMETRO DE SAÍDA 3/4" (20MM), EXCLUSIVE MÓDULO E PLACA, INCLUSIVE FIXAÇÃO</v>
          </cell>
          <cell r="G1554" t="str">
            <v>un</v>
          </cell>
          <cell r="H1554">
            <v>26.15</v>
          </cell>
        </row>
        <row r="1555">
          <cell r="A1555" t="str">
            <v>ED-17960</v>
          </cell>
          <cell r="C1555" t="str">
            <v>CONDULETE DE ALUMÍNIO, TIPO "LB", DIÂMETRO DE SAÍDA 1" (25MM), EXCLUSIVE MÓDULO E PLACA, INCLUSIVE FIXAÇÃO</v>
          </cell>
          <cell r="G1555" t="str">
            <v>un</v>
          </cell>
          <cell r="H1555">
            <v>32.44</v>
          </cell>
        </row>
        <row r="1556">
          <cell r="A1556" t="str">
            <v>ED-17962</v>
          </cell>
          <cell r="C1556" t="str">
            <v>CONDULETE DE ALUMÍNIO, TIPO "LB", DIÂMETRO DE SAÍDA 1.1/2" (40MM), EXCLUSIVE MÓDULO E PLACA, INCLUSIVE FIXAÇÃO</v>
          </cell>
          <cell r="G1556" t="str">
            <v>un</v>
          </cell>
          <cell r="H1556">
            <v>57.12</v>
          </cell>
        </row>
        <row r="1557">
          <cell r="A1557" t="str">
            <v>ED-17961</v>
          </cell>
          <cell r="C1557" t="str">
            <v>CONDULETE DE ALUMÍNIO, TIPO "LB", DIÂMETRO DE SAÍDA 1.1/4" (32MM), EXCLUSIVE MÓDULO E PLACA, INCLUSIVE FIXAÇÃO</v>
          </cell>
          <cell r="G1557" t="str">
            <v>un</v>
          </cell>
          <cell r="H1557">
            <v>46.2</v>
          </cell>
        </row>
        <row r="1558">
          <cell r="A1558" t="str">
            <v>ED-17963</v>
          </cell>
          <cell r="C1558" t="str">
            <v>CONDULETE DE ALUMÍNIO, TIPO "LB", DIÂMETRO DE SAÍDA 2" (50MM), EXCLUSIVE MÓDULO E PLACA, INCLUSIVE FIXAÇÃO</v>
          </cell>
          <cell r="G1558" t="str">
            <v>un</v>
          </cell>
          <cell r="H1558">
            <v>74.8</v>
          </cell>
        </row>
        <row r="1559">
          <cell r="A1559" t="str">
            <v>ED-17959</v>
          </cell>
          <cell r="C1559" t="str">
            <v>CONDULETE DE ALUMÍNIO, TIPO "LB", DIÂMETRO DE SAÍDA 3/4" (20MM), EXCLUSIVE MÓDULO E PLACA, INCLUSIVE FIXAÇÃO</v>
          </cell>
          <cell r="G1559" t="str">
            <v>un</v>
          </cell>
          <cell r="H1559">
            <v>28.11</v>
          </cell>
        </row>
        <row r="1560">
          <cell r="A1560" t="str">
            <v>ED-49122</v>
          </cell>
          <cell r="C1560" t="str">
            <v>CONDULETE DE ALUMÍNIO, TIPO "LL", DIÂMETRO DE SAÍDA 1" (25MM), EXCLUSIVE MÓDULO E PLACA, INCLUSIVE FIXAÇÃO</v>
          </cell>
          <cell r="G1560" t="str">
            <v>un</v>
          </cell>
          <cell r="H1560">
            <v>32.44</v>
          </cell>
        </row>
        <row r="1561">
          <cell r="A1561" t="str">
            <v>ED-49124</v>
          </cell>
          <cell r="C1561" t="str">
            <v>CONDULETE DE ALUMÍNIO, TIPO "LL", DIÂMETRO DE SAÍDA 1.1/2" (40MM), EXCLUSIVE MÓDULO E PLACA, INCLUSIVE FIXAÇÃO</v>
          </cell>
          <cell r="G1561" t="str">
            <v>un</v>
          </cell>
          <cell r="H1561">
            <v>57.12</v>
          </cell>
        </row>
        <row r="1562">
          <cell r="A1562" t="str">
            <v>ED-49123</v>
          </cell>
          <cell r="C1562" t="str">
            <v>CONDULETE DE ALUMÍNIO, TIPO "LL", DIÂMETRO DE SAÍDA 1.1/4" (32MM), EXCLUSIVE MÓDULO E PLACA, INCLUSIVE FIXAÇÃO</v>
          </cell>
          <cell r="G1562" t="str">
            <v>un</v>
          </cell>
          <cell r="H1562">
            <v>46.2</v>
          </cell>
        </row>
        <row r="1563">
          <cell r="A1563" t="str">
            <v>ED-49125</v>
          </cell>
          <cell r="C1563" t="str">
            <v>CONDULETE DE ALUMÍNIO, TIPO "LL", DIÂMETRO DE SAÍDA 2" (50MM), EXCLUSIVE MÓDULO E PLACA, INCLUSIVE FIXAÇÃO</v>
          </cell>
          <cell r="G1563" t="str">
            <v>un</v>
          </cell>
          <cell r="H1563">
            <v>74.8</v>
          </cell>
        </row>
        <row r="1564">
          <cell r="A1564" t="str">
            <v>ED-49121</v>
          </cell>
          <cell r="C1564" t="str">
            <v>CONDULETE DE ALUMÍNIO, TIPO "LL", DIÂMETRO DE SAÍDA 3/4" (20MM), EXCLUSIVE MÓDULO E PLACA, INCLUSIVE FIXAÇÃO</v>
          </cell>
          <cell r="G1564" t="str">
            <v>un</v>
          </cell>
          <cell r="H1564">
            <v>28.11</v>
          </cell>
        </row>
        <row r="1565">
          <cell r="A1565" t="str">
            <v>ED-49107</v>
          </cell>
          <cell r="C1565" t="str">
            <v>CONDULETE DE ALUMÍNIO, TIPO "LR", DIÂMETRO DE SAÍDA 1" (25MM), EXCLUSIVE MÓDULO E PLACA, INCLUSIVE FIXAÇÃO</v>
          </cell>
          <cell r="G1565" t="str">
            <v>un</v>
          </cell>
          <cell r="H1565">
            <v>32.44</v>
          </cell>
        </row>
        <row r="1566">
          <cell r="A1566" t="str">
            <v>ED-49109</v>
          </cell>
          <cell r="C1566" t="str">
            <v>CONDULETE DE ALUMÍNIO, TIPO "LR", DIÂMETRO DE SAÍDA 1.1/2" (40MM), EXCLUSIVE MÓDULO E PLACA, INCLUSIVE FIXAÇÃO</v>
          </cell>
          <cell r="G1566" t="str">
            <v>un</v>
          </cell>
          <cell r="H1566">
            <v>57.12</v>
          </cell>
        </row>
        <row r="1567">
          <cell r="A1567" t="str">
            <v>ED-49108</v>
          </cell>
          <cell r="C1567" t="str">
            <v>CONDULETE DE ALUMÍNIO, TIPO "LR", DIÂMETRO DE SAÍDA 1.1/4" (32MM), EXCLUSIVE MÓDULO E PLACA, INCLUSIVE FIXAÇÃO</v>
          </cell>
          <cell r="G1567" t="str">
            <v>un</v>
          </cell>
          <cell r="H1567">
            <v>46.2</v>
          </cell>
        </row>
        <row r="1568">
          <cell r="A1568" t="str">
            <v>ED-49110</v>
          </cell>
          <cell r="C1568" t="str">
            <v>CONDULETE DE ALUMÍNIO, TIPO "LR", DIÂMETRO DE SAÍDA 2" (50MM), EXCLUSIVE MÓDULO E PLACA, INCLUSIVE FIXAÇÃO</v>
          </cell>
          <cell r="G1568" t="str">
            <v>un</v>
          </cell>
          <cell r="H1568">
            <v>74.8</v>
          </cell>
        </row>
        <row r="1569">
          <cell r="A1569" t="str">
            <v>ED-49106</v>
          </cell>
          <cell r="C1569" t="str">
            <v>CONDULETE DE ALUMÍNIO, TIPO "LR", DIÂMETRO DE SAÍDA 3/4" (20MM), EXCLUSIVE MÓDULO E PLACA, INCLUSIVE FIXAÇÃO</v>
          </cell>
          <cell r="G1569" t="str">
            <v>un</v>
          </cell>
          <cell r="H1569">
            <v>28.11</v>
          </cell>
        </row>
        <row r="1570">
          <cell r="A1570" t="str">
            <v>ED-49089</v>
          </cell>
          <cell r="C1570" t="str">
            <v>CONDULETE DE ALUMÍNIO, TIPO "T", DIÂMETRO DE SAÍDA 1" (25MM), EXCLUSIVE MÓDULO E PLACA, INCLUSIVE FIXAÇÃO</v>
          </cell>
          <cell r="G1570" t="str">
            <v>un</v>
          </cell>
          <cell r="H1570">
            <v>34.799999999999997</v>
          </cell>
        </row>
        <row r="1571">
          <cell r="A1571" t="str">
            <v>ED-49091</v>
          </cell>
          <cell r="C1571" t="str">
            <v>CONDULETE DE ALUMÍNIO, TIPO "T", DIÂMETRO DE SAÍDA 1.1/2" (40MM), EXCLUSIVE MÓDULO E PLACA, INCLUSIVE FIXAÇÃO</v>
          </cell>
          <cell r="G1571" t="str">
            <v>un</v>
          </cell>
          <cell r="H1571">
            <v>62.65</v>
          </cell>
        </row>
        <row r="1572">
          <cell r="A1572" t="str">
            <v>ED-49090</v>
          </cell>
          <cell r="C1572" t="str">
            <v>CONDULETE DE ALUMÍNIO, TIPO "T", DIÂMETRO DE SAÍDA 1.1/4" (32MM), EXCLUSIVE MÓDULO E PLACA, INCLUSIVE FIXAÇÃO</v>
          </cell>
          <cell r="G1572" t="str">
            <v>un</v>
          </cell>
          <cell r="H1572">
            <v>50.82</v>
          </cell>
        </row>
        <row r="1573">
          <cell r="A1573" t="str">
            <v>ED-49092</v>
          </cell>
          <cell r="C1573" t="str">
            <v>CONDULETE DE ALUMÍNIO, TIPO "T", DIÂMETRO DE SAÍDA 2" (50MM), EXCLUSIVE MÓDULO E PLACA, INCLUSIVE FIXAÇÃO</v>
          </cell>
          <cell r="G1573" t="str">
            <v>un</v>
          </cell>
          <cell r="H1573">
            <v>81.91</v>
          </cell>
        </row>
        <row r="1574">
          <cell r="A1574" t="str">
            <v>ED-49088</v>
          </cell>
          <cell r="C1574" t="str">
            <v>CONDULETE DE ALUMÍNIO, TIPO "T", DIÂMETRO DE SAÍDA 3/4" (20MM), EXCLUSIVE MÓDULO E PLACA, INCLUSIVE FIXAÇÃO</v>
          </cell>
          <cell r="G1574" t="str">
            <v>un</v>
          </cell>
          <cell r="H1574">
            <v>30.07</v>
          </cell>
        </row>
        <row r="1575">
          <cell r="A1575" t="str">
            <v>ED-17969</v>
          </cell>
          <cell r="C1575" t="str">
            <v>CONDULETE DE ALUMÍNIO, TIPO "T" OU "TB", DIÂMETRO DE SAÍDA 1" (25MM), EXCLUSIVE INSTALAÇÃO, MÓDULO E PLACA (FORNECIMENTO)</v>
          </cell>
          <cell r="G1575" t="str">
            <v>un</v>
          </cell>
          <cell r="H1575">
            <v>19.149999999999999</v>
          </cell>
        </row>
        <row r="1576">
          <cell r="A1576" t="str">
            <v>ED-17971</v>
          </cell>
          <cell r="C1576" t="str">
            <v>CONDULETE DE ALUMÍNIO, TIPO "T" OU "TB", DIÂMETRO DE SAÍDA 1.1/2" (40MM), EXCLUSIVE INSTALAÇÃO, MÓDULO E PLACA (FORNECIMENTO)</v>
          </cell>
          <cell r="G1576" t="str">
            <v>un</v>
          </cell>
          <cell r="H1576">
            <v>47</v>
          </cell>
        </row>
        <row r="1577">
          <cell r="A1577" t="str">
            <v>ED-17970</v>
          </cell>
          <cell r="C1577" t="str">
            <v>CONDULETE DE ALUMÍNIO, TIPO "T" OU "TB", DIÂMETRO DE SAÍDA 1.1/4" (32MM), EXCLUSIVE INSTALAÇÃO, MÓDULO E PLACA (FORNECIMENTO)</v>
          </cell>
          <cell r="G1577" t="str">
            <v>un</v>
          </cell>
          <cell r="H1577">
            <v>35.17</v>
          </cell>
        </row>
        <row r="1578">
          <cell r="A1578" t="str">
            <v>ED-17972</v>
          </cell>
          <cell r="C1578" t="str">
            <v>CONDULETE DE ALUMÍNIO, TIPO "T" OU "TB", DIÂMETRO DE SAÍDA 2" (50MM), EXCLUSIVE INSTALAÇÃO, MÓDULO E PLACA (FORNECIMENTO)</v>
          </cell>
          <cell r="G1578" t="str">
            <v>un</v>
          </cell>
          <cell r="H1578">
            <v>66.260000000000005</v>
          </cell>
        </row>
        <row r="1579">
          <cell r="A1579" t="str">
            <v>ED-4499</v>
          </cell>
          <cell r="C1579" t="str">
            <v>CONDULETE DE ALUMÍNIO, TIPO "T" OU "TB", DIÂMETRO DE SAÍDA 3/4" (20MM), EXCLUSIVE INSTALAÇÃO, MÓDULO E PLACA (FORNECIMENTO)</v>
          </cell>
          <cell r="G1579" t="str">
            <v>un</v>
          </cell>
          <cell r="H1579">
            <v>14.42</v>
          </cell>
        </row>
        <row r="1580">
          <cell r="A1580" t="str">
            <v>ED-17965</v>
          </cell>
          <cell r="C1580" t="str">
            <v>CONDULETE DE ALUMÍNIO, TIPO "TB", DIÂMETRO DE SAÍDA 1" (25MM), EXCLUSIVE MÓDULO E PLACA, INCLUSIVE FIXAÇÃO</v>
          </cell>
          <cell r="G1580" t="str">
            <v>un</v>
          </cell>
          <cell r="H1580">
            <v>34.799999999999997</v>
          </cell>
        </row>
        <row r="1581">
          <cell r="A1581" t="str">
            <v>ED-17967</v>
          </cell>
          <cell r="C1581" t="str">
            <v>CONDULETE DE ALUMÍNIO, TIPO "TB", DIÂMETRO DE SAÍDA 1.1/2" (40MM), EXCLUSIVE MÓDULO E PLACA, INCLUSIVE FIXAÇÃO</v>
          </cell>
          <cell r="G1581" t="str">
            <v>un</v>
          </cell>
          <cell r="H1581">
            <v>62.65</v>
          </cell>
        </row>
        <row r="1582">
          <cell r="A1582" t="str">
            <v>ED-17966</v>
          </cell>
          <cell r="C1582" t="str">
            <v>CONDULETE DE ALUMÍNIO, TIPO "TB", DIÂMETRO DE SAÍDA 1.1/4" (32MM), EXCLUSIVE MÓDULO E PLACA, INCLUSIVE FIXAÇÃO</v>
          </cell>
          <cell r="G1582" t="str">
            <v>un</v>
          </cell>
          <cell r="H1582">
            <v>50.82</v>
          </cell>
        </row>
        <row r="1583">
          <cell r="A1583" t="str">
            <v>ED-17968</v>
          </cell>
          <cell r="C1583" t="str">
            <v>CONDULETE DE ALUMÍNIO, TIPO "TB", DIÂMETRO DE SAÍDA 2" (50MM), EXCLUSIVE MÓDULO E PLACA, INCLUSIVE FIXAÇÃO</v>
          </cell>
          <cell r="G1583" t="str">
            <v>un</v>
          </cell>
          <cell r="H1583">
            <v>81.91</v>
          </cell>
        </row>
        <row r="1584">
          <cell r="A1584" t="str">
            <v>ED-17964</v>
          </cell>
          <cell r="C1584" t="str">
            <v>CONDULETE DE ALUMÍNIO, TIPO "TB", DIÂMETRO DE SAÍDA 3/4" (20MM), EXCLUSIVE MÓDULO E PLACA, INCLUSIVE FIXAÇÃO</v>
          </cell>
          <cell r="G1584" t="str">
            <v>un</v>
          </cell>
          <cell r="H1584">
            <v>30.07</v>
          </cell>
        </row>
        <row r="1585">
          <cell r="A1585" t="str">
            <v>ED-17974</v>
          </cell>
          <cell r="C1585" t="str">
            <v>CONDULETE DE ALUMÍNIO, TIPO "X", DIÂMETRO DE SAÍDA 1" (25MM), EXCLUSIVE INSTALAÇÃO, MÓDULO E PLACA (FORNECIMENTO)</v>
          </cell>
          <cell r="G1585" t="str">
            <v>un</v>
          </cell>
          <cell r="H1585">
            <v>21.51</v>
          </cell>
        </row>
        <row r="1586">
          <cell r="A1586" t="str">
            <v>ED-49098</v>
          </cell>
          <cell r="C1586" t="str">
            <v>CONDULETE DE ALUMÍNIO, TIPO "X", DIÂMETRO DE SAÍDA 1" (25MM), EXCLUSIVE MÓDULO E PLACA, INCLUSIVE FIXAÇÃO</v>
          </cell>
          <cell r="G1586" t="str">
            <v>un</v>
          </cell>
          <cell r="H1586">
            <v>37.159999999999997</v>
          </cell>
        </row>
        <row r="1587">
          <cell r="A1587" t="str">
            <v>ED-17976</v>
          </cell>
          <cell r="C1587" t="str">
            <v>CONDULETE DE ALUMÍNIO, TIPO "X", DIÂMETRO DE SAÍDA 1.1/2" (40MM), EXCLUSIVE INSTALAÇÃO, MÓDULO E PLACA (FORNECIMENTO)</v>
          </cell>
          <cell r="G1587" t="str">
            <v>un</v>
          </cell>
          <cell r="H1587">
            <v>52.53</v>
          </cell>
        </row>
        <row r="1588">
          <cell r="A1588" t="str">
            <v>ED-49100</v>
          </cell>
          <cell r="C1588" t="str">
            <v>CONDULETE DE ALUMÍNIO, TIPO "X", DIÂMETRO DE SAÍDA 1.1/2" (40MM), EXCLUSIVE MÓDULO E PLACA, INCLUSIVE FIXAÇÃO</v>
          </cell>
          <cell r="G1588" t="str">
            <v>un</v>
          </cell>
          <cell r="H1588">
            <v>68.180000000000007</v>
          </cell>
        </row>
        <row r="1589">
          <cell r="A1589" t="str">
            <v>ED-17975</v>
          </cell>
          <cell r="C1589" t="str">
            <v>CONDULETE DE ALUMÍNIO, TIPO "X", DIÂMETRO DE SAÍDA 1.1/4" (32MM), EXCLUSIVE INSTALAÇÃO, MÓDULO E PLACA (FORNECIMENTO)</v>
          </cell>
          <cell r="G1589" t="str">
            <v>un</v>
          </cell>
          <cell r="H1589">
            <v>39.79</v>
          </cell>
        </row>
        <row r="1590">
          <cell r="A1590" t="str">
            <v>ED-49099</v>
          </cell>
          <cell r="C1590" t="str">
            <v>CONDULETE DE ALUMÍNIO, TIPO "X", DIÂMETRO DE SAÍDA 1.1/4" (32MM), EXCLUSIVE MÓDULO E PLACA, INCLUSIVE FIXAÇÃO</v>
          </cell>
          <cell r="G1590" t="str">
            <v>un</v>
          </cell>
          <cell r="H1590">
            <v>55.44</v>
          </cell>
        </row>
        <row r="1591">
          <cell r="A1591" t="str">
            <v>ED-17977</v>
          </cell>
          <cell r="C1591" t="str">
            <v>CONDULETE DE ALUMÍNIO, TIPO "X", DIÂMETRO DE SAÍDA 2" (50MM), EXCLUSIVE INSTALAÇÃO, MÓDULO E PLACA (FORNECIMENTO)</v>
          </cell>
          <cell r="G1591" t="str">
            <v>un</v>
          </cell>
          <cell r="H1591">
            <v>73.37</v>
          </cell>
        </row>
        <row r="1592">
          <cell r="A1592" t="str">
            <v>ED-49101</v>
          </cell>
          <cell r="C1592" t="str">
            <v>CONDULETE DE ALUMÍNIO, TIPO "X", DIÂMETRO DE SAÍDA 2" (50MM), EXCLUSIVE MÓDULO E PLACA, INCLUSIVE FIXAÇÃO</v>
          </cell>
          <cell r="G1592" t="str">
            <v>un</v>
          </cell>
          <cell r="H1592">
            <v>89.02</v>
          </cell>
        </row>
        <row r="1593">
          <cell r="A1593" t="str">
            <v>ED-17973</v>
          </cell>
          <cell r="C1593" t="str">
            <v>CONDULETE DE ALUMÍNIO, TIPO "X", DIÂMETRO DE SAÍDA 3/4" (20MM), EXCLUSIVE INSTALAÇÃO, MÓDULO E PLACA (FORNECIMENTO)</v>
          </cell>
          <cell r="G1593" t="str">
            <v>un</v>
          </cell>
          <cell r="H1593">
            <v>16.38</v>
          </cell>
        </row>
        <row r="1594">
          <cell r="A1594" t="str">
            <v>ED-49097</v>
          </cell>
          <cell r="C1594" t="str">
            <v>CONDULETE DE ALUMÍNIO, TIPO "X", DIÂMETRO DE SAÍDA 3/4" (20MM), EXCLUSIVE MÓDULO E PLACA, INCLUSIVE FIXAÇÃO</v>
          </cell>
          <cell r="G1594" t="str">
            <v>un</v>
          </cell>
          <cell r="H1594">
            <v>32.03</v>
          </cell>
        </row>
        <row r="1595">
          <cell r="A1595" t="str">
            <v>ED-17985</v>
          </cell>
          <cell r="C1595" t="str">
            <v>CONJUNTO PARA CONDULETE DE 1" (25MM) COM DUAS (2) TOMADA DE DADOS OU TELEFONIA (CONECTOR RJ45 CAT.6E OU RJ11) E PLACA DE DOIS (2) POSTOS, INCLUSIVE FORNECIMENTO, INSTALAÇÃO, SUPORTE, MÓDULO E PLACA, EXCLUSIVE CONDULETE</v>
          </cell>
          <cell r="G1595" t="str">
            <v>un</v>
          </cell>
          <cell r="H1595">
            <v>55.14</v>
          </cell>
        </row>
        <row r="1596">
          <cell r="A1596" t="str">
            <v>ED-17981</v>
          </cell>
          <cell r="C1596" t="str">
            <v>CONJUNTO PARA CONDULETE DE 1" (25MM) COM UM (1) INTERRUPTOR PARALELO, CORRENTE 10A, TENSÃO 250V, (10A-250V) E PLACA DE UM (1) POSTO, INCLUSIVE FORNECIMENTO, INSTALAÇÃO, SUPORTE, MÓDULO E PLACA, EXCLUSIVE CONDULETE</v>
          </cell>
          <cell r="G1596" t="str">
            <v>un</v>
          </cell>
          <cell r="H1596">
            <v>36.07</v>
          </cell>
        </row>
        <row r="1597">
          <cell r="A1597" t="str">
            <v>ED-17980</v>
          </cell>
          <cell r="C1597" t="str">
            <v>CONJUNTO PARA CONDULETE DE 1" (25MM) COM UM (1) INTERRUPTOR SIMPLES, CORRENTE 10A, TENSÃO 250V, (10A-250V) E PLACA DE UM (1) POSTO, INCLUSIVE FORNECIMENTO, INSTALAÇÃO, SUPORTE, MÓDULO E PLACA, EXCLUSIVE CONDULETE</v>
          </cell>
          <cell r="G1597" t="str">
            <v>un</v>
          </cell>
          <cell r="H1597">
            <v>27.05</v>
          </cell>
        </row>
        <row r="1598">
          <cell r="A1598" t="str">
            <v>ED-17983</v>
          </cell>
          <cell r="C1598" t="str">
            <v>CONJUNTO PARA CONDULETE DE 1" (25MM) COM UMA (1) TOMADA DE DADOS OU TELEFONIA (CONECTOR RJ45 CAT.6E OU RJ11) E PLACA DE UM (1) POSTO, INCLUSIVE FORNECIMENTO, INSTALAÇÃO, SUPORTE, MÓDULO E PLACA, EXCLUSIVE CONDULETE</v>
          </cell>
          <cell r="G1598" t="str">
            <v>un</v>
          </cell>
          <cell r="H1598">
            <v>35.450000000000003</v>
          </cell>
        </row>
        <row r="1599">
          <cell r="A1599" t="str">
            <v>ED-17982</v>
          </cell>
          <cell r="C1599" t="str">
            <v>CONJUNTO PARA CONDULETE DE 1" (25MM) COM UMA (1) TOMADA PADRÃO, TRÊS (3) POLOS, CORRENTE 10A, TENSÃO 250V, (2P+T/10A-250V) E PLACA DE UM (1) POSTO, INCLUSIVE FORNECIMENTO, INSTALAÇÃO, SUPORTE, MÓDULO E PLACA, EXCLUSIVE CONDULETE</v>
          </cell>
          <cell r="G1599" t="str">
            <v>un</v>
          </cell>
          <cell r="H1599">
            <v>30.73</v>
          </cell>
        </row>
        <row r="1600">
          <cell r="A1600" t="str">
            <v>ED-17984</v>
          </cell>
          <cell r="C1600" t="str">
            <v>CONJUNTO PARA CONDULETE DE 1" (25MM) COM UMA (1) TOMADA PADRÃO, TRÊS (3) POLOS, CORRENTE 20A, TENSÃO 250V, (2P+T/20A-250V) E PLACA DE UM (1) POSTO, INCLUSIVE FORNECIMENTO, INSTALAÇÃO, SUPORTE, MÓDULO E PLACA, EXCLUSIVE CONDULETE</v>
          </cell>
          <cell r="G1600" t="str">
            <v>un</v>
          </cell>
          <cell r="H1600">
            <v>37.82</v>
          </cell>
        </row>
        <row r="1601">
          <cell r="A1601" t="str">
            <v>ED-17979</v>
          </cell>
          <cell r="C1601" t="str">
            <v>CONJUNTO PARA CONDULETE DE 3/4" (20MM) COM DUAS (2) TOMADA DE DADOS OU TELEFONIA (CONECTOR RJ45 CAT.6E OU RJ11) E PLACA DE DOIS (2) POSTOS, INCLUSIVE FORNECIMENTO, INSTALAÇÃO, SUPORTE, MÓDULO E PLACA, EXCLUSIVE CONDULETE</v>
          </cell>
          <cell r="G1601" t="str">
            <v>un</v>
          </cell>
          <cell r="H1601">
            <v>53.93</v>
          </cell>
        </row>
        <row r="1602">
          <cell r="A1602" t="str">
            <v>ED-17978</v>
          </cell>
          <cell r="C1602" t="str">
            <v>CONJUNTO PARA CONDULETE DE 3/4" (20MM) COM UMA (1) TOMADA PADRÃO, TRÊS (3) POLOS, CORRENTE 20A, TENSÃO 250V, (2P+T/20A-250V) E PLACA DE UM (1) POSTO, INCLUSIVE FORNECIMENTO, INSTALAÇÃO, SUPORTE, MÓDULO E PLACA, EXCLUSIVE CONDULETE</v>
          </cell>
          <cell r="G1602" t="str">
            <v>un</v>
          </cell>
          <cell r="H1602">
            <v>35.880000000000003</v>
          </cell>
        </row>
        <row r="1603">
          <cell r="A1603" t="str">
            <v>ED-17991</v>
          </cell>
          <cell r="C1603" t="str">
            <v>PLACA CEGA PARA CONDULETE, COM DIÂMETRO DE SAÍDA 1" (25MM), EXCLUSIVE CONDULETE</v>
          </cell>
          <cell r="G1603" t="str">
            <v>un</v>
          </cell>
          <cell r="H1603">
            <v>5.65</v>
          </cell>
        </row>
        <row r="1604">
          <cell r="A1604" t="str">
            <v>ED-17993</v>
          </cell>
          <cell r="C1604" t="str">
            <v>PLACA CEGA PARA CONDULETE, COM DIÂMETRO DE SAÍDA 1.1/2" (40MM), EXCLUSIVE CONDULETE</v>
          </cell>
          <cell r="G1604" t="str">
            <v>un</v>
          </cell>
          <cell r="H1604">
            <v>11.33</v>
          </cell>
        </row>
        <row r="1605">
          <cell r="A1605" t="str">
            <v>ED-17992</v>
          </cell>
          <cell r="C1605" t="str">
            <v>PLACA CEGA PARA CONDULETE, COM DIÂMETRO DE SAÍDA 1.1/4" (32MM), EXCLUSIVE CONDULETE</v>
          </cell>
          <cell r="G1605" t="str">
            <v>un</v>
          </cell>
          <cell r="H1605">
            <v>10.19</v>
          </cell>
        </row>
        <row r="1606">
          <cell r="A1606" t="str">
            <v>ED-17994</v>
          </cell>
          <cell r="C1606" t="str">
            <v>PLACA CEGA PARA CONDULETE, COM DIÂMETRO DE SAÍDA 2" (50MM), EXCLUSIVE CONDULETE</v>
          </cell>
          <cell r="G1606" t="str">
            <v>un</v>
          </cell>
          <cell r="H1606">
            <v>14.76</v>
          </cell>
        </row>
        <row r="1607">
          <cell r="A1607" t="str">
            <v>ED-17990</v>
          </cell>
          <cell r="C1607" t="str">
            <v>PLACA CEGA PARA CONDULETE, COM DIÂMETRO DE SAÍDA 3/4" (20MM), EXCLUSIVE CONDULETE</v>
          </cell>
          <cell r="G1607" t="str">
            <v>un</v>
          </cell>
          <cell r="H1607">
            <v>4.6500000000000004</v>
          </cell>
        </row>
        <row r="1608">
          <cell r="A1608">
            <v>8925</v>
          </cell>
          <cell r="C1608" t="str">
            <v>ELETRODUTO FLEXÍVEL</v>
          </cell>
        </row>
        <row r="1609">
          <cell r="A1609" t="str">
            <v>ED-17951</v>
          </cell>
          <cell r="C1609" t="str">
            <v>ELETRODUTO FLEXÍVEL CORRUGADO, PVC, ANTI-CHAMA, DN 20MM (1/2"), APLICADO EM ALVENARIA, EXCLUSIVE RASGO</v>
          </cell>
          <cell r="G1609" t="str">
            <v>m</v>
          </cell>
          <cell r="H1609">
            <v>4.76</v>
          </cell>
        </row>
        <row r="1610">
          <cell r="A1610" t="str">
            <v>ED-49413</v>
          </cell>
          <cell r="C1610" t="str">
            <v>ELETRODUTO FLEXÍVEL CORRUGADO, PVC, ANTI-CHAMA, DN 20MM (1/2"), APLICADO EM ALVENARIA, INCLUSIVE RASGO</v>
          </cell>
          <cell r="G1610" t="str">
            <v>m</v>
          </cell>
          <cell r="H1610">
            <v>7.62</v>
          </cell>
        </row>
        <row r="1611">
          <cell r="A1611" t="str">
            <v>ED-17952</v>
          </cell>
          <cell r="C1611" t="str">
            <v>ELETRODUTO FLEXÍVEL CORRUGADO, PVC, ANTI-CHAMA, DN 25MM (3/4"), APLICADO EM ALVENARIA, EXCLUSIVE RASGO</v>
          </cell>
          <cell r="G1611" t="str">
            <v>m</v>
          </cell>
          <cell r="H1611">
            <v>5.56</v>
          </cell>
        </row>
        <row r="1612">
          <cell r="A1612" t="str">
            <v>ED-49414</v>
          </cell>
          <cell r="C1612" t="str">
            <v>ELETRODUTO FLEXÍVEL CORRUGADO, PVC, ANTI-CHAMA, DN 25MM (3/4"), APLICADO EM ALVENARIA, INCLUSIVE RASGO</v>
          </cell>
          <cell r="G1612" t="str">
            <v>m</v>
          </cell>
          <cell r="H1612">
            <v>8.42</v>
          </cell>
        </row>
        <row r="1613">
          <cell r="A1613" t="str">
            <v>ED-17953</v>
          </cell>
          <cell r="C1613" t="str">
            <v>ELETRODUTO FLEXÍVEL CORRUGADO, PVC, ANTI-CHAMA, DN 32MM (1"), APLICADO EM ALVENARIA, EXCLUSIVE RASGO</v>
          </cell>
          <cell r="G1613" t="str">
            <v>m</v>
          </cell>
          <cell r="H1613">
            <v>7.28</v>
          </cell>
        </row>
        <row r="1614">
          <cell r="A1614" t="str">
            <v>ED-7249</v>
          </cell>
          <cell r="C1614" t="str">
            <v>ELETRODUTO FLEXÍVEL, EM AÇO GALVANIZADO, REVESTIDO EXTERNAMENTE COM PVC PRETO (1"), INCLUSIVE CONEXÕES, SUPORTES E FIXAÇÃO</v>
          </cell>
          <cell r="G1614" t="str">
            <v>m</v>
          </cell>
          <cell r="H1614">
            <v>16.96</v>
          </cell>
        </row>
        <row r="1615">
          <cell r="A1615" t="str">
            <v>ED-7251</v>
          </cell>
          <cell r="C1615" t="str">
            <v>ELETRODUTO FLEXÍVEL, EM AÇO GALVANIZADO, REVESTIDO EXTERNAMENTE COM PVC PRETO (1.1/2"), INCLUSIVE CONEXÕES, SUPORTES E FIXAÇÃO</v>
          </cell>
          <cell r="G1615" t="str">
            <v>m</v>
          </cell>
          <cell r="H1615">
            <v>30.27</v>
          </cell>
        </row>
        <row r="1616">
          <cell r="A1616" t="str">
            <v>ED-7250</v>
          </cell>
          <cell r="C1616" t="str">
            <v>ELETRODUTO FLEXÍVEL, EM AÇO GALVANIZADO, REVESTIDO EXTERNAMENTE COM PVC PRETO (1.1/4"), INCLUSIVE CONEXÕES, SUPORTES E FIXAÇÃO</v>
          </cell>
          <cell r="G1616" t="str">
            <v>m</v>
          </cell>
          <cell r="H1616">
            <v>21.8</v>
          </cell>
        </row>
        <row r="1617">
          <cell r="A1617" t="str">
            <v>ED-7252</v>
          </cell>
          <cell r="C1617" t="str">
            <v>ELETRODUTO FLEXÍVEL, EM AÇO GALVANIZADO, REVESTIDO EXTERNAMENTE COM PVC PRETO (2"), INCLUSIVE CONEXÕES, SUPORTES E FIXAÇÃO</v>
          </cell>
          <cell r="G1617" t="str">
            <v>m</v>
          </cell>
          <cell r="H1617">
            <v>38.86</v>
          </cell>
        </row>
        <row r="1618">
          <cell r="A1618" t="str">
            <v>ED-7253</v>
          </cell>
          <cell r="C1618" t="str">
            <v>ELETRODUTO FLEXÍVEL, EM AÇO GALVANIZADO, REVESTIDO EXTERNAMENTE COM PVC PRETO (2.1/2"), INCLUSIVE CONEXÕES, SUPORTES E FIXAÇÃO</v>
          </cell>
          <cell r="G1618" t="str">
            <v>m</v>
          </cell>
          <cell r="H1618">
            <v>64.849999999999994</v>
          </cell>
        </row>
        <row r="1619">
          <cell r="A1619" t="str">
            <v>ED-7248</v>
          </cell>
          <cell r="C1619" t="str">
            <v>ELETRODUTO FLEXÍVEL, EM AÇO GALVANIZADO, REVESTIDO EXTERNAMENTE COM PVC PRETO (3/4"), INCLUSIVE CONEXÕES, SUPORTES E FIXAÇÃO</v>
          </cell>
          <cell r="G1619" t="str">
            <v>m</v>
          </cell>
          <cell r="H1619">
            <v>14.02</v>
          </cell>
        </row>
        <row r="1620">
          <cell r="A1620">
            <v>8926</v>
          </cell>
          <cell r="C1620" t="str">
            <v>ELETRODUTO RÍGIDO EM PVC</v>
          </cell>
        </row>
        <row r="1621">
          <cell r="A1621" t="str">
            <v>ED-49315</v>
          </cell>
          <cell r="C1621" t="str">
            <v>ELETRODUTO DE PVC RÍGIDO ROSCÁVEL, DN 100 MM (4"), INCLUSIVE CONEXÕES, SUPORTES E FIXAÇÃO</v>
          </cell>
          <cell r="G1621" t="str">
            <v>m</v>
          </cell>
          <cell r="H1621">
            <v>95.61</v>
          </cell>
        </row>
        <row r="1622">
          <cell r="A1622" t="str">
            <v>ED-49307</v>
          </cell>
          <cell r="C1622" t="str">
            <v>ELETRODUTO DE PVC RÍGIDO ROSCÁVEL, DN 16 MM (1/2"), INCLUSIVE CONEXÕES, SUPORTES E FIXAÇÃO</v>
          </cell>
          <cell r="G1622" t="str">
            <v>m</v>
          </cell>
          <cell r="H1622">
            <v>17.38</v>
          </cell>
        </row>
        <row r="1623">
          <cell r="A1623" t="str">
            <v>ED-49308</v>
          </cell>
          <cell r="C1623" t="str">
            <v>ELETRODUTO DE PVC RÍGIDO ROSCÁVEL, DN 20 MM (3/4"), INCLUSIVE CONEXÕES, SUPORTES E FIXAÇÃO</v>
          </cell>
          <cell r="G1623" t="str">
            <v>m</v>
          </cell>
          <cell r="H1623">
            <v>18.89</v>
          </cell>
        </row>
        <row r="1624">
          <cell r="A1624" t="str">
            <v>ED-49309</v>
          </cell>
          <cell r="C1624" t="str">
            <v>ELETRODUTO DE PVC RÍGIDO ROSCÁVEL, DN 25 MM (1"), INCLUSIVE CONEXÕES, SUPORTES E FIXAÇÃO</v>
          </cell>
          <cell r="G1624" t="str">
            <v>m</v>
          </cell>
          <cell r="H1624">
            <v>23</v>
          </cell>
        </row>
        <row r="1625">
          <cell r="A1625" t="str">
            <v>ED-49310</v>
          </cell>
          <cell r="C1625" t="str">
            <v>ELETRODUTO DE PVC RÍGIDO ROSCÁVEL, DN 32 MM (1.1/4"), INCLUSIVE CONEXÕES, SUPORTES E FIXAÇÃO</v>
          </cell>
          <cell r="G1625" t="str">
            <v>m</v>
          </cell>
          <cell r="H1625">
            <v>34.840000000000003</v>
          </cell>
        </row>
        <row r="1626">
          <cell r="A1626" t="str">
            <v>ED-49311</v>
          </cell>
          <cell r="C1626" t="str">
            <v>ELETRODUTO DE PVC RÍGIDO ROSCÁVEL, DN 40 MM (1.1/2"), INCLUSIVE CONEXÕES, SUPORTES E FIXAÇÃO</v>
          </cell>
          <cell r="G1626" t="str">
            <v>m</v>
          </cell>
          <cell r="H1626">
            <v>33.590000000000003</v>
          </cell>
        </row>
        <row r="1627">
          <cell r="A1627" t="str">
            <v>ED-49312</v>
          </cell>
          <cell r="C1627" t="str">
            <v>ELETRODUTO DE PVC RÍGIDO ROSCÁVEL, DN 50 MM (2"), INCLUSIVE CONEXÕES, SUPORTES E FIXAÇÃO</v>
          </cell>
          <cell r="G1627" t="str">
            <v>m</v>
          </cell>
          <cell r="H1627">
            <v>43.96</v>
          </cell>
        </row>
        <row r="1628">
          <cell r="A1628" t="str">
            <v>ED-49313</v>
          </cell>
          <cell r="C1628" t="str">
            <v>ELETRODUTO DE PVC RÍGIDO ROSCÁVEL, DN 60 MM (2.1/2"), INCLUSIVE CONEXÕES, SUPORTES E FIXAÇÃO</v>
          </cell>
          <cell r="G1628" t="str">
            <v>m</v>
          </cell>
          <cell r="H1628">
            <v>63.37</v>
          </cell>
        </row>
        <row r="1629">
          <cell r="A1629" t="str">
            <v>ED-49314</v>
          </cell>
          <cell r="C1629" t="str">
            <v>ELETRODUTO DE PVC RÍGIDO ROSCÁVEL, DN 75 MM (3"), INCLUSIVE CONEXÕES, SUPORTES E FIXAÇÃO</v>
          </cell>
          <cell r="G1629" t="str">
            <v>m</v>
          </cell>
          <cell r="H1629">
            <v>68.88</v>
          </cell>
        </row>
        <row r="1630">
          <cell r="A1630" t="str">
            <v>ED-17935</v>
          </cell>
          <cell r="C1630" t="str">
            <v>SONDAGEM DE ELETRODUTO/DUTOS COM ARAME GALVANIZADO, DIÂMETRO DO FIO 1,24MM, 18 BWG, INCLUSIVE FORNECIMENTO E INSTALAÇÃO</v>
          </cell>
          <cell r="G1630" t="str">
            <v>m</v>
          </cell>
          <cell r="H1630">
            <v>0.69</v>
          </cell>
        </row>
        <row r="1631">
          <cell r="A1631">
            <v>8927</v>
          </cell>
          <cell r="C1631" t="str">
            <v>ELETRODUTO RÍGIDO EM AÇO GALVANIZADO</v>
          </cell>
        </row>
        <row r="1632">
          <cell r="A1632" t="str">
            <v>ED-49316</v>
          </cell>
          <cell r="C1632" t="str">
            <v>ELETRODUTO DE AÇO GALVANIZADO LEVE, INCLUSIVE CONEXÕES, SUPORTES E FIXAÇÃO DN 15 (1/2")</v>
          </cell>
          <cell r="G1632" t="str">
            <v>m</v>
          </cell>
          <cell r="H1632">
            <v>17.93</v>
          </cell>
        </row>
        <row r="1633">
          <cell r="A1633" t="str">
            <v>ED-49317</v>
          </cell>
          <cell r="C1633" t="str">
            <v>ELETRODUTO DE AÇO GALVANIZADO LEVE, INCLUSIVE CONEXÕES, SUPORTES E FIXAÇÃO DN 20 (3/4")</v>
          </cell>
          <cell r="G1633" t="str">
            <v>m</v>
          </cell>
          <cell r="H1633">
            <v>19.37</v>
          </cell>
        </row>
        <row r="1634">
          <cell r="A1634" t="str">
            <v>ED-49318</v>
          </cell>
          <cell r="C1634" t="str">
            <v>ELETRODUTO DE AÇO GALVANIZADO LEVE, INCLUSIVE CONEXÕES, SUPORTES E FIXAÇÃO DN 25 (1")</v>
          </cell>
          <cell r="G1634" t="str">
            <v>m</v>
          </cell>
          <cell r="H1634">
            <v>25.32</v>
          </cell>
        </row>
        <row r="1635">
          <cell r="A1635" t="str">
            <v>ED-49324</v>
          </cell>
          <cell r="C1635" t="str">
            <v>ELETRODUTO DE AÇO GALVANIZADO MÉDIO, INCLUSIVE CONEXÕES, SUPORTES E FIXAÇÃO DN 100 (4")</v>
          </cell>
          <cell r="G1635" t="str">
            <v>m</v>
          </cell>
          <cell r="H1635">
            <v>130.25</v>
          </cell>
        </row>
        <row r="1636">
          <cell r="A1636" t="str">
            <v>ED-49319</v>
          </cell>
          <cell r="C1636" t="str">
            <v>ELETRODUTO DE AÇO GALVANIZADO MÉDIO, INCLUSIVE CONEXÕES, SUPORTES E FIXAÇÃO DN 32 (1.1/4")</v>
          </cell>
          <cell r="G1636" t="str">
            <v>m</v>
          </cell>
          <cell r="H1636">
            <v>38.619999999999997</v>
          </cell>
        </row>
        <row r="1637">
          <cell r="A1637" t="str">
            <v>ED-49320</v>
          </cell>
          <cell r="C1637" t="str">
            <v>ELETRODUTO DE AÇO GALVANIZADO MÉDIO, INCLUSIVE CONEXÕES, SUPORTES E FIXAÇÃO DN 40 (1.1/2")</v>
          </cell>
          <cell r="G1637" t="str">
            <v>m</v>
          </cell>
          <cell r="H1637">
            <v>43.75</v>
          </cell>
        </row>
        <row r="1638">
          <cell r="A1638" t="str">
            <v>ED-49321</v>
          </cell>
          <cell r="C1638" t="str">
            <v>ELETRODUTO DE AÇO GALVANIZADO MÉDIO, INCLUSIVE CONEXÕES, SUPORTES E FIXAÇÃO DN 50 (2")</v>
          </cell>
          <cell r="G1638" t="str">
            <v>m</v>
          </cell>
          <cell r="H1638">
            <v>49.46</v>
          </cell>
        </row>
        <row r="1639">
          <cell r="A1639" t="str">
            <v>ED-49322</v>
          </cell>
          <cell r="C1639" t="str">
            <v>ELETRODUTO DE AÇO GALVANIZADO MÉDIO, INCLUSIVE CONEXÕES, SUPORTES E FIXAÇÃO DN 65 (2.1/2")</v>
          </cell>
          <cell r="G1639" t="str">
            <v>m</v>
          </cell>
          <cell r="H1639">
            <v>73.319999999999993</v>
          </cell>
        </row>
        <row r="1640">
          <cell r="A1640" t="str">
            <v>ED-49323</v>
          </cell>
          <cell r="C1640" t="str">
            <v>ELETRODUTO DE AÇO GALVANIZADO MÉDIO, INCLUSIVE CONEXÕES, SUPORTES E FIXAÇÃO DN 80 (3")</v>
          </cell>
          <cell r="G1640" t="str">
            <v>m</v>
          </cell>
          <cell r="H1640">
            <v>99.36</v>
          </cell>
        </row>
        <row r="1641">
          <cell r="A1641" t="str">
            <v>ED-49333</v>
          </cell>
          <cell r="C1641" t="str">
            <v>ELETRODUTO DE AÇO GALVANIZADO PESADO, INCLUSIVE CONEXÕES, SUPORTES E FIXAÇÃO DN 100 (4")</v>
          </cell>
          <cell r="G1641" t="str">
            <v>m</v>
          </cell>
          <cell r="H1641">
            <v>215.9</v>
          </cell>
        </row>
        <row r="1642">
          <cell r="A1642" t="str">
            <v>ED-49325</v>
          </cell>
          <cell r="C1642" t="str">
            <v>ELETRODUTO DE AÇO GALVANIZADO PESADO, INCLUSIVE CONEXÕES, SUPORTES E FIXAÇÃO DN 15 (1/2")</v>
          </cell>
          <cell r="G1642" t="str">
            <v>m</v>
          </cell>
          <cell r="H1642">
            <v>32.99</v>
          </cell>
        </row>
        <row r="1643">
          <cell r="A1643" t="str">
            <v>ED-49326</v>
          </cell>
          <cell r="C1643" t="str">
            <v>ELETRODUTO DE AÇO GALVANIZADO PESADO, INCLUSIVE CONEXÕES, SUPORTES E FIXAÇÃO DN 20 (3/4")</v>
          </cell>
          <cell r="G1643" t="str">
            <v>m</v>
          </cell>
          <cell r="H1643">
            <v>37.840000000000003</v>
          </cell>
        </row>
        <row r="1644">
          <cell r="A1644" t="str">
            <v>ED-49327</v>
          </cell>
          <cell r="C1644" t="str">
            <v>ELETRODUTO DE AÇO GALVANIZADO PESADO, INCLUSIVE CONEXÕES, SUPORTES E FIXAÇÃO DN 25 (1")</v>
          </cell>
          <cell r="G1644" t="str">
            <v>m</v>
          </cell>
          <cell r="H1644">
            <v>48.41</v>
          </cell>
        </row>
        <row r="1645">
          <cell r="A1645" t="str">
            <v>ED-49328</v>
          </cell>
          <cell r="C1645" t="str">
            <v>ELETRODUTO DE AÇO GALVANIZADO PESADO, INCLUSIVE CONEXÕES, SUPORTES E FIXAÇÃO DN 32 (1.1/4")</v>
          </cell>
          <cell r="G1645" t="str">
            <v>m</v>
          </cell>
          <cell r="H1645">
            <v>38.619999999999997</v>
          </cell>
        </row>
        <row r="1646">
          <cell r="A1646" t="str">
            <v>ED-49329</v>
          </cell>
          <cell r="C1646" t="str">
            <v>ELETRODUTO DE AÇO GALVANIZADO PESADO, INCLUSIVE CONEXÕES, SUPORTES E FIXAÇÃO DN 40 (1.1/2")</v>
          </cell>
          <cell r="G1646" t="str">
            <v>m</v>
          </cell>
          <cell r="H1646">
            <v>71.89</v>
          </cell>
        </row>
        <row r="1647">
          <cell r="A1647" t="str">
            <v>ED-49330</v>
          </cell>
          <cell r="C1647" t="str">
            <v>ELETRODUTO DE AÇO GALVANIZADO PESADO, INCLUSIVE CONEXÕES, SUPORTES E FIXAÇÃO DN 50 (2")</v>
          </cell>
          <cell r="G1647" t="str">
            <v>m</v>
          </cell>
          <cell r="H1647">
            <v>84.15</v>
          </cell>
        </row>
        <row r="1648">
          <cell r="A1648" t="str">
            <v>ED-49331</v>
          </cell>
          <cell r="C1648" t="str">
            <v>ELETRODUTO DE AÇO GALVANIZADO PESADO, INCLUSIVE CONEXÕES, SUPORTES E FIXAÇÃO DN 65 (2.1/2")</v>
          </cell>
          <cell r="G1648" t="str">
            <v>m</v>
          </cell>
          <cell r="H1648">
            <v>120.81</v>
          </cell>
        </row>
        <row r="1649">
          <cell r="A1649" t="str">
            <v>ED-49332</v>
          </cell>
          <cell r="C1649" t="str">
            <v>ELETRODUTO DE AÇO GALVANIZADO PESADO, INCLUSIVE CONEXÕES, SUPORTES E FIXAÇÃO DN 80 (3")</v>
          </cell>
          <cell r="G1649" t="str">
            <v>m</v>
          </cell>
          <cell r="H1649">
            <v>154.77000000000001</v>
          </cell>
        </row>
        <row r="1650">
          <cell r="A1650">
            <v>8928</v>
          </cell>
          <cell r="C1650" t="str">
            <v>PERFILADO LISO E PERFURADO</v>
          </cell>
        </row>
        <row r="1651">
          <cell r="A1651" t="str">
            <v>ED-49463</v>
          </cell>
          <cell r="C1651" t="str">
            <v>CAIXA DE DERIVAÇÃO TIPO "C" PARA PERFILADO EM CHAPA DE AÇO  COM TRATAMENTO PRÉ-ZINCADO, INCLUSIVE TAMPA E FIXAÇÃO</v>
          </cell>
          <cell r="G1651" t="str">
            <v>un</v>
          </cell>
          <cell r="H1651">
            <v>26.48</v>
          </cell>
        </row>
        <row r="1652">
          <cell r="A1652" t="str">
            <v>ED-49464</v>
          </cell>
          <cell r="C1652" t="str">
            <v>CAIXA DE DERIVAÇÃO TIPO "I" PARA PERFILADO EM CHAPA DE AÇO  COM TRATAMENTO PRÉ-ZINCADO, INCLUSIVE TAMPA E FIXAÇÃO</v>
          </cell>
          <cell r="G1652" t="str">
            <v>un</v>
          </cell>
          <cell r="H1652">
            <v>26.48</v>
          </cell>
        </row>
        <row r="1653">
          <cell r="A1653" t="str">
            <v>ED-49465</v>
          </cell>
          <cell r="C1653" t="str">
            <v>CAIXA DE DERIVAÇÃO TIPO "L" PARA PERFILADO EM CHAPA DE AÇO  COM TRATAMENTO PRÉ-ZINCADO, INCLUSIVE TAMPA E FIXAÇÃO</v>
          </cell>
          <cell r="G1653" t="str">
            <v>un</v>
          </cell>
          <cell r="H1653">
            <v>26.75</v>
          </cell>
        </row>
        <row r="1654">
          <cell r="A1654" t="str">
            <v>ED-49466</v>
          </cell>
          <cell r="C1654" t="str">
            <v>CAIXA DE DERIVAÇÃO TIPO "T" PARA PERFILADO EM CHAPA DE AÇO  COM TRATAMENTO PRÉ-ZINCADO, INCLUSIVE TAMPA E FIXAÇÃO</v>
          </cell>
          <cell r="G1654" t="str">
            <v>un</v>
          </cell>
          <cell r="H1654">
            <v>27.06</v>
          </cell>
        </row>
        <row r="1655">
          <cell r="A1655" t="str">
            <v>ED-49467</v>
          </cell>
          <cell r="C1655" t="str">
            <v>CAIXA DE DERIVAÇÃO TIPO "X" PARA PERFILADO EM CHAPA DE AÇO  COM TRATAMENTO PRÉ-ZINCADO, INCLUSIVE TAMPA E FIXAÇÃO</v>
          </cell>
          <cell r="G1655" t="str">
            <v>un</v>
          </cell>
          <cell r="H1655">
            <v>28.15</v>
          </cell>
        </row>
        <row r="1656">
          <cell r="A1656" t="str">
            <v>ED-19583</v>
          </cell>
          <cell r="C1656" t="str">
            <v>FIXAÇÃO DE PERFILADO HORIZONTAL, INCLUSIVE SUPORTE, VERGALHÃO E ACESSÓRIOS, EXCLUSIVE PERFILADO</v>
          </cell>
          <cell r="G1656" t="str">
            <v>m</v>
          </cell>
          <cell r="H1656">
            <v>11.25</v>
          </cell>
        </row>
        <row r="1657">
          <cell r="A1657" t="str">
            <v>ED-49446</v>
          </cell>
          <cell r="C1657" t="str">
            <v>PERFILADO LISO (38X19)MM EM CHAPA DE AÇO GALVANIZADO #18, COM TRATAMENTO PRÉ-ZINCADO, INCLUSIVE FIXAÇÃO SUPERIOR, CONEXÕES E ACESSÓRIOS, EXCLUSIVE TAMPA DE ENCAIXE</v>
          </cell>
          <cell r="G1657" t="str">
            <v>m</v>
          </cell>
          <cell r="H1657">
            <v>43.74</v>
          </cell>
        </row>
        <row r="1658">
          <cell r="A1658" t="str">
            <v>ED-49447</v>
          </cell>
          <cell r="C1658" t="str">
            <v>PERFILADO LISO (38X38)MM EM CHAPA DE AÇO GALVANIZADO #18, COM TRATAMENTO PRÉ-ZINCADO, INCLUSIVE FIXAÇÃO SUPERIOR, CONEXÕES E ACESSÓRIOS, EXCLUSIVE TAMPA DE ENCAIXE</v>
          </cell>
          <cell r="G1658" t="str">
            <v>m</v>
          </cell>
          <cell r="H1658">
            <v>54.42</v>
          </cell>
        </row>
        <row r="1659">
          <cell r="A1659" t="str">
            <v>ED-49448</v>
          </cell>
          <cell r="C1659" t="str">
            <v>PERFILADO LISO (38X38)MM EM CHAPA DE AÇO GALVANIZADO #18, COM TRATAMENTO PRÉ-ZINCADO, INCLUSIVE TAMPA DE ENCAIXE, FIXAÇÃO SUPERIOR, CONEXÕES E ACESSÓRIOS</v>
          </cell>
          <cell r="G1659" t="str">
            <v>m</v>
          </cell>
          <cell r="H1659">
            <v>65.83</v>
          </cell>
        </row>
        <row r="1660">
          <cell r="A1660" t="str">
            <v>ED-49451</v>
          </cell>
          <cell r="C1660" t="str">
            <v>PERFILADO PERFURADO (38X38)MM EM CHAPA DE AÇO GALVANIZADO #18, COM TRATAMENTO PRÉ-ZINCADO, INCLUSIVE FIXAÇÃO SUPERIOR, CONEXÕES E ACESSÓRIOS, EXCLUSIVE TAMPA DE ENCAIXE</v>
          </cell>
          <cell r="G1660" t="str">
            <v>m</v>
          </cell>
          <cell r="H1660">
            <v>54.07</v>
          </cell>
        </row>
        <row r="1661">
          <cell r="A1661" t="str">
            <v>ED-49450</v>
          </cell>
          <cell r="C1661" t="str">
            <v>PERFILADO PERFURADO (38X38)MM EM CHAPA DE AÇO GALVANIZADO #18, COM TRATAMENTO PRÉ-ZINCADO, INCLUSIVE TAMPA DE ENCAIXE, FIXAÇÃO SUPERIOR, CONEXÕES E ACESSÓRIOS</v>
          </cell>
          <cell r="G1661" t="str">
            <v>m</v>
          </cell>
          <cell r="H1661">
            <v>65.48</v>
          </cell>
        </row>
        <row r="1662">
          <cell r="A1662" t="str">
            <v>ED-49457</v>
          </cell>
          <cell r="C1662" t="str">
            <v>SUPORTE OU GANCHO DE LUMINÁRIA PARA PERFILADO (38X38)MM, TIPO CURTO, EM CHAPA DE AÇO COM TRATAMENTO PRÉ-ZINCADO, INCLUSIVE ACESSÓRIOS E FIXAÇÃO</v>
          </cell>
          <cell r="G1662" t="str">
            <v>un</v>
          </cell>
          <cell r="H1662">
            <v>6.45</v>
          </cell>
        </row>
        <row r="1663">
          <cell r="A1663" t="str">
            <v>ED-49458</v>
          </cell>
          <cell r="C1663" t="str">
            <v>SUPORTE OU GANCHO DE LUMINÁRIA PARA PERFILADO (38X38)MM, TIPO LONGO, EM CHAPA DE AÇO COM TRATAMENTO PRÉ-ZINCADO, INCLUSIVE ACESSÓRIOS E FIXAÇÃO</v>
          </cell>
          <cell r="G1663" t="str">
            <v>un</v>
          </cell>
          <cell r="H1663">
            <v>6.78</v>
          </cell>
        </row>
        <row r="1664">
          <cell r="A1664">
            <v>8929</v>
          </cell>
          <cell r="C1664" t="str">
            <v>ELETROCALHA LISA</v>
          </cell>
        </row>
        <row r="1665">
          <cell r="A1665" t="str">
            <v>ED-19511</v>
          </cell>
          <cell r="C1665" t="str">
            <v>ELETROCALHA LISA (100X100)MM EM CHAPA DE AÇO GALVANIZADO #18, COM TRATAMENTO PRÉ-ZINCADO, INCLUSIVE TAMPA DE ENCAIXE, FIXAÇÃO SUPERIOR, CONEXÕES E ACESSÓRIOS</v>
          </cell>
          <cell r="G1665" t="str">
            <v>m</v>
          </cell>
          <cell r="H1665">
            <v>123.98</v>
          </cell>
        </row>
        <row r="1666">
          <cell r="A1666" t="str">
            <v>ED-19510</v>
          </cell>
          <cell r="C1666" t="str">
            <v>ELETROCALHA LISA (100X50)MM EM CHAPA DE AÇO GALVANIZADO #18, COM TRATAMENTO PRÉ-ZINCADO, INCLUSIVE TAMPA DE ENCAIXE, FIXAÇÃO SUPERIOR, CONEXÕES E ACESSÓRIOS</v>
          </cell>
          <cell r="G1666" t="str">
            <v>m</v>
          </cell>
          <cell r="H1666">
            <v>97.77</v>
          </cell>
        </row>
        <row r="1667">
          <cell r="A1667" t="str">
            <v>ED-19513</v>
          </cell>
          <cell r="C1667" t="str">
            <v>ELETROCALHA LISA (150X100)MM EM CHAPA DE AÇO GALVANIZADO #18, COM TRATAMENTO PRÉ-ZINCADO, INCLUSIVE TAMPA DE ENCAIXE, FIXAÇÃO SUPERIOR, CONEXÕES E ACESSÓRIOS</v>
          </cell>
          <cell r="G1667" t="str">
            <v>m</v>
          </cell>
          <cell r="H1667">
            <v>140.87</v>
          </cell>
        </row>
        <row r="1668">
          <cell r="A1668" t="str">
            <v>ED-19512</v>
          </cell>
          <cell r="C1668" t="str">
            <v>ELETROCALHA LISA (150X50)MM EM CHAPA DE AÇO GALVANIZADO #18, COM TRATAMENTO PRÉ-ZINCADO, INCLUSIVE TAMPA DE ENCAIXE, FIXAÇÃO SUPERIOR, CONEXÕES E ACESSÓRIOS</v>
          </cell>
          <cell r="G1668" t="str">
            <v>m</v>
          </cell>
          <cell r="H1668">
            <v>113.73</v>
          </cell>
        </row>
        <row r="1669">
          <cell r="A1669" t="str">
            <v>ED-19515</v>
          </cell>
          <cell r="C1669" t="str">
            <v>ELETROCALHA LISA (200X100)MM EM CHAPA DE AÇO GALVANIZADO #18, COM TRATAMENTO PRÉ-ZINCADO, INCLUSIVE TAMPA DE ENCAIXE, FIXAÇÃO SUPERIOR, CONEXÕES E ACESSÓRIOS</v>
          </cell>
          <cell r="G1669" t="str">
            <v>m</v>
          </cell>
          <cell r="H1669">
            <v>155.31</v>
          </cell>
        </row>
        <row r="1670">
          <cell r="A1670" t="str">
            <v>ED-19514</v>
          </cell>
          <cell r="C1670" t="str">
            <v>ELETROCALHA LISA (200X50)MM EM CHAPA DE AÇO GALVANIZADO #18, COM TRATAMENTO PRÉ-ZINCADO, INCLUSIVE TAMPA DE ENCAIXE, FIXAÇÃO SUPERIOR, CONEXÕES E ACESSÓRIOS</v>
          </cell>
          <cell r="G1670" t="str">
            <v>m</v>
          </cell>
          <cell r="H1670">
            <v>131.81</v>
          </cell>
        </row>
        <row r="1671">
          <cell r="A1671" t="str">
            <v>ED-19517</v>
          </cell>
          <cell r="C1671" t="str">
            <v>ELETROCALHA LISA (300X100)MM EM CHAPA DE AÇO GALVANIZADO #18, COM TRATAMENTO PRÉ-ZINCADO, INCLUSIVE TAMPA DE ENCAIXE, FIXAÇÃO SUPERIOR, CONEXÕES E ACESSÓRIOS</v>
          </cell>
          <cell r="G1671" t="str">
            <v>m</v>
          </cell>
          <cell r="H1671">
            <v>191.79</v>
          </cell>
        </row>
        <row r="1672">
          <cell r="A1672" t="str">
            <v>ED-19516</v>
          </cell>
          <cell r="C1672" t="str">
            <v>ELETROCALHA LISA (300X50)MM EM CHAPA DE AÇO GALVANIZADO #18, COM TRATAMENTO PRÉ-ZINCADO, INCLUSIVE TAMPA DE ENCAIXE, FIXAÇÃO SUPERIOR, CONEXÕES E ACESSÓRIOS</v>
          </cell>
          <cell r="G1672" t="str">
            <v>m</v>
          </cell>
          <cell r="H1672">
            <v>164.92</v>
          </cell>
        </row>
        <row r="1673">
          <cell r="A1673" t="str">
            <v>ED-19518</v>
          </cell>
          <cell r="C1673" t="str">
            <v>ELETROCALHA LISA (400X100)MM EM CHAPA DE AÇO GALVANIZADO #18, COM TRATAMENTO PRÉ-ZINCADO, INCLUSIVE TAMPA DE ENCAIXE, FIXAÇÃO SUPERIOR, CONEXÕES E ACESSÓRIOS</v>
          </cell>
          <cell r="G1673" t="str">
            <v>m</v>
          </cell>
          <cell r="H1673">
            <v>230.68</v>
          </cell>
        </row>
        <row r="1674">
          <cell r="A1674">
            <v>8930</v>
          </cell>
          <cell r="C1674" t="str">
            <v>ELETROCALHA PERFURADA</v>
          </cell>
        </row>
        <row r="1675">
          <cell r="A1675" t="str">
            <v>ED-19520</v>
          </cell>
          <cell r="C1675" t="str">
            <v>ELETROCALHA PERFURADA (100X100)MM EM CHAPA DE AÇO GALVANIZADO #18, COM TRATAMENTO PRÉ-ZINCADO, INCLUSIVE TAMPA DE ENCAIXE, FIXAÇÃO SUPERIOR, CONEXÕES E ACESSÓRIOS</v>
          </cell>
          <cell r="G1675" t="str">
            <v>m</v>
          </cell>
          <cell r="H1675">
            <v>123.04</v>
          </cell>
        </row>
        <row r="1676">
          <cell r="A1676" t="str">
            <v>ED-19519</v>
          </cell>
          <cell r="C1676" t="str">
            <v>ELETROCALHA PERFURADA (100X50)MM EM CHAPA DE AÇO GALVANIZADO #18, COM TRATAMENTO PRÉ-ZINCADO, INCLUSIVE TAMPA DE ENCAIXE, FIXAÇÃO SUPERIOR, CONEXÕES E ACESSÓRIOS</v>
          </cell>
          <cell r="G1676" t="str">
            <v>m</v>
          </cell>
          <cell r="H1676">
            <v>96.92</v>
          </cell>
        </row>
        <row r="1677">
          <cell r="A1677" t="str">
            <v>ED-19522</v>
          </cell>
          <cell r="C1677" t="str">
            <v>ELETROCALHA PERFURADA (150X100)MM EM CHAPA DE AÇO GALVANIZADO #18, COM TRATAMENTO PRÉ-ZINCADO, INCLUSIVE TAMPA DE ENCAIXE, FIXAÇÃO SUPERIOR, CONEXÕES E ACESSÓRIOS</v>
          </cell>
          <cell r="G1677" t="str">
            <v>m</v>
          </cell>
          <cell r="H1677">
            <v>137.93</v>
          </cell>
        </row>
        <row r="1678">
          <cell r="A1678" t="str">
            <v>ED-19521</v>
          </cell>
          <cell r="C1678" t="str">
            <v>ELETROCALHA PERFURADA (150X50)MM EM CHAPA DE AÇO GALVANIZADO #18, COM TRATAMENTO PRÉ-ZINCADO, INCLUSIVE TAMPA DE ENCAIXE, FIXAÇÃO SUPERIOR, CONEXÕES E ACESSÓRIOS</v>
          </cell>
          <cell r="G1678" t="str">
            <v>m</v>
          </cell>
          <cell r="H1678">
            <v>112.14</v>
          </cell>
        </row>
        <row r="1679">
          <cell r="A1679" t="str">
            <v>ED-19524</v>
          </cell>
          <cell r="C1679" t="str">
            <v>ELETROCALHA PERFURADA (200X100)MM EM CHAPA DE AÇO GALVANIZADO #18, COM TRATAMENTO PRÉ-ZINCADO, INCLUSIVE TAMPA DE ENCAIXE, FIXAÇÃO SUPERIOR, CONEXÕES E ACESSÓRIOS</v>
          </cell>
          <cell r="G1679" t="str">
            <v>m</v>
          </cell>
          <cell r="H1679">
            <v>154.91999999999999</v>
          </cell>
        </row>
        <row r="1680">
          <cell r="A1680" t="str">
            <v>ED-19523</v>
          </cell>
          <cell r="C1680" t="str">
            <v>ELETROCALHA PERFURADA (200X50)MM EM CHAPA DE AÇO GALVANIZADO #18, COM TRATAMENTO PRÉ-ZINCADO, INCLUSIVE TAMPA DE ENCAIXE, FIXAÇÃO SUPERIOR, CONEXÕES E ACESSÓRIOS</v>
          </cell>
          <cell r="G1680" t="str">
            <v>m</v>
          </cell>
          <cell r="H1680">
            <v>128.97999999999999</v>
          </cell>
        </row>
        <row r="1681">
          <cell r="A1681" t="str">
            <v>ED-19526</v>
          </cell>
          <cell r="C1681" t="str">
            <v>ELETROCALHA PERFURADA (300X100)MM EM CHAPA DE AÇO GALVANIZADO #18, COM TRATAMENTO PRÉ-ZINCADO, INCLUSIVE TAMPA DE ENCAIXE, FIXAÇÃO SUPERIOR, CONEXÕES E ACESSÓRIOS</v>
          </cell>
          <cell r="G1681" t="str">
            <v>m</v>
          </cell>
          <cell r="H1681">
            <v>190.27</v>
          </cell>
        </row>
        <row r="1682">
          <cell r="A1682" t="str">
            <v>ED-19525</v>
          </cell>
          <cell r="C1682" t="str">
            <v>ELETROCALHA PERFURADA (300X50)MM EM CHAPA DE AÇO GALVANIZADO #18, COM TRATAMENTO PRÉ-ZINCADO, INCLUSIVE TAMPA DE ENCAIXE, FIXAÇÃO SUPERIOR, CONEXÕES E ACESSÓRIOS</v>
          </cell>
          <cell r="G1682" t="str">
            <v>m</v>
          </cell>
          <cell r="H1682">
            <v>165.78</v>
          </cell>
        </row>
        <row r="1683">
          <cell r="A1683" t="str">
            <v>ED-19527</v>
          </cell>
          <cell r="C1683" t="str">
            <v>ELETROCALHA PERFURADA (400X100)MM EM CHAPA DE AÇO GALVANIZADO #18, COM TRATAMENTO PRÉ-ZINCADO, INCLUSIVE TAMPA DE ENCAIXE, FIXAÇÃO SUPERIOR, CONEXÕES E ACESSÓRIOS</v>
          </cell>
          <cell r="G1683" t="str">
            <v>m</v>
          </cell>
          <cell r="H1683">
            <v>233.34</v>
          </cell>
        </row>
        <row r="1684">
          <cell r="A1684">
            <v>8931</v>
          </cell>
          <cell r="C1684" t="str">
            <v>VERGALHÃO DE AÇO COM ROSCA TOTAL</v>
          </cell>
        </row>
        <row r="1685">
          <cell r="A1685" t="str">
            <v>ED-19508</v>
          </cell>
          <cell r="C1685" t="str">
            <v>FIXAÇÃO DE ELETROCALHA/LEITO HORIZONTAL COM LARGURA MAIOR QUE 200 MM E MENOR OU IGUAL A 400 MM EM LAJE, COM SUPORTE EM PERFILADO, INCLUSIVE PERFILADO, VERGALHÃO E ACESSÓRIOS, EXCLUSIVE ELETROCALHA/LEITO</v>
          </cell>
          <cell r="G1685" t="str">
            <v>m</v>
          </cell>
          <cell r="H1685">
            <v>14.19</v>
          </cell>
        </row>
        <row r="1686">
          <cell r="A1686" t="str">
            <v>ED-19507</v>
          </cell>
          <cell r="C1686" t="str">
            <v>FIXAÇÃO DE ELETROCALHA/LEITO HORIZONTAL COM LARGURA MENOR OU IGUAL A 200 MM EM LAJE, COM SUPORTE EM PERFILADO, INCLUSIVE PERFILADO, VERGALHÃO E ACESSÓRIOS, EXCLUSIVE ELETROCALHA/LEITO</v>
          </cell>
          <cell r="G1686" t="str">
            <v>m</v>
          </cell>
          <cell r="H1686">
            <v>12.46</v>
          </cell>
        </row>
        <row r="1687">
          <cell r="A1687" t="str">
            <v>ED-49461</v>
          </cell>
          <cell r="C1687" t="str">
            <v>VERGALHÃO DE AÇO COM ROSCA TOTAL PARA PERFILADO, DIÂMETRO 1/4", INCLUSIVE FORNECIMENTO, FIXAÇÃO E INSTALAÇÃO</v>
          </cell>
          <cell r="G1687" t="str">
            <v>m</v>
          </cell>
          <cell r="H1687">
            <v>13.42</v>
          </cell>
        </row>
        <row r="1688">
          <cell r="A1688" t="str">
            <v>ED-15650</v>
          </cell>
          <cell r="C1688" t="str">
            <v>VERGALHÃO DE AÇO COM ROSCA TOTAL PARA PERFILADO, DIÂMETRO 3/8", INCLUSIVE FORNECIMENTO, FIXAÇÃO E INSTALAÇÃO</v>
          </cell>
          <cell r="G1688" t="str">
            <v>m</v>
          </cell>
          <cell r="H1688">
            <v>24.45</v>
          </cell>
        </row>
        <row r="1689">
          <cell r="A1689" t="str">
            <v>ED-15970</v>
          </cell>
          <cell r="C1689" t="str">
            <v>VERGALHÃO DE AÇO COM ROSCA TOTAL PARA PERFILADO, DIÂMETRO 5/16", INCLUSIVE FORNECIMENTO, FIXAÇÃO E INSTALAÇÃO</v>
          </cell>
          <cell r="G1689" t="str">
            <v>m</v>
          </cell>
          <cell r="H1689">
            <v>18.48</v>
          </cell>
        </row>
        <row r="1690">
          <cell r="A1690">
            <v>8932</v>
          </cell>
          <cell r="C1690" t="str">
            <v>LUMINÁRIA</v>
          </cell>
        </row>
        <row r="1691">
          <cell r="A1691" t="str">
            <v>ED-13345</v>
          </cell>
          <cell r="C1691" t="str">
            <v>LUMINÁRIA ARANDELA TIPO MEIA-LUA COMPLETA, DIÂMETRO 25 CM, PARA UMA (1) LÂMPADA LED, POTÊNCIA 15W, BULBO A65, FORNECIMENTO E INSTALAÇÃO, INCLUSIVE BASE E LÂMPADA</v>
          </cell>
          <cell r="G1691" t="str">
            <v>un</v>
          </cell>
          <cell r="H1691">
            <v>61.8</v>
          </cell>
        </row>
        <row r="1692">
          <cell r="A1692" t="str">
            <v>ED-13346</v>
          </cell>
          <cell r="C1692" t="str">
            <v>LUMINÁRIA ARANDELA TIPO MEIA-LUA COMPLETA, DIÂMETRO 25 CM, PARA UMA (1) LÂMPADA LED, POTÊNCIA 20W, BULBO A70, FORNECIMENTO E INSTALAÇÃO, INCLUSIVE BASE E LÂMPADA</v>
          </cell>
          <cell r="G1692" t="str">
            <v>un</v>
          </cell>
          <cell r="H1692">
            <v>75.2</v>
          </cell>
        </row>
        <row r="1693">
          <cell r="A1693" t="str">
            <v>ED-9955</v>
          </cell>
          <cell r="C1693" t="str">
            <v>LUMINÁRIA ARANDELA TIPO MEIA-LUA COMPLETA, DIÂMETRO 25 CM, PARA UMA (1) LÂMPADA LED, POTÊNCIA 9W, BULBO A60, FORNECIMENTO E INSTALAÇÃO, INCLUSIVE BASE E LÂMPADA</v>
          </cell>
          <cell r="G1693" t="str">
            <v>un</v>
          </cell>
          <cell r="H1693">
            <v>58.79</v>
          </cell>
        </row>
        <row r="1694">
          <cell r="A1694" t="str">
            <v>ED-9954</v>
          </cell>
          <cell r="C1694" t="str">
            <v>LUMINÁRIA ARANDELA TIPO MEIA-LUA, DIÂMETRO 25 CM, PARA UMA (1) LÂMPADA BASE E-27, FORNECIMENTO E INSTALAÇÃO, INCLUSIVE BASE, EXCLUSIVE LÂMPADA</v>
          </cell>
          <cell r="G1694" t="str">
            <v>un</v>
          </cell>
          <cell r="H1694">
            <v>47.38</v>
          </cell>
        </row>
        <row r="1695">
          <cell r="A1695" t="str">
            <v>ED-49405</v>
          </cell>
          <cell r="C1695" t="str">
            <v>LUMINÁRIA ARANDELA TIPO TARTARUGA BLINDADA COMPLETA, PARA UMA (1) LÂMPADA FLUORESCENTE COMPACTA 20W, FORNECIMENTO E INSTALAÇÃO, INCLUSIVE BASE E LÂMPADA</v>
          </cell>
          <cell r="G1695" t="str">
            <v>un</v>
          </cell>
          <cell r="H1695">
            <v>89.82</v>
          </cell>
        </row>
        <row r="1696">
          <cell r="A1696" t="str">
            <v>ED-49404</v>
          </cell>
          <cell r="C1696" t="str">
            <v>LUMINÁRIA ARANDELA TIPO TARTARUGA BLINDADA, PARA UMA (1) LÂMPADA BASE E-27, POTÊNCIA MÁXIMA 60W, FORNECIMENTO E INSTALAÇÃO, EXCLUSIVE BASE E LÂMPADA</v>
          </cell>
          <cell r="G1696" t="str">
            <v>un</v>
          </cell>
          <cell r="H1696">
            <v>67.22</v>
          </cell>
        </row>
        <row r="1697">
          <cell r="A1697" t="str">
            <v>ED-49403</v>
          </cell>
          <cell r="C1697" t="str">
            <v>LUMINÁRIA ARANDELA TIPO TARTARUGA COMPLETA, PARA UMA (1) LÂMPADA FLUORESCENTE COMPACTA 20W, FORNECIMENTO E INSTALAÇÃO, INCLUSIVE BASE E LÂMPADA</v>
          </cell>
          <cell r="G1697" t="str">
            <v>un</v>
          </cell>
          <cell r="H1697">
            <v>61.7</v>
          </cell>
        </row>
        <row r="1698">
          <cell r="A1698" t="str">
            <v>ED-49402</v>
          </cell>
          <cell r="C1698" t="str">
            <v>LUMINÁRIA ARANDELA TIPO TARTARUGA, PARA UMA (1) LÂMPADA BASE E-27, POTÊNCIA MÁXIMA 60W, FORNECIMENTO E INSTALAÇÃO, EXCLUSIVE BASE E LÂMPADA</v>
          </cell>
          <cell r="G1698" t="str">
            <v>un</v>
          </cell>
          <cell r="H1698">
            <v>39.1</v>
          </cell>
        </row>
        <row r="1699">
          <cell r="A1699" t="str">
            <v>ED-49387</v>
          </cell>
          <cell r="C1699" t="str">
            <v>LUMINÁRIA COMERCIAL CHANFRADA DE SOBREPOR COMPLETA, PARA DUAS (2) LÂMPADAS TUBULARES FLUORESCENTE 2X16W-ØT8, FORNECIMENTO E INSTALAÇÃO, INCLUSIVE BASE, REATOR E LÂMPADAS</v>
          </cell>
          <cell r="G1699" t="str">
            <v>un</v>
          </cell>
          <cell r="H1699">
            <v>163.13</v>
          </cell>
        </row>
        <row r="1700">
          <cell r="A1700" t="str">
            <v>ED-49393</v>
          </cell>
          <cell r="C1700" t="str">
            <v>LUMINÁRIA COMERCIAL CHANFRADA DE SOBREPOR COMPLETA, PARA DUAS (2) LÂMPADAS TUBULARES FLUORESCENTE 2X32W-ØT8, FORNECIMENTO E INSTALAÇÃO, INCLUSIVE BASE, REATOR E LÂMPADAS</v>
          </cell>
          <cell r="G1700" t="str">
            <v>un</v>
          </cell>
          <cell r="H1700">
            <v>183.69</v>
          </cell>
        </row>
        <row r="1701">
          <cell r="A1701" t="str">
            <v>ED-13338</v>
          </cell>
          <cell r="C1701" t="str">
            <v>LUMINÁRIA COMERCIAL CHANFRADA DE SOBREPOR COMPLETA, PARA DUAS (2) LÂMPADAS TUBULARES LED 2X18W-ØT8, TEMPERATURA DA COR 6500K, FORNECIMENTO E INSTALAÇÃO, INCLUSIVE BASE E LÂMPADAS</v>
          </cell>
          <cell r="G1701" t="str">
            <v>un</v>
          </cell>
          <cell r="H1701">
            <v>159.4</v>
          </cell>
        </row>
        <row r="1702">
          <cell r="A1702" t="str">
            <v>ED-13337</v>
          </cell>
          <cell r="C1702" t="str">
            <v>LUMINÁRIA COMERCIAL CHANFRADA DE SOBREPOR COMPLETA, PARA DUAS (2) LÂMPADAS TUBULARES LED 2X9W-ØT8, TEMPERATURA DA COR 6500K, FORNECIMENTO E INSTALAÇÃO, INCLUSIVE BASE E LÂMPADAS</v>
          </cell>
          <cell r="G1702" t="str">
            <v>un</v>
          </cell>
          <cell r="H1702">
            <v>137.86000000000001</v>
          </cell>
        </row>
        <row r="1703">
          <cell r="A1703" t="str">
            <v>ED-49389</v>
          </cell>
          <cell r="C1703" t="str">
            <v>LUMINÁRIA COMERCIAL CHANFRADA DE SOBREPOR COMPLETA, PARA QUATRO (4) LÂMPADAS TUBULARES FLUORESCENTE 4X16W-ØT8, FORNECIMENTO E INSTALAÇÃO, INCLUSIVE BASE, REATOR E LÂMPADAS</v>
          </cell>
          <cell r="G1703" t="str">
            <v>un</v>
          </cell>
          <cell r="H1703">
            <v>273.27</v>
          </cell>
        </row>
        <row r="1704">
          <cell r="A1704" t="str">
            <v>ED-49395</v>
          </cell>
          <cell r="C1704" t="str">
            <v>LUMINÁRIA COMERCIAL CHANFRADA DE SOBREPOR COMPLETA, PARA QUATRO (4) LÂMPADAS TUBULARES FLUORESCENTE 4X32W-ØT8, FORNECIMENTO E INSTALAÇÃO, INCLUSIVE BASE, REATOR E LÂMPADAS</v>
          </cell>
          <cell r="G1704" t="str">
            <v>un</v>
          </cell>
          <cell r="H1704">
            <v>335.55</v>
          </cell>
        </row>
        <row r="1705">
          <cell r="A1705" t="str">
            <v>ED-13340</v>
          </cell>
          <cell r="C1705" t="str">
            <v>LUMINÁRIA COMERCIAL CHANFRADA DE SOBREPOR COMPLETA, PARA QUATRO (4) LÂMPADAS TUBULARES LED 4X18W-ØT8, TEMPERATURA DA COR 6500K, FORNECIMENTO E INSTALAÇÃO, INCLUSIVE BASE E LÂMPADA</v>
          </cell>
          <cell r="G1705" t="str">
            <v>un</v>
          </cell>
          <cell r="H1705">
            <v>286.97000000000003</v>
          </cell>
        </row>
        <row r="1706">
          <cell r="A1706" t="str">
            <v>ED-13339</v>
          </cell>
          <cell r="C1706" t="str">
            <v>LUMINÁRIA COMERCIAL CHANFRADA DE SOBREPOR COMPLETA, PARA QUATRO (4) LÂMPADAS TUBULARES LED 4X9W-ØT8, TEMPERATURA DA COR 6500K, FORNECIMENTO E INSTALAÇÃO, INCLUSIVE BASE E LÂMPADAS</v>
          </cell>
          <cell r="G1706" t="str">
            <v>un</v>
          </cell>
          <cell r="H1706">
            <v>222.73</v>
          </cell>
        </row>
        <row r="1707">
          <cell r="A1707" t="str">
            <v>ED-49385</v>
          </cell>
          <cell r="C1707" t="str">
            <v>LUMINÁRIA COMERCIAL CHANFRADA DE SOBREPOR COMPLETA, PARA UMA (1) LÂMPADA TUBULAR FLUORESCENTE 1X16W-ØT8, FORNECIMENTO E INSTALAÇÃO, INCLUSIVE BASE, REATOR E LÂMPADA</v>
          </cell>
          <cell r="G1707" t="str">
            <v>un</v>
          </cell>
          <cell r="H1707">
            <v>120.93</v>
          </cell>
        </row>
        <row r="1708">
          <cell r="A1708" t="str">
            <v>ED-49391</v>
          </cell>
          <cell r="C1708" t="str">
            <v>LUMINÁRIA COMERCIAL CHANFRADA DE SOBREPOR COMPLETA, PARA UMA (1) LÂMPADA TUBULAR FLUORESCENTE 1X32W-ØT8, FORNECIMENTO E INSTALAÇÃO, INCLUSIVE BASE, REATOR E LÂMPADA</v>
          </cell>
          <cell r="G1708" t="str">
            <v>un</v>
          </cell>
          <cell r="H1708">
            <v>147.37</v>
          </cell>
        </row>
        <row r="1709">
          <cell r="A1709" t="str">
            <v>ED-13336</v>
          </cell>
          <cell r="C1709" t="str">
            <v>LUMINÁRIA COMERCIAL CHANFRADA DE SOBREPOR COMPLETA, PARA UMA (1) LÂMPADA TUBULAR LED 1X18W-ØT8, TEMPERATURA DA COR 6500K, FORNECIMENTO E INSTALAÇÃO, INCLUSIVE BASE E LÂMPADA</v>
          </cell>
          <cell r="G1709" t="str">
            <v>un</v>
          </cell>
          <cell r="H1709">
            <v>110.78</v>
          </cell>
        </row>
        <row r="1710">
          <cell r="A1710" t="str">
            <v>ED-13335</v>
          </cell>
          <cell r="C1710" t="str">
            <v>LUMINÁRIA COMERCIAL CHANFRADA DE SOBREPOR COMPLETA, PARA UMA (1) LÂMPADA TUBULAR LED 1X9W-ØT8, TEMPERATURA DA COR 6500K, FORNECIMENTO E INSTALAÇÃO, INCLUSIVE BASE E LÂMPADA</v>
          </cell>
          <cell r="G1710" t="str">
            <v>un</v>
          </cell>
          <cell r="H1710">
            <v>93.88</v>
          </cell>
        </row>
        <row r="1711">
          <cell r="A1711" t="str">
            <v>ED-49386</v>
          </cell>
          <cell r="C1711" t="str">
            <v>LUMINÁRIA COMERCIAL CHANFRADA DE SOBREPOR, PARA DUAS (2) LÂMPADAS TUBULARES FLUORESCENTE 2X16W-ØT8 OU 2X20W-ØT10 OU LED 2X9W-ØT8, FORNECIMENTO E INSTALAÇÃO, EXCLUSIVE BASE, REATOR E LÂMPADAS</v>
          </cell>
          <cell r="G1711" t="str">
            <v>un</v>
          </cell>
          <cell r="H1711">
            <v>66.02</v>
          </cell>
        </row>
        <row r="1712">
          <cell r="A1712" t="str">
            <v>ED-49392</v>
          </cell>
          <cell r="C1712" t="str">
            <v>LUMINÁRIA COMERCIAL CHANFRADA DE SOBREPOR, PARA DUAS (2) LÂMPADAS TUBULARES FLUORESCENTE 2X32W-ØT8 OU 2X40W-ØT10 OU LED 2X18W-ØT8, FORNECIMENTO E INSTALAÇÃO, EXCLUSIVE BASE, REATOR E LÂMPADAS</v>
          </cell>
          <cell r="G1712" t="str">
            <v>un</v>
          </cell>
          <cell r="H1712">
            <v>78.180000000000007</v>
          </cell>
        </row>
        <row r="1713">
          <cell r="A1713" t="str">
            <v>ED-49388</v>
          </cell>
          <cell r="C1713" t="str">
            <v>LUMINÁRIA COMERCIAL CHANFRADA DE SOBREPOR, PARA QUATRO (4) LÂMPADAS TUBULARES FLUORESCENTE 4X16W-ØT8 OU 4X20W-ØT10 OU LED 4X9W-ØT8, FORNECIMENTO E INSTALAÇÃO, EXCLUSIVE BASE, REATOR E LÂMPADAS</v>
          </cell>
          <cell r="G1713" t="str">
            <v>un</v>
          </cell>
          <cell r="H1713">
            <v>79.05</v>
          </cell>
        </row>
        <row r="1714">
          <cell r="A1714" t="str">
            <v>ED-49394</v>
          </cell>
          <cell r="C1714" t="str">
            <v>LUMINÁRIA COMERCIAL CHANFRADA DE SOBREPOR, PARA QUATRO (4) LÂMPADAS TUBULARES FLUORESCENTE 4X32W-ØT8 OU 4X40W-ØT10 OU LED 4X18W-ØT8, FORNECIMENTO E INSTALAÇÃO, EXCLUSIVE BASE, REATOR E LÂMPADAS</v>
          </cell>
          <cell r="G1714" t="str">
            <v>un</v>
          </cell>
          <cell r="H1714">
            <v>124.53</v>
          </cell>
        </row>
        <row r="1715">
          <cell r="A1715" t="str">
            <v>ED-49384</v>
          </cell>
          <cell r="C1715" t="str">
            <v>LUMINÁRIA COMERCIAL CHANFRADA DE SOBREPOR, PARA UMA (1) LÂMPADA TUBULAR FLUORESCENTE 1X16W-ØT8 OU 1X20W-ØT10 OU LED 1X9W-ØT8, FORNECIMENTO E INSTALAÇÃO, EXCLUSIVE BASE, REATOR E LÂMPADA</v>
          </cell>
          <cell r="G1715" t="str">
            <v>un</v>
          </cell>
          <cell r="H1715">
            <v>57.96</v>
          </cell>
        </row>
        <row r="1716">
          <cell r="A1716" t="str">
            <v>ED-49390</v>
          </cell>
          <cell r="C1716" t="str">
            <v>LUMINÁRIA COMERCIAL CHANFRADA DE SOBREPOR, PARA UMA (1) LÂMPADA TUBULAR FLUORESCENTE 1X32W-ØT8 OU 1X40W-ØT10 OU LED 1X18W-ØT8, FORNECIMENTO E INSTALAÇÃO, EXCLUSIVE BASE, REATOR E LÂMPADA</v>
          </cell>
          <cell r="G1716" t="str">
            <v>un</v>
          </cell>
          <cell r="H1716">
            <v>70.17</v>
          </cell>
        </row>
        <row r="1717">
          <cell r="A1717" t="str">
            <v>ED-27082</v>
          </cell>
          <cell r="C1717" t="str">
            <v>LUMINÁRIA COMERCIAL COM ALETAS DE EMBUTIR COMPLETA, PARA DUAS (2) LÂMPADAS TUBULARES LED 2X18W-ØT8, TEMPERATURA DA COR 6500K, FORNECIMENTO E INSTALAÇÃO, INCLUSIVE BASE E LÂMPADA</v>
          </cell>
          <cell r="G1717" t="str">
            <v>un</v>
          </cell>
          <cell r="H1717">
            <v>259.79000000000002</v>
          </cell>
        </row>
        <row r="1718">
          <cell r="A1718" t="str">
            <v>ED-27080</v>
          </cell>
          <cell r="C1718" t="str">
            <v>LUMINÁRIA COMERCIAL COM ALETAS DE EMBUTIR COMPLETA, PARA DUAS (2) LÂMPADAS TUBULARES LED 2X9W-ØT8, TEMPERATURA DA COR 6500K, FORNECIMENTO E INSTALAÇÃO, INCLUSIVE BASE E LÂMPADA</v>
          </cell>
          <cell r="G1718" t="str">
            <v>un</v>
          </cell>
          <cell r="H1718">
            <v>232.62</v>
          </cell>
        </row>
        <row r="1719">
          <cell r="A1719" t="str">
            <v>ED-27084</v>
          </cell>
          <cell r="C1719" t="str">
            <v>LUMINÁRIA COMERCIAL COM ALETAS DE EMBUTIR COMPLETA, PARA QUATRO (4) LÂMPADAS TUBULARES LED 4X18W-ØT8, TEMPERATURA DA COR 6500K, FORNECIMENTO E INSTALAÇÃO, INCLUSIVE BASE E LÂMPADA</v>
          </cell>
          <cell r="G1719" t="str">
            <v>un</v>
          </cell>
          <cell r="H1719">
            <v>523.04999999999995</v>
          </cell>
        </row>
        <row r="1720">
          <cell r="A1720" t="str">
            <v>ED-27078</v>
          </cell>
          <cell r="C1720" t="str">
            <v>LUMINÁRIA COMERCIAL COM ALETAS DE EMBUTIR COMPLETA, PARA QUATRO (4) LÂMPADAS TUBULARES LED 4X9W-ØT8, TEMPERATURA DA COR 6500K, FORNECIMENTO E INSTALAÇÃO, INCLUSIVE BASE E LÂMPADA</v>
          </cell>
          <cell r="G1720" t="str">
            <v>un</v>
          </cell>
          <cell r="H1720">
            <v>397.52</v>
          </cell>
        </row>
        <row r="1721">
          <cell r="A1721" t="str">
            <v>ED-27081</v>
          </cell>
          <cell r="C1721" t="str">
            <v>LUMINÁRIA COMERCIAL COM ALETAS DE EMBUTIR, PARA DUAS (2) LÂMPADAS TUBULARES LED 2X18W-ØT8, FORNECIMENTO E INSTALAÇÃO, EXCLUSIVE BASE E LÂMPADA</v>
          </cell>
          <cell r="G1721" t="str">
            <v>un</v>
          </cell>
          <cell r="H1721">
            <v>178.57</v>
          </cell>
        </row>
        <row r="1722">
          <cell r="A1722" t="str">
            <v>ED-27079</v>
          </cell>
          <cell r="C1722" t="str">
            <v>LUMINÁRIA COMERCIAL COM ALETAS DE EMBUTIR, PARA DUAS (2) LÂMPADAS TUBULARES LED 2X9W-ØT8, FORNECIMENTO E INSTALAÇÃO, EXCLUSIVE BASE E LÂMPADA</v>
          </cell>
          <cell r="G1722" t="str">
            <v>un</v>
          </cell>
          <cell r="H1722">
            <v>160.78</v>
          </cell>
        </row>
        <row r="1723">
          <cell r="A1723" t="str">
            <v>ED-27083</v>
          </cell>
          <cell r="C1723" t="str">
            <v>LUMINÁRIA COMERCIAL COM ALETAS DE EMBUTIR, PARA QUATRO (4) LÂMPADAS TUBULARES LED 4X18W-ØT8, FORNECIMENTO E INSTALAÇÃO, EXCLUSIVE BASE E LÂMPADA</v>
          </cell>
          <cell r="G1723" t="str">
            <v>un</v>
          </cell>
          <cell r="H1723">
            <v>360.61</v>
          </cell>
        </row>
        <row r="1724">
          <cell r="A1724" t="str">
            <v>ED-27077</v>
          </cell>
          <cell r="C1724" t="str">
            <v>LUMINÁRIA COMERCIAL COM ALETAS DE EMBUTIR, PARA QUATRO (4) LÂMPADAS TUBULARES LED 4X9W-ØT8, FORNECIMENTO E INSTALAÇÃO, EXCLUSIVE BASE E LÂMPADA</v>
          </cell>
          <cell r="G1724" t="str">
            <v>un</v>
          </cell>
          <cell r="H1724">
            <v>253.84</v>
          </cell>
        </row>
        <row r="1725">
          <cell r="A1725" t="str">
            <v>ED-27090</v>
          </cell>
          <cell r="C1725" t="str">
            <v>LUMINÁRIA COMERCIAL COM ALETAS DE SOBREPOR COMPLETA, PARA DUAS (2) LÂMPADAS TUBULARES LED 2X18W-ØT8, TEMPERATURA DA COR 6500K, FORNECIMENTO E INSTALAÇÃO, INCLUSIVE BASE E LÂMPADA</v>
          </cell>
          <cell r="G1725" t="str">
            <v>un</v>
          </cell>
          <cell r="H1725">
            <v>272.10000000000002</v>
          </cell>
        </row>
        <row r="1726">
          <cell r="A1726" t="str">
            <v>ED-27086</v>
          </cell>
          <cell r="C1726" t="str">
            <v>LUMINÁRIA COMERCIAL COM ALETAS DE SOBREPOR COMPLETA, PARA DUAS (2) LÂMPADAS TUBULARES LED 2X9W-ØT8, TEMPERATURA DA COR 6500K, FORNECIMENTO E INSTALAÇÃO, INCLUSIVE BASE E LÂMPADA</v>
          </cell>
          <cell r="G1726" t="str">
            <v>un</v>
          </cell>
          <cell r="H1726">
            <v>219.49</v>
          </cell>
        </row>
        <row r="1727">
          <cell r="A1727" t="str">
            <v>ED-27092</v>
          </cell>
          <cell r="C1727" t="str">
            <v>LUMINÁRIA COMERCIAL COM ALETAS DE SOBREPOR COMPLETA, PARA QUATRO (4) LÂMPADAS TUBULARES LED 4X18W-ØT8, TEMPERATURA DA COR 6500K, FORNECIMENTO E INSTALAÇÃO, INCLUSIVE BASE E LÂMPADA</v>
          </cell>
          <cell r="G1727" t="str">
            <v>un</v>
          </cell>
          <cell r="H1727">
            <v>543.48</v>
          </cell>
        </row>
        <row r="1728">
          <cell r="A1728" t="str">
            <v>ED-27088</v>
          </cell>
          <cell r="C1728" t="str">
            <v>LUMINÁRIA COMERCIAL COM ALETAS DE SOBREPOR COMPLETA, PARA QUATRO (4) LÂMPADAS TUBULARES LED 4X9W-ØT8, TEMPERATURA DA COR 6500K, FORNECIMENTO E INSTALAÇÃO, INCLUSIVE BASE E LÂMPADA</v>
          </cell>
          <cell r="G1728" t="str">
            <v>un</v>
          </cell>
          <cell r="H1728">
            <v>398.3</v>
          </cell>
        </row>
        <row r="1729">
          <cell r="A1729" t="str">
            <v>ED-27089</v>
          </cell>
          <cell r="C1729" t="str">
            <v>LUMINÁRIA COMERCIAL COM ALETAS DE SOBREPOR, PARA DUAS (2) LÂMPADAS TUBULARES LED 2X18W-ØT8, FORNECIMENTO E INSTALAÇÃO, EXCLUSIVE BASE E LÂMPADA</v>
          </cell>
          <cell r="G1729" t="str">
            <v>un</v>
          </cell>
          <cell r="H1729">
            <v>190.88</v>
          </cell>
        </row>
        <row r="1730">
          <cell r="A1730" t="str">
            <v>ED-27085</v>
          </cell>
          <cell r="C1730" t="str">
            <v>LUMINÁRIA COMERCIAL COM ALETAS DE SOBREPOR, PARA DUAS (2) LÂMPADAS TUBULARES LED 2X9W-ØT8, FORNECIMENTO E INSTALAÇÃO, EXCLUSIVE BASE E LÂMPADA</v>
          </cell>
          <cell r="G1730" t="str">
            <v>un</v>
          </cell>
          <cell r="H1730">
            <v>147.65</v>
          </cell>
        </row>
        <row r="1731">
          <cell r="A1731" t="str">
            <v>ED-27091</v>
          </cell>
          <cell r="C1731" t="str">
            <v>LUMINÁRIA COMERCIAL COM ALETAS DE SOBREPOR, PARA QUATRO (4) LÂMPADAS TUBULARES LED 4X18W-ØT8, FORNECIMENTO E INSTALAÇÃO, EXCLUSIVE BASE E LÂMPADA</v>
          </cell>
          <cell r="G1731" t="str">
            <v>un</v>
          </cell>
          <cell r="H1731">
            <v>381.04</v>
          </cell>
        </row>
        <row r="1732">
          <cell r="A1732" t="str">
            <v>ED-27087</v>
          </cell>
          <cell r="C1732" t="str">
            <v>LUMINÁRIA COMERCIAL COM ALETAS DE SOBREPOR, PARA QUATRO (4) LÂMPADAS TUBULARES LED 4X9W-ØT8, FORNECIMENTO E INSTALAÇÃO, EXCLUSIVE BASE E LÂMPADA</v>
          </cell>
          <cell r="G1732" t="str">
            <v>un</v>
          </cell>
          <cell r="H1732">
            <v>254.62</v>
          </cell>
        </row>
        <row r="1733">
          <cell r="A1733" t="str">
            <v>ED-27074</v>
          </cell>
          <cell r="C1733" t="str">
            <v>LUMINÁRIA COMERCIAL COM DIFUSOR DE EMBUTIR COMPLETA, PARA DUAS (2) LÂMPADAS TUBULARES LED 2X18W-ØT8, TEMPERATURA DA COR 6500K, FORNECIMENTO E INSTALAÇÃO, INCLUSIVE BASE E LÂMPADA</v>
          </cell>
          <cell r="G1733" t="str">
            <v>un</v>
          </cell>
          <cell r="H1733">
            <v>451.87</v>
          </cell>
        </row>
        <row r="1734">
          <cell r="A1734" t="str">
            <v>ED-27072</v>
          </cell>
          <cell r="C1734" t="str">
            <v>LUMINÁRIA COMERCIAL COM DIFUSOR DE EMBUTIR COMPLETA, PARA DUAS (2) LÂMPADAS TUBULARES LED 2X9W-ØT8, TEMPERATURA DA COR 6500K, FORNECIMENTO E INSTALAÇÃO, INCLUSIVE BASE E LÂMPADA</v>
          </cell>
          <cell r="G1734" t="str">
            <v>un</v>
          </cell>
          <cell r="H1734">
            <v>370.86</v>
          </cell>
        </row>
        <row r="1735">
          <cell r="A1735" t="str">
            <v>ED-27076</v>
          </cell>
          <cell r="C1735" t="str">
            <v>LUMINÁRIA COMERCIAL COM DIFUSOR DE EMBUTIR COMPLETA, PARA QUATRO (4) LÂMPADAS TUBULARES LED 4X9W-ØT8, TEMPERATURA DA COR 6500K, FORNECIMENTO E INSTALAÇÃO, INCLUSIVE BASE E LÂMPADA</v>
          </cell>
          <cell r="G1735" t="str">
            <v>un</v>
          </cell>
          <cell r="H1735">
            <v>458.76</v>
          </cell>
        </row>
        <row r="1736">
          <cell r="A1736" t="str">
            <v>ED-27073</v>
          </cell>
          <cell r="C1736" t="str">
            <v>LUMINÁRIA COMERCIAL COM DIFUSOR DE EMBUTIR, PARA DUAS (2) LÂMPADAS TUBULARES LED 2X18W-ØT8, FORNECIMENTO E INSTALAÇÃO, EXCLUSIVE BASE E LÂMPADA</v>
          </cell>
          <cell r="G1736" t="str">
            <v>un</v>
          </cell>
          <cell r="H1736">
            <v>370.65</v>
          </cell>
        </row>
        <row r="1737">
          <cell r="A1737" t="str">
            <v>ED-27071</v>
          </cell>
          <cell r="C1737" t="str">
            <v>LUMINÁRIA COMERCIAL COM DIFUSOR DE EMBUTIR, PARA DUAS (2) LÂMPADAS TUBULARES LED 2X9W-ØT8, FORNECIMENTO E INSTALAÇÃO, EXCLUSIVE BASE E LÂMPADA</v>
          </cell>
          <cell r="G1737" t="str">
            <v>un</v>
          </cell>
          <cell r="H1737">
            <v>299.02</v>
          </cell>
        </row>
        <row r="1738">
          <cell r="A1738" t="str">
            <v>ED-27075</v>
          </cell>
          <cell r="C1738" t="str">
            <v>LUMINÁRIA COMERCIAL COM DIFUSOR DE EMBUTIR, PARA QUATRO (4) LÂMPADAS TUBULARES LED 4X9W-ØT8, FORNECIMENTO E INSTALAÇÃO, EXCLUSIVE BASE E LÂMPADA</v>
          </cell>
          <cell r="G1738" t="str">
            <v>un</v>
          </cell>
          <cell r="H1738">
            <v>315.08</v>
          </cell>
        </row>
        <row r="1739">
          <cell r="A1739" t="str">
            <v>ED-27068</v>
          </cell>
          <cell r="C1739" t="str">
            <v>LUMINÁRIA COMERCIAL COM DIFUSOR DE SOBREPOR COMPLETA, PARA DUAS (2) LÂMPADAS TUBULARES LED 2X18W-ØT8, TEMPERATURA DA COR 6500K, FORNECIMENTO E INSTALAÇÃO, INCLUSIVE BASE E LÂMPADA</v>
          </cell>
          <cell r="G1739" t="str">
            <v>un</v>
          </cell>
          <cell r="H1739">
            <v>459.55</v>
          </cell>
        </row>
        <row r="1740">
          <cell r="A1740" t="str">
            <v>ED-27066</v>
          </cell>
          <cell r="C1740" t="str">
            <v>LUMINÁRIA COMERCIAL COM DIFUSOR DE SOBREPOR COMPLETA, PARA DUAS (2) LÂMPADAS TUBULARES LED 2X9W-ØT8, TEMPERATURA DA COR 6500K, FORNECIMENTO E INSTALAÇÃO, INCLUSIVE BASE E LÂMPADA</v>
          </cell>
          <cell r="G1740" t="str">
            <v>un</v>
          </cell>
          <cell r="H1740">
            <v>346.6</v>
          </cell>
        </row>
        <row r="1741">
          <cell r="A1741" t="str">
            <v>ED-27070</v>
          </cell>
          <cell r="C1741" t="str">
            <v>LUMINÁRIA COMERCIAL COM DIFUSOR DE SOBREPOR COMPLETA, PARA QUATRO (4) LÂMPADAS TUBULARES LED 4X9W-ØT8, TEMPERATURA DA COR 6500K, FORNECIMENTO E INSTALAÇÃO, INCLUSIVE BASE E LÂMPADA</v>
          </cell>
          <cell r="G1741" t="str">
            <v>un</v>
          </cell>
          <cell r="H1741">
            <v>538.82000000000005</v>
          </cell>
        </row>
        <row r="1742">
          <cell r="A1742" t="str">
            <v>ED-27064</v>
          </cell>
          <cell r="C1742" t="str">
            <v>LUMINÁRIA COMERCIAL COM DIFUSOR DE SOBREPOR COMPLETA, PARA UMA (1) LÂMPADA TUBULAR LED 1X18W-ØT8, TEMPERATURA DA COR 6500K, FORNECIMENTO E INSTALAÇÃO, INCLUSIVE BASE E LÂMPADA</v>
          </cell>
          <cell r="G1742" t="str">
            <v>un</v>
          </cell>
          <cell r="H1742">
            <v>398.57</v>
          </cell>
        </row>
        <row r="1743">
          <cell r="A1743" t="str">
            <v>ED-27062</v>
          </cell>
          <cell r="C1743" t="str">
            <v>LUMINÁRIA COMERCIAL COM DIFUSOR DE SOBREPOR COMPLETA, PARA UMA (1) LÂMPADA TUBULAR LED 1X9W-ØT8, TEMPERATURA DA COR 6500K, FORNECIMENTO E INSTALAÇÃO, INCLUSIVE BASE E LÂMPADA</v>
          </cell>
          <cell r="G1743" t="str">
            <v>un</v>
          </cell>
          <cell r="H1743">
            <v>310.89999999999998</v>
          </cell>
        </row>
        <row r="1744">
          <cell r="A1744" t="str">
            <v>ED-27067</v>
          </cell>
          <cell r="C1744" t="str">
            <v>LUMINÁRIA COMERCIAL COM DIFUSOR DE SOBREPOR, PARA DUAS (2) LÂMPADAS TUBULARES LED 2X18W-ØT8, FORNECIMENTO E INSTALAÇÃO, EXCLUSIVE BASE E LÂMPADA</v>
          </cell>
          <cell r="G1744" t="str">
            <v>un</v>
          </cell>
          <cell r="H1744">
            <v>378.33</v>
          </cell>
        </row>
        <row r="1745">
          <cell r="A1745" t="str">
            <v>ED-27065</v>
          </cell>
          <cell r="C1745" t="str">
            <v>LUMINÁRIA COMERCIAL COM DIFUSOR DE SOBREPOR, PARA DUAS (2) LÂMPADAS TUBULARES LED 2X9W-ØT8, FORNECIMENTO E INSTALAÇÃO, EXCLUSIVE BASE E LÂMPADA</v>
          </cell>
          <cell r="G1745" t="str">
            <v>un</v>
          </cell>
          <cell r="H1745">
            <v>274.76</v>
          </cell>
        </row>
        <row r="1746">
          <cell r="A1746" t="str">
            <v>ED-27069</v>
          </cell>
          <cell r="C1746" t="str">
            <v>LUMINÁRIA COMERCIAL COM DIFUSOR DE SOBREPOR, PARA QUATRO (4) LÂMPADAS TUBULARES LED 4X9W-ØT8, FORNECIMENTO E INSTALAÇÃO, EXCLUSIVE BASE E LÂMPADA</v>
          </cell>
          <cell r="G1746" t="str">
            <v>un</v>
          </cell>
          <cell r="H1746">
            <v>395.14</v>
          </cell>
        </row>
        <row r="1747">
          <cell r="A1747" t="str">
            <v>ED-27063</v>
          </cell>
          <cell r="C1747" t="str">
            <v>LUMINÁRIA COMERCIAL COM DIFUSOR DE SOBREPOR, PARA UMA (1) LÂMPADA TUBULAR LED 1X18W-ØT8, FORNECIMENTO E INSTALAÇÃO, EXCLUSIVE BASE E LÂMPADA</v>
          </cell>
          <cell r="G1747" t="str">
            <v>un</v>
          </cell>
          <cell r="H1747">
            <v>357.96</v>
          </cell>
        </row>
        <row r="1748">
          <cell r="A1748" t="str">
            <v>ED-27061</v>
          </cell>
          <cell r="C1748" t="str">
            <v>LUMINÁRIA COMERCIAL COM DIFUSOR DE SOBREPOR, PARA UMA (1) LÂMPADA TUBULAR LED 1X9W-ØT8, FORNECIMENTO E INSTALAÇÃO, EXCLUSIVE BASE, REATOR E LÂMPADA</v>
          </cell>
          <cell r="G1748" t="str">
            <v>un</v>
          </cell>
          <cell r="H1748">
            <v>274.98</v>
          </cell>
        </row>
        <row r="1749">
          <cell r="A1749" t="str">
            <v>ED-13357</v>
          </cell>
          <cell r="C1749" t="str">
            <v>LUMINÁRIA PLAFON REDONDO DE VIDRO JATEADO REDONDO COMPLETA, DIÂMETRO 25 CM, PARA UMA (1) LÂMPADA LED, POTÊNCIA 15W, BULBO A65, FORNECIMENTO E INSTALAÇÃO, INCLUSIVE BASE E LÂMPADA</v>
          </cell>
          <cell r="G1749" t="str">
            <v>un</v>
          </cell>
          <cell r="H1749">
            <v>55.36</v>
          </cell>
        </row>
        <row r="1750">
          <cell r="A1750" t="str">
            <v>ED-13356</v>
          </cell>
          <cell r="C1750" t="str">
            <v>LUMINÁRIA PLAFON REDONDO DE VIDRO JATEADO REDONDO COMPLETA, DIÂMETRO 25 CM, PARA UMA (1) LÂMPADA LED, POTÊNCIA 9W, BULBO A60, FORNECIMENTO E INSTALAÇÃO, INCLUSIVE BASE E LÂMPADA</v>
          </cell>
          <cell r="G1750" t="str">
            <v>un</v>
          </cell>
          <cell r="H1750">
            <v>52.35</v>
          </cell>
        </row>
        <row r="1751">
          <cell r="A1751" t="str">
            <v>ED-13355</v>
          </cell>
          <cell r="C1751" t="str">
            <v>LUMINÁRIA PLAFON REDONDO DE VIDRO JATEADO REDONDO, DIÂMETRO 25 CM, PARA UMA (1) LÂMPADA BASE E-27, FORNECIMENTO E INSTALAÇÃO, INCLUSIVE BASE, EXCLUSIVE LÂMPADA</v>
          </cell>
          <cell r="G1751" t="str">
            <v>un</v>
          </cell>
          <cell r="H1751">
            <v>40.94</v>
          </cell>
        </row>
        <row r="1752">
          <cell r="A1752" t="str">
            <v>ED-49408</v>
          </cell>
          <cell r="C1752" t="str">
            <v>LUMINÁRIA REFLETORA PARA ILUMINAÇÃO PÚBLICA COM LÂMPADA VAPOR DE MERCÚRIO, 2 REFLETORES DE 250W EM POSTE DE CONCRETO COM 9 M DE ALTURA (COMPLETA)</v>
          </cell>
          <cell r="G1752" t="str">
            <v>un</v>
          </cell>
          <cell r="H1752">
            <v>1893.82</v>
          </cell>
        </row>
        <row r="1753">
          <cell r="A1753" t="str">
            <v>ED-49410</v>
          </cell>
          <cell r="C1753" t="str">
            <v>LUMINÁRIA REFLETORA PARA ILUMINAÇÃO PÚBLICA COM LÂMPADA VAPOR DE MERCÚRIO, 3 REFLETORES DE 400W EM POSTE DE CONCRETO COM 11 M DE ALTURA (COMPLETA)</v>
          </cell>
          <cell r="G1753" t="str">
            <v>un</v>
          </cell>
          <cell r="H1753">
            <v>2878.81</v>
          </cell>
        </row>
        <row r="1754">
          <cell r="A1754" t="str">
            <v>ED-49409</v>
          </cell>
          <cell r="C1754" t="str">
            <v>LUMINÁRIA REFLETORA PARA ILUMINAÇÃO PÚBLICA COM LÂMPADA VAPOR DE MERCÚRIO, 6 REFLETORES DE 400W EM POSTE DE CONCRETO COM 9 M DE ALTURA (COMPLETA)</v>
          </cell>
          <cell r="G1754" t="str">
            <v>un</v>
          </cell>
          <cell r="H1754">
            <v>3767.76</v>
          </cell>
        </row>
        <row r="1755">
          <cell r="A1755" t="str">
            <v>ED-49406</v>
          </cell>
          <cell r="C1755" t="str">
            <v>LUMINÁRIA REFLETORA PARA ILUMINAÇÃO PÚBLICA PARA LÂMPADA VAPOR DE MERCÚRIO, SÓDIO E METÁLICA, 1 PÉTALA, POSTE DE AÇO GALVANIZADO COM 10 M DE ALTURA LIVRE (COMPLETA)</v>
          </cell>
          <cell r="G1755" t="str">
            <v>un</v>
          </cell>
          <cell r="H1755">
            <v>4788.21</v>
          </cell>
        </row>
        <row r="1756">
          <cell r="A1756" t="str">
            <v>ED-49407</v>
          </cell>
          <cell r="C1756" t="str">
            <v>LUMINÁRIA REFLETORA PARA ILUMINAÇÃO PÚBLICA PARA LÂMPADA VAPOR DE MERCÚRIO, SÓDIO E METÁLICA, 2 PÉTALAS, POSTE DE AÇO GALVANIZADO COM 10 M DE ALTURA LIVRE (COMPLETA)</v>
          </cell>
          <cell r="G1756" t="str">
            <v>un</v>
          </cell>
          <cell r="H1756">
            <v>5310.15</v>
          </cell>
        </row>
        <row r="1757">
          <cell r="A1757" t="str">
            <v>ED-49401</v>
          </cell>
          <cell r="C1757" t="str">
            <v>LUMINÁRIA TIPO DROPS COM BASE SUPORTE GALVANIZADA E GLOBO LEITOSO COMPLETA, PARA UMA (1) LÂMPADA FLUORESCENTE COMPACTA DE 20W, FORNECIMENTO E INSTALAÇÃO, INCLUSIVE BASE E LÂMPADA</v>
          </cell>
          <cell r="G1757" t="str">
            <v>un</v>
          </cell>
          <cell r="H1757">
            <v>79.94</v>
          </cell>
        </row>
        <row r="1758">
          <cell r="A1758" t="str">
            <v>ED-13354</v>
          </cell>
          <cell r="C1758" t="str">
            <v>LUMINÁRIA TIPO DROPS COM BASE SUPORTE GALVANIZADA E GLOBO LEITOSO COMPLETA, PARA UMA (1) LÂMPADA LED, POTÊNCIA 15W, BULBO A65, FORNECIMENTO E INSTALAÇÃO, INCLUSIVE BASE E LÂMPADA</v>
          </cell>
          <cell r="G1758" t="str">
            <v>un</v>
          </cell>
          <cell r="H1758">
            <v>80.599999999999994</v>
          </cell>
        </row>
        <row r="1759">
          <cell r="A1759" t="str">
            <v>ED-13353</v>
          </cell>
          <cell r="C1759" t="str">
            <v>LUMINÁRIA TIPO DROPS COM BASE SUPORTE GALVANIZADA E GLOBO LEITOSO COMPLETA, PARA UMA (1) LÂMPADA LED, POTÊNCIA 9W, BULBO A60, FORNECIMENTO E INSTALAÇÃO, INCLUSIVE BASE E LÂMPADA</v>
          </cell>
          <cell r="G1759" t="str">
            <v>un</v>
          </cell>
          <cell r="H1759">
            <v>77.59</v>
          </cell>
        </row>
        <row r="1760">
          <cell r="A1760" t="str">
            <v>ED-49400</v>
          </cell>
          <cell r="C1760" t="str">
            <v>LUMINÁRIA TIPO DROPS COM BASE SUPORTE GALVANIZADA E GLOBO LEITOSO, PARA UMA (1) LÂMPADA BASE E-27, FORNECIMENTO E INSTALAÇÃO, EXCLUSIVE BASE E LÂMPADA</v>
          </cell>
          <cell r="G1760" t="str">
            <v>un</v>
          </cell>
          <cell r="H1760">
            <v>57.34</v>
          </cell>
        </row>
        <row r="1761">
          <cell r="A1761" t="str">
            <v>ED-49496</v>
          </cell>
          <cell r="C1761" t="str">
            <v>PROJETOR EXTERNO PARA LÂMPADA A VAPOR DE MERCÚRIO , DE IODETO METÁLICO OU DE SÓDIO, COM ÂNGULO REGULÁVEL, COM ALOJAMENTO PARA REATOR, COMPLETO</v>
          </cell>
          <cell r="G1761" t="str">
            <v>un</v>
          </cell>
          <cell r="H1761">
            <v>473.19</v>
          </cell>
        </row>
        <row r="1762">
          <cell r="A1762">
            <v>8933</v>
          </cell>
          <cell r="C1762" t="str">
            <v>REATOR ELETRÔNICO</v>
          </cell>
        </row>
        <row r="1763">
          <cell r="A1763" t="str">
            <v>ED-49514</v>
          </cell>
          <cell r="C1763" t="str">
            <v>REATOR ELETRÔNICO, ALTO FATOR DE POTÊNCIA (A.F.P), PARTIDA RÁPIDA, PARA DUAS (2) LÂMPADAS TUBULARES, POTÊNCIA 16W, FORNECIMENTO E INSTALAÇÃO</v>
          </cell>
          <cell r="G1763" t="str">
            <v>un</v>
          </cell>
          <cell r="H1763">
            <v>31.33</v>
          </cell>
        </row>
        <row r="1764">
          <cell r="A1764" t="str">
            <v>ED-49518</v>
          </cell>
          <cell r="C1764" t="str">
            <v>REATOR ELETRÔNICO, ALTO FATOR DE POTÊNCIA (A.F.P), PARTIDA RÁPIDA, PARA DUAS (2) LÂMPADAS TUBULARES, POTÊNCIA 20W, FORNECIMENTO E INSTALAÇÃO</v>
          </cell>
          <cell r="G1764" t="str">
            <v>un</v>
          </cell>
          <cell r="H1764">
            <v>34.14</v>
          </cell>
        </row>
        <row r="1765">
          <cell r="A1765" t="str">
            <v>ED-49516</v>
          </cell>
          <cell r="C1765" t="str">
            <v>REATOR ELETRÔNICO, ALTO FATOR DE POTÊNCIA (A.F.P), PARTIDA RÁPIDA, PARA DUAS (2) LÂMPADAS TUBULARES, POTÊNCIA 32W, FORNECIMENTO E INSTALAÇÃO</v>
          </cell>
          <cell r="G1765" t="str">
            <v>un</v>
          </cell>
          <cell r="H1765">
            <v>38.47</v>
          </cell>
        </row>
        <row r="1766">
          <cell r="A1766" t="str">
            <v>ED-49520</v>
          </cell>
          <cell r="C1766" t="str">
            <v>REATOR ELETRÔNICO, ALTO FATOR DE POTÊNCIA (A.F.P), PARTIDA RÁPIDA, PARA DUAS (2) LÂMPADAS TUBULARES, POTÊNCIA 40W, FORNECIMENTO E INSTALAÇÃO</v>
          </cell>
          <cell r="G1766" t="str">
            <v>un</v>
          </cell>
          <cell r="H1766">
            <v>37.22</v>
          </cell>
        </row>
        <row r="1767">
          <cell r="A1767" t="str">
            <v>ED-49513</v>
          </cell>
          <cell r="C1767" t="str">
            <v>REATOR ELETRÔNICO, ALTO FATOR DE POTÊNCIA (A.F.P), PARTIDA RÁPIDA, PARA UMA (1) LÂMPADA TUBULAR, POTÊNCIA 16W, FORNECIMENTO E INSTALAÇÃO</v>
          </cell>
          <cell r="G1767" t="str">
            <v>un</v>
          </cell>
          <cell r="H1767">
            <v>30.08</v>
          </cell>
        </row>
        <row r="1768">
          <cell r="A1768" t="str">
            <v>ED-49517</v>
          </cell>
          <cell r="C1768" t="str">
            <v>REATOR ELETRÔNICO, ALTO FATOR DE POTÊNCIA (A.F.P), PARTIDA RÁPIDA, PARA UMA (1) LÂMPADA TUBULAR, POTÊNCIA 20W, FORNECIMENTO E INSTALAÇÃO</v>
          </cell>
          <cell r="G1768" t="str">
            <v>un</v>
          </cell>
          <cell r="H1768">
            <v>28.39</v>
          </cell>
        </row>
        <row r="1769">
          <cell r="A1769" t="str">
            <v>ED-49515</v>
          </cell>
          <cell r="C1769" t="str">
            <v>REATOR ELETRÔNICO, ALTO FATOR DE POTÊNCIA (A.F.P), PARTIDA RÁPIDA, PARA UMA (1) LÂMPADA TUBULAR, POTÊNCIA 32W, FORNECIMENTO E INSTALAÇÃO</v>
          </cell>
          <cell r="G1769" t="str">
            <v>un</v>
          </cell>
          <cell r="H1769">
            <v>43.68</v>
          </cell>
        </row>
        <row r="1770">
          <cell r="A1770" t="str">
            <v>ED-49519</v>
          </cell>
          <cell r="C1770" t="str">
            <v>REATOR ELETRÔNICO, ALTO FATOR DE POTÊNCIA (A.F.P), PARTIDA RÁPIDA, PARA UMA (1) LÂMPADA TUBULAR, POTÊNCIA 40W, FORNECIMENTO E INSTALAÇÃO</v>
          </cell>
          <cell r="G1770" t="str">
            <v>un</v>
          </cell>
          <cell r="H1770">
            <v>27.84</v>
          </cell>
        </row>
        <row r="1771">
          <cell r="A1771">
            <v>8934</v>
          </cell>
          <cell r="C1771" t="str">
            <v>LÂMPADA E ACESSÓRIOS</v>
          </cell>
        </row>
        <row r="1772">
          <cell r="A1772" t="str">
            <v>ED-49371</v>
          </cell>
          <cell r="C1772" t="str">
            <v>LÂMPADA COMPACTADA ELETRÔNICA FLUORESCENTE, BASE E27, POTÊNCIA 11W, TENSÃO 110-127V, FORNECIMENTO E INSTALAÇÃO, EXCLUSIVE LUMINÁRIA</v>
          </cell>
          <cell r="G1772" t="str">
            <v>un</v>
          </cell>
          <cell r="H1772">
            <v>11.38</v>
          </cell>
        </row>
        <row r="1773">
          <cell r="A1773" t="str">
            <v>ED-49372</v>
          </cell>
          <cell r="C1773" t="str">
            <v>LÂMPADA COMPACTADA ELETRÔNICA FLUORESCENTE, BASE E27, POTÊNCIA 15W, TENSÃO 110-127V, FORNECIMENTO E INSTALAÇÃO, EXCLUSIVE LUMINÁRIA</v>
          </cell>
          <cell r="G1773" t="str">
            <v>un</v>
          </cell>
          <cell r="H1773">
            <v>11.95</v>
          </cell>
        </row>
        <row r="1774">
          <cell r="A1774" t="str">
            <v>ED-49373</v>
          </cell>
          <cell r="C1774" t="str">
            <v>LÂMPADA COMPACTADA ELETRÔNICA FLUORESCENTE, BASE E27, POTÊNCIA 20W, TENSÃO 110-127V, FORNECIMENTO E INSTALAÇÃO, EXCLUSIVE LUMINÁRIA</v>
          </cell>
          <cell r="G1774" t="str">
            <v>un</v>
          </cell>
          <cell r="H1774">
            <v>13.76</v>
          </cell>
        </row>
        <row r="1775">
          <cell r="A1775" t="str">
            <v>ED-49374</v>
          </cell>
          <cell r="C1775" t="str">
            <v>LÂMPADA COMPACTADA ELETRÔNICA FLUORESCENTE, BASE E27, POTÊNCIA 23W, TENSÃO 110-127V, FORNECIMENTO E INSTALAÇÃO, EXCLUSIVE LUMINÁRIA</v>
          </cell>
          <cell r="G1775" t="str">
            <v>un</v>
          </cell>
          <cell r="H1775">
            <v>14</v>
          </cell>
        </row>
        <row r="1776">
          <cell r="A1776" t="str">
            <v>ED-49370</v>
          </cell>
          <cell r="C1776" t="str">
            <v>LÂMPADA COMPACTADA ELETRÔNICA FLUORESCENTE, BASE E27, POTÊNCIA 9W, TENSÃO 110-127V, FORNECIMENTO E INSTALAÇÃO, EXCLUSIVE LUMINÁRIA</v>
          </cell>
          <cell r="G1776" t="str">
            <v>un</v>
          </cell>
          <cell r="H1776">
            <v>11.74</v>
          </cell>
        </row>
        <row r="1777">
          <cell r="A1777" t="str">
            <v>ED-13343</v>
          </cell>
          <cell r="C1777" t="str">
            <v>LÂMPADA LED, BASE E27, POTÊNCIA 15W, BULBO A65, TEMPERATURA DA COR 6500K, TENSÃO 110-127V, FORNECIMENTO E INSTALAÇÃO, EXCLUSIVE LUMINÁRIA</v>
          </cell>
          <cell r="G1777" t="str">
            <v>un</v>
          </cell>
          <cell r="H1777">
            <v>14.42</v>
          </cell>
        </row>
        <row r="1778">
          <cell r="A1778" t="str">
            <v>ED-13344</v>
          </cell>
          <cell r="C1778" t="str">
            <v>LÂMPADA LED, BASE E27, POTÊNCIA 20W, BULBO A70, TEMPERATURA DA COR 6500K, TENSÃO 110-127V, FORNECIMENTO E INSTALAÇÃO, EXCLUSIVE LUMINÁRIA</v>
          </cell>
          <cell r="G1778" t="str">
            <v>un</v>
          </cell>
          <cell r="H1778">
            <v>27.82</v>
          </cell>
        </row>
        <row r="1779">
          <cell r="A1779" t="str">
            <v>ED-13342</v>
          </cell>
          <cell r="C1779" t="str">
            <v>LÂMPADA LED, BASE E27, POTÊNCIA 9W, BULBO A60, TEMPERATURA DA COR 6500K, TENSÃO 110-127V, FORNECIMENTO E INSTALAÇÃO, EXCLUSIVE LUMINÁRIA</v>
          </cell>
          <cell r="G1779" t="str">
            <v>un</v>
          </cell>
          <cell r="H1779">
            <v>11.41</v>
          </cell>
        </row>
        <row r="1780">
          <cell r="A1780" t="str">
            <v>ED-49379</v>
          </cell>
          <cell r="C1780" t="str">
            <v>LÂMPADA MISTA DE 160W/220V</v>
          </cell>
          <cell r="G1780" t="str">
            <v>un</v>
          </cell>
          <cell r="H1780">
            <v>23.87</v>
          </cell>
        </row>
        <row r="1781">
          <cell r="A1781" t="str">
            <v>ED-49375</v>
          </cell>
          <cell r="C1781" t="str">
            <v>LÂMPADA TUBULAR FLUORESCENTE, BASE G13, POTÊNCIA 16W, FORNECIMENTO E INSTALAÇÃO, EXCLUSIVE REATOR E LUMINÁRIA</v>
          </cell>
          <cell r="G1781" t="str">
            <v>un</v>
          </cell>
          <cell r="H1781">
            <v>15.68</v>
          </cell>
        </row>
        <row r="1782">
          <cell r="A1782" t="str">
            <v>ED-49377</v>
          </cell>
          <cell r="C1782" t="str">
            <v>LÂMPADA TUBULAR FLUORESCENTE, BASE G13, POTÊNCIA 20W, FORNECIMENTO E INSTALAÇÃO, EXCLUSIVE REATOR E LUMINÁRIA</v>
          </cell>
          <cell r="G1782" t="str">
            <v>un</v>
          </cell>
          <cell r="H1782">
            <v>15.93</v>
          </cell>
        </row>
        <row r="1783">
          <cell r="A1783" t="str">
            <v>ED-49376</v>
          </cell>
          <cell r="C1783" t="str">
            <v>LÂMPADA TUBULAR FLUORESCENTE, BASE G13, POTÊNCIA 32W, FORNECIMENTO E INSTALAÇÃO, EXCLUSIVE REATOR E LUMINÁRIA</v>
          </cell>
          <cell r="G1783" t="str">
            <v>un</v>
          </cell>
          <cell r="H1783">
            <v>16.309999999999999</v>
          </cell>
        </row>
        <row r="1784">
          <cell r="A1784" t="str">
            <v>ED-49378</v>
          </cell>
          <cell r="C1784" t="str">
            <v>LÂMPADA TUBULAR FLUORESCENTE, BASE G13, POTÊNCIA 40W, FORNECIMENTO E INSTALAÇÃO, EXCLUSIVE REATOR E LUMINÁRIA</v>
          </cell>
          <cell r="G1784" t="str">
            <v>un</v>
          </cell>
          <cell r="H1784">
            <v>16.09</v>
          </cell>
        </row>
        <row r="1785">
          <cell r="A1785" t="str">
            <v>ED-9973</v>
          </cell>
          <cell r="C1785" t="str">
            <v>LÂMPADA TUBULAR LED, BASE G13, POTÊNCIA 18W, DIÂMETRO 26MM/T8, TEMPERATURA DA COR 6500K, FORNECIMENTO E INSTALAÇÃO, EXCLUSIVE LUMINÁRIA</v>
          </cell>
          <cell r="G1785" t="str">
            <v>un</v>
          </cell>
          <cell r="H1785">
            <v>23.4</v>
          </cell>
        </row>
        <row r="1786">
          <cell r="A1786" t="str">
            <v>ED-9974</v>
          </cell>
          <cell r="C1786" t="str">
            <v>LÂMPADA TUBULAR LED, BASE G13, POTÊNCIA 40W, DIÂMETRO 26MM/T8, TEMPERATURA DA COR 6500K, FORNECIMENTO E INSTALAÇÃO, EXCLUSIVE LUMINÁRIA</v>
          </cell>
          <cell r="G1786" t="str">
            <v>un</v>
          </cell>
          <cell r="H1786">
            <v>80.03</v>
          </cell>
        </row>
        <row r="1787">
          <cell r="A1787" t="str">
            <v>ED-9972</v>
          </cell>
          <cell r="C1787" t="str">
            <v>LÂMPADA TUBULAR LED, BASE G13, POTÊNCIA 9W, DIÂMETRO 26MM/T8, TEMPERATURA DA COR 6500K, FORNECIMENTO E INSTALAÇÃO, EXCLUSIVE LUMINÁRIA</v>
          </cell>
          <cell r="G1787" t="str">
            <v>un</v>
          </cell>
          <cell r="H1787">
            <v>18.71</v>
          </cell>
        </row>
        <row r="1788">
          <cell r="A1788" t="str">
            <v>ED-49380</v>
          </cell>
          <cell r="C1788" t="str">
            <v>RECEPTÁCULO DE PORCELANA PARA LÂMPADA COM ROSCA E-27, FORNECIMENTO E INSTALAÇÃO</v>
          </cell>
          <cell r="G1788" t="str">
            <v>un</v>
          </cell>
          <cell r="H1788">
            <v>8.84</v>
          </cell>
        </row>
        <row r="1789">
          <cell r="A1789">
            <v>8936</v>
          </cell>
          <cell r="C1789" t="str">
            <v>DUTO CORRUGADO EM PEAD</v>
          </cell>
        </row>
        <row r="1790">
          <cell r="A1790" t="str">
            <v>ED-49298</v>
          </cell>
          <cell r="C1790" t="str">
            <v>DUTO CORRUGADO EM PEAD (POLIETILENO DE ALTA DENSIDADE), PARA PROTEÇÃO DE CABOS SUBTERRÂNEOS DN 100 MM (4")</v>
          </cell>
          <cell r="G1790" t="str">
            <v>m</v>
          </cell>
          <cell r="H1790">
            <v>50.98</v>
          </cell>
        </row>
        <row r="1791">
          <cell r="A1791" t="str">
            <v>ED-49299</v>
          </cell>
          <cell r="C1791" t="str">
            <v>DUTO CORRUGADO EM PEAD (POLIETILENO DE ALTA DENSIDADE), PARA PROTEÇÃO DE CABOS SUBTERRÂNEOS DN 125 MM (5")</v>
          </cell>
          <cell r="G1791" t="str">
            <v>m</v>
          </cell>
          <cell r="H1791">
            <v>75.819999999999993</v>
          </cell>
        </row>
        <row r="1792">
          <cell r="A1792" t="str">
            <v>ED-49300</v>
          </cell>
          <cell r="C1792" t="str">
            <v>DUTO CORRUGADO EM PEAD (POLIETILENO DE ALTA DENSIDADE), PARA PROTEÇÃO DE CABOS SUBTERRÂNEOS DN 150 MM (6")</v>
          </cell>
          <cell r="G1792" t="str">
            <v>m</v>
          </cell>
          <cell r="H1792">
            <v>100.37</v>
          </cell>
        </row>
        <row r="1793">
          <cell r="A1793" t="str">
            <v>ED-4155</v>
          </cell>
          <cell r="C1793" t="str">
            <v>DUTO CORRUGADO EM PEAD (POLIETILENO DE ALTA DENSIDADE), PARA PROTEÇÃO DE CABOS SUBTERRÂNEOS DN 30 MM (1.1/4")</v>
          </cell>
          <cell r="G1793" t="str">
            <v>m</v>
          </cell>
          <cell r="H1793">
            <v>21.61</v>
          </cell>
        </row>
        <row r="1794">
          <cell r="A1794" t="str">
            <v>ED-49295</v>
          </cell>
          <cell r="C1794" t="str">
            <v>DUTO CORRUGADO EM PEAD (POLIETILENO DE ALTA DENSIDADE), PARA PROTEÇÃO DE CABOS SUBTERRÂNEOS DN 40 MM (1.1/2")</v>
          </cell>
          <cell r="G1794" t="str">
            <v>m</v>
          </cell>
          <cell r="H1794">
            <v>22.31</v>
          </cell>
        </row>
        <row r="1795">
          <cell r="A1795" t="str">
            <v>ED-49296</v>
          </cell>
          <cell r="C1795" t="str">
            <v>DUTO CORRUGADO EM PEAD (POLIETILENO DE ALTA DENSIDADE), PARA PROTEÇÃO DE CABOS SUBTERRÂNEOS DN 50 MM (2")</v>
          </cell>
          <cell r="G1795" t="str">
            <v>m</v>
          </cell>
          <cell r="H1795">
            <v>23.61</v>
          </cell>
        </row>
        <row r="1796">
          <cell r="A1796" t="str">
            <v>ED-49297</v>
          </cell>
          <cell r="C1796" t="str">
            <v>DUTO CORRUGADO EM PEAD (POLIETILENO DE ALTA DENSIDADE), PARA PROTEÇÃO DE CABOS SUBTERRÂNEOS DN 75 MM (3")</v>
          </cell>
          <cell r="G1796" t="str">
            <v>m</v>
          </cell>
          <cell r="H1796">
            <v>37.06</v>
          </cell>
        </row>
        <row r="1797">
          <cell r="A1797">
            <v>8937</v>
          </cell>
          <cell r="C1797" t="str">
            <v>ENVELOPAMENTO DE DUTO E ELETRODUTO</v>
          </cell>
        </row>
        <row r="1798">
          <cell r="A1798" t="str">
            <v>ED-49334</v>
          </cell>
          <cell r="C1798" t="str">
            <v>ENVELOPE DE CONCRETO PARA PROTEÇÃO DE TUBOS DE PVC ENTERRADO - CONCRETO TIPO A FCK = 13,5 MPA</v>
          </cell>
          <cell r="G1798" t="str">
            <v>m3</v>
          </cell>
          <cell r="H1798">
            <v>588.04999999999995</v>
          </cell>
        </row>
        <row r="1799">
          <cell r="A1799">
            <v>8938</v>
          </cell>
          <cell r="C1799" t="str">
            <v>ENTRADA DE ENERGIA</v>
          </cell>
        </row>
        <row r="1800">
          <cell r="A1800" t="str">
            <v>ED-49440</v>
          </cell>
          <cell r="C1800" t="str">
            <v>ARMAÇÃO SECUNDÁRIA DE UM ESTRIBO, EM AÇO GALVANIZADO, PARA FIXAÇÃO DE ISOLADOR ROLDANA, EXCLUSIVE ISOLADOR, INCLUSIVE INSTALAÇÃO</v>
          </cell>
          <cell r="G1800" t="str">
            <v>un</v>
          </cell>
          <cell r="H1800">
            <v>41.35</v>
          </cell>
        </row>
        <row r="1801">
          <cell r="A1801" t="str">
            <v>ED-20579</v>
          </cell>
          <cell r="C1801" t="str">
            <v>ENTRADA DE ENERGIA AÉREA, TIPO B1, PADRÃO CEMIG, CARGA INSTALADA DE ATÉ 10KW, BIFÁSICO, COM SAÍDA SUBTERRÂNEA, INCLUSIVE POSTE, CAIXA PARA MEDIDOR, DISJUNTOR, BARRAMENTO, ATERRAMENTO E ACESSÓRIOS</v>
          </cell>
          <cell r="G1801" t="str">
            <v>un</v>
          </cell>
          <cell r="H1801">
            <v>2735.39</v>
          </cell>
        </row>
        <row r="1802">
          <cell r="A1802" t="str">
            <v>ED-20580</v>
          </cell>
          <cell r="C1802" t="str">
            <v>ENTRADA DE ENERGIA AÉREA, TIPO B2, PADRÃO CEMIG, CARGA INSTALADA DE 10,1KW ATÉ 15KW, BIFÁSICO, COM SAÍDA SUBTERRÂNEA, INCLUSIVE POSTE, CAIXA PARA MEDIDOR, DISJUNTOR, BARRAMENTO, ATERRAMENTO E ACESSÓRIOS</v>
          </cell>
          <cell r="G1802" t="str">
            <v>un</v>
          </cell>
          <cell r="H1802">
            <v>2833.52</v>
          </cell>
        </row>
        <row r="1803">
          <cell r="A1803" t="str">
            <v>ED-20581</v>
          </cell>
          <cell r="C1803" t="str">
            <v>ENTRADA DE ENERGIA AÉREA, TIPO C1, PADRÃO CEMIG, CARGA INSTALADA DE ATÉ 15KVA, TRIFÁSICO, COM SAÍDA SUBTERRÂNEA, INCLUSIVE POSTE, CAIXA PARA MEDIDOR, DISJUNTOR, BARRAMENTO, ATERRAMENTO E ACESSÓRIOS</v>
          </cell>
          <cell r="G1803" t="str">
            <v>un</v>
          </cell>
          <cell r="H1803">
            <v>3182.6</v>
          </cell>
        </row>
        <row r="1804">
          <cell r="A1804" t="str">
            <v>ED-20582</v>
          </cell>
          <cell r="C1804" t="str">
            <v>ENTRADA DE ENERGIA AÉREA, TIPO C2, PADRÃO CEMIG, CARGA INSTALADA DE 15,1KVA ATÉ 23KVA, TRIFÁSICO, COM SAÍDA SUBTERRÂNEA, INCLUSIVE POSTE, CAIXA PARA MEDIDOR, DISJUNTOR, BARRAMENTO, ATERRAMENTO E ACESSÓRIOS</v>
          </cell>
          <cell r="G1804" t="str">
            <v>un</v>
          </cell>
          <cell r="H1804">
            <v>3256.44</v>
          </cell>
        </row>
        <row r="1805">
          <cell r="A1805" t="str">
            <v>ED-20583</v>
          </cell>
          <cell r="C1805" t="str">
            <v>ENTRADA DE ENERGIA AÉREA, TIPO C3, PADRÃO CEMIG, CARGA INSTALADA DE 23,1KVA ATÉ 27KVA, TRIFÁSICO, COM SAÍDA SUBTERRÂNEA, INCLUSIVE POSTE, CAIXA PARA MEDIDOR, DISJUNTOR, BARRAMENTO, ATERRAMENTO E ACESSÓRIOS</v>
          </cell>
          <cell r="G1805" t="str">
            <v>un</v>
          </cell>
          <cell r="H1805">
            <v>3295.85</v>
          </cell>
        </row>
        <row r="1806">
          <cell r="A1806" t="str">
            <v>ED-20584</v>
          </cell>
          <cell r="C1806" t="str">
            <v>ENTRADA DE ENERGIA AÉREA, TIPO C4, PADRÃO CEMIG, CARGA INSTALADA DE 27,1KVA ATÉ 38KVA, TRIFÁSICO, COM SAÍDA SUBTERRÂNEA, INCLUSIVE POSTE, CAIXA PARA MEDIDOR, DISJUNTOR, BARRAMENTO, ATERRAMENTO E ACESSÓRIOS</v>
          </cell>
          <cell r="G1806" t="str">
            <v>un</v>
          </cell>
          <cell r="H1806">
            <v>4308.1400000000003</v>
          </cell>
        </row>
        <row r="1807">
          <cell r="A1807" t="str">
            <v>ED-20585</v>
          </cell>
          <cell r="C1807" t="str">
            <v>ENTRADA DE ENERGIA AÉREA, TIPO C5, PADRÃO CEMIG, CARGA INSTALADA DE 38,1KVA ATÉ 47KVA, TRIFÁSICO, COM SAÍDA SUBTERRÂNEA, INCLUSIVE POSTE, CAIXA PARA MEDIDOR, DISJUNTOR, BARRAMENTO, ATERRAMENTO E ACESSÓRIOS</v>
          </cell>
          <cell r="G1807" t="str">
            <v>un</v>
          </cell>
          <cell r="H1807">
            <v>4684.87</v>
          </cell>
        </row>
        <row r="1808">
          <cell r="A1808" t="str">
            <v>ED-20586</v>
          </cell>
          <cell r="C1808" t="str">
            <v>ENTRADA DE ENERGIA AÉREA, TIPO C6, PADRÃO CEMIG, CARGA INSTALADA DE 47,1KVA ATÉ 57KVA, TRIFÁSICO, COM SAÍDA SUBTERRÂNEA, INCLUSIVE POSTE, CAIXA PARA MEDIDOR, DISJUNTOR, BARRAMENTO, ATERRAMENTO E ACESSÓRIOS</v>
          </cell>
          <cell r="G1808" t="str">
            <v>un</v>
          </cell>
          <cell r="H1808">
            <v>7296.56</v>
          </cell>
        </row>
        <row r="1809">
          <cell r="A1809" t="str">
            <v>ED-20587</v>
          </cell>
          <cell r="C1809" t="str">
            <v>ENTRADA DE ENERGIA AÉREA, TIPO C7, PADRÃO CEMIG, CARGA INSTALADA DE 57,1KVA ATÉ 66KVA, TRIFÁSICO, COM SAÍDA SUBTERRÂNEA, INCLUSIVE POSTE, CAIXA PARA MEDIDOR, DISJUNTOR, BARRAMENTO, ATERRAMENTO E ACESSÓRIOS</v>
          </cell>
          <cell r="G1809" t="str">
            <v>un</v>
          </cell>
          <cell r="H1809">
            <v>7392.59</v>
          </cell>
        </row>
        <row r="1810">
          <cell r="A1810" t="str">
            <v>ED-20588</v>
          </cell>
          <cell r="C1810" t="str">
            <v>ENTRADA DE ENERGIA AÉREA, TIPO C8, PADRÃO CEMIG, CARGA INSTALADA DE 66,1KVA ATÉ 75KVA, TRIFÁSICO, COM SAÍDA SUBTERRÂNEA, INCLUSIVE POSTE, CAIXA PARA MEDIDOR, DISJUNTOR, BARRAMENTO, ATERRAMENTO E ACESSÓRIOS</v>
          </cell>
          <cell r="G1810" t="str">
            <v>un</v>
          </cell>
          <cell r="H1810">
            <v>7419.11</v>
          </cell>
        </row>
        <row r="1811">
          <cell r="A1811" t="str">
            <v>ED-20589</v>
          </cell>
          <cell r="C1811" t="str">
            <v>ENTRADA DE ENERGIA AÉREA, TIPO F1, PADRÃO CEMIG, CARGA INSTALADA DE 75,1KVA ATÉ 86KVA, TRIFÁSICO, COM SAÍDA SUBTERRÂNEA, INCLUSIVE POSTE, CAIXA PARA MEDIDOR, DISJUNTOR, BARRAMENTO, ATERRAMENTO E ACESSÓRIOS</v>
          </cell>
          <cell r="G1811" t="str">
            <v>un</v>
          </cell>
          <cell r="H1811">
            <v>9628.58</v>
          </cell>
        </row>
        <row r="1812">
          <cell r="A1812" t="str">
            <v>ED-20590</v>
          </cell>
          <cell r="C1812" t="str">
            <v>ENTRADA DE ENERGIA AÉREA, TIPO F2, PADRÃO CEMIG, CARGA INSTALADA DE 86,1KVA ATÉ 95KVA, TRIFÁSICO, COM SAÍDA SUBTERRÂNEA, INCLUSIVE POSTE, CAIXA PARA MEDIDOR, DISJUNTOR, BARRAMENTO, ATERRAMENTO E ACESSÓRIOS</v>
          </cell>
          <cell r="G1812" t="str">
            <v>un</v>
          </cell>
          <cell r="H1812">
            <v>10299.549999999999</v>
          </cell>
        </row>
        <row r="1813">
          <cell r="A1813" t="str">
            <v>ED-20591</v>
          </cell>
          <cell r="C1813" t="str">
            <v>ENTRADA DE ENERGIA SUBTERRÂNEA, TIPO F3, PADRÃO CEMIG, CARGA INSTALADA DE 95,1KVA ATÉ 114KVA, TRIFÁSICO, COM SAÍDA SUBTERRÂNEA, INCLUSIVE POSTE, CAIXA PARA MEDIDOR, DISJUNTOR, BARRAMENTO, ATERRAMENTO E ACESSÓRIOS</v>
          </cell>
          <cell r="G1813" t="str">
            <v>un</v>
          </cell>
          <cell r="H1813">
            <v>9870.5300000000007</v>
          </cell>
        </row>
        <row r="1814">
          <cell r="A1814" t="str">
            <v>ED-20592</v>
          </cell>
          <cell r="C1814" t="str">
            <v>ENTRADA DE ENERGIA SUBTERRÂNEA, TIPO F4, PADRÃO CEMIG, CARGA INSTALADA DE 114,1KVA ATÉ 152KVA, TRIFÁSICO, COM SAÍDA SUBTERRÂNEA, INCLUSIVE POSTE, CAIXA PARA MEDIDOR, DISJUNTOR, BARRAMENTO, ATERRAMENTO E ACESSÓRIOS</v>
          </cell>
          <cell r="G1814" t="str">
            <v>un</v>
          </cell>
          <cell r="H1814">
            <v>10069.51</v>
          </cell>
        </row>
        <row r="1815">
          <cell r="A1815" t="str">
            <v>ED-20593</v>
          </cell>
          <cell r="C1815" t="str">
            <v>ENTRADA DE ENERGIA SUBTERRÂNEA, TIPO F5, PADRÃO CEMIG, CARGA INSTALADA DE 152,1KVA ATÉ 171KVA, TRIFÁSICO, COM SAÍDA SUBTERRÂNEA, INCLUSIVE POSTE, CAIXA PARA MEDIDOR, DISJUNTOR, BARRAMENTO, ATERRAMENTO E ACESSÓRIOS</v>
          </cell>
          <cell r="G1815" t="str">
            <v>un</v>
          </cell>
          <cell r="H1815">
            <v>11053.47</v>
          </cell>
        </row>
        <row r="1816">
          <cell r="A1816" t="str">
            <v>ED-20594</v>
          </cell>
          <cell r="C1816" t="str">
            <v>ENTRADA DE ENERGIA SUBTERRÂNEA, TIPO F6, PADRÃO CEMIG, CARGA INSTALADA DE 171,1KVA ATÉ 188KVA, TRIFÁSICO, COM SAÍDA SUBTERRÂNEA, INCLUSIVE POSTE, CAIXA PARA MEDIDOR, DISJUNTOR, BARRAMENTO, ATERRAMENTO E ACESSÓRIOS</v>
          </cell>
          <cell r="G1816" t="str">
            <v>un</v>
          </cell>
          <cell r="H1816">
            <v>11746.16</v>
          </cell>
        </row>
        <row r="1817">
          <cell r="A1817" t="str">
            <v>ED-20595</v>
          </cell>
          <cell r="C1817" t="str">
            <v>ENTRADA DE ENERGIA SUBTERRÂNEA, TIPO F7, PADRÃO CEMIG, CARGA INSTALADA DE 188,1KVA ATÉ 228KVA, TRIFÁSICO, COM SAÍDA SUBTERRÂNEA, INCLUSIVE POSTE, CAIXA PARA MEDIDOR, DISJUNTOR, BARRAMENTO, ATERRAMENTO E ACESSÓRIOS</v>
          </cell>
          <cell r="G1817" t="str">
            <v>un</v>
          </cell>
          <cell r="H1817">
            <v>12234.87</v>
          </cell>
        </row>
        <row r="1818">
          <cell r="A1818" t="str">
            <v>ED-20596</v>
          </cell>
          <cell r="C1818" t="str">
            <v>ENTRADA DE ENERGIA SUBTERRÂNEA, TIPO F8, PADRÃO CEMIG, CARGA INSTALADA DE 228,1KVA ATÉ 266KVA, TRIFÁSICO, COM SAÍDA SUBTERRÂNEA, INCLUSIVE POSTE, CAIXA PARA MEDIDOR, DISJUNTOR, BARRAMENTO, ATERRAMENTO E ACESSÓRIOS</v>
          </cell>
          <cell r="G1818" t="str">
            <v>un</v>
          </cell>
          <cell r="H1818">
            <v>13196.86</v>
          </cell>
        </row>
        <row r="1819">
          <cell r="A1819" t="str">
            <v>ED-20597</v>
          </cell>
          <cell r="C1819" t="str">
            <v>ENTRADA DE ENERGIA SUBTERRÂNEA, TIPO F9, PADRÃO CEMIG, CARGA INSTALADA DE 266,1KVA ATÉ 304KVA, TRIFÁSICO, COM SAÍDA SUBTERRÂNEA, INCLUSIVE POSTE, CAIXA PARA MEDIDOR, DISJUNTOR, BARRAMENTO, ATERRAMENTO E ACESSÓRIOS</v>
          </cell>
          <cell r="G1819" t="str">
            <v>un</v>
          </cell>
          <cell r="H1819">
            <v>14214.28</v>
          </cell>
        </row>
        <row r="1820">
          <cell r="A1820" t="str">
            <v>ED-49443</v>
          </cell>
          <cell r="C1820" t="str">
            <v>ISOLADOR ROLDANA EM PORCELANA, TENSÃO NOMINAL 1KV, EXCLUSIVE ARMAÇÃO SECUNDÁRIA, INCLUSIVE INSTALAÇÃO</v>
          </cell>
          <cell r="G1820" t="str">
            <v>un</v>
          </cell>
          <cell r="H1820">
            <v>10.65</v>
          </cell>
        </row>
        <row r="1821">
          <cell r="A1821">
            <v>8939</v>
          </cell>
          <cell r="C1821" t="str">
            <v>CANALETA EM PVC</v>
          </cell>
        </row>
        <row r="1822">
          <cell r="A1822" t="str">
            <v>ED-49060</v>
          </cell>
          <cell r="C1822" t="str">
            <v>CANALETA EM PVC PARA INSTALAÇÃO ELÉTRICA APARENTE, INCLUSIVE CONEXÕES, DIMENSÕES 20 X 10 MM</v>
          </cell>
          <cell r="G1822" t="str">
            <v>m</v>
          </cell>
          <cell r="H1822">
            <v>9.73</v>
          </cell>
        </row>
        <row r="1823">
          <cell r="A1823" t="str">
            <v>ED-49061</v>
          </cell>
          <cell r="C1823" t="str">
            <v>CANALETA EM PVC PARA INSTALAÇÃO ELÉTRICA APARENTE, INCLUSIVE CONEXÕES, DIMENSÕES 50 X 20 MM</v>
          </cell>
          <cell r="G1823" t="str">
            <v>m</v>
          </cell>
          <cell r="H1823">
            <v>23.58</v>
          </cell>
        </row>
        <row r="1824">
          <cell r="A1824">
            <v>8942</v>
          </cell>
          <cell r="C1824" t="str">
            <v>CAIXA DE MEDIÇÃO</v>
          </cell>
        </row>
        <row r="1825">
          <cell r="A1825" t="str">
            <v>ED-49208</v>
          </cell>
          <cell r="C1825" t="str">
            <v>CAIXA PARA MEDIÇÃO, TIPO CM-10, DIMENSÕES CONFORME PADRÃO CEMIG, EXCLUSIVE DISJUNTOR, INCLUSIVE INSTALAÇÃO</v>
          </cell>
          <cell r="G1825" t="str">
            <v>un</v>
          </cell>
          <cell r="H1825">
            <v>2185.83</v>
          </cell>
        </row>
        <row r="1826">
          <cell r="A1826" t="str">
            <v>ED-49205</v>
          </cell>
          <cell r="C1826" t="str">
            <v>CAIXA PARA MEDIÇÃO, TIPO CM-14, COM VISOR DO LEITOR PARA VIA PÚBLICA (LVP), DIMENSÕES CONFORME PADRÃO CEMIG, EXCLUSIVE DISJUNTOR, INCLUSIVE INSTALAÇÃO</v>
          </cell>
          <cell r="G1826" t="str">
            <v>un</v>
          </cell>
          <cell r="H1826">
            <v>308.64999999999998</v>
          </cell>
        </row>
        <row r="1827">
          <cell r="A1827" t="str">
            <v>ED-49206</v>
          </cell>
          <cell r="C1827" t="str">
            <v>CAIXA PARA MEDIÇÃO, TIPO CM-18, DIMENSÕES CONFORME PADRÃO CEMIG, EXCLUSIVE BARRAMENTO E DISJUNTOR, INCLUSIVE INSTALAÇÃO</v>
          </cell>
          <cell r="G1827" t="str">
            <v>un</v>
          </cell>
          <cell r="H1827">
            <v>3068.51</v>
          </cell>
        </row>
        <row r="1828">
          <cell r="A1828" t="str">
            <v>ED-49211</v>
          </cell>
          <cell r="C1828" t="str">
            <v>CAIXA PARA MEDIÇÃO, TIPO CM-18, DIMENSÕES CONFORME PADRÃO CEMIG, EXCLUSIVE DISJUNTOR, INCLUSIVE BARRAMENTO PARA DISJUNTOR DE 1000A ATÉ 1250A E INSTALAÇÃO</v>
          </cell>
          <cell r="G1828" t="str">
            <v>un</v>
          </cell>
          <cell r="H1828">
            <v>6505.28</v>
          </cell>
        </row>
        <row r="1829">
          <cell r="A1829" t="str">
            <v>ED-49207</v>
          </cell>
          <cell r="C1829" t="str">
            <v>CAIXA PARA MEDIÇÃO, TIPO CM-18, DIMENSÕES CONFORME PADRÃO CEMIG, EXCLUSIVE DISJUNTOR, INCLUSIVE BARRAMENTO PARA DISJUNTOR DE 450A ATÉ 630A E INSTALAÇÃO</v>
          </cell>
          <cell r="G1829" t="str">
            <v>un</v>
          </cell>
          <cell r="H1829">
            <v>4894.12</v>
          </cell>
        </row>
        <row r="1830">
          <cell r="A1830" t="str">
            <v>ED-49209</v>
          </cell>
          <cell r="C1830" t="str">
            <v>CAIXA PARA MEDIÇÃO, TIPO CM-18, DIMENSÕES CONFORME PADRÃO CEMIG, EXCLUSIVE DISJUNTOR, INCLUSIVE BARRAMENTO PARA DISJUNTOR DE 700A ATÉ 800A E INSTALAÇÃO</v>
          </cell>
          <cell r="G1830" t="str">
            <v>un</v>
          </cell>
          <cell r="H1830">
            <v>5724.45</v>
          </cell>
        </row>
        <row r="1831">
          <cell r="A1831" t="str">
            <v>ED-20650</v>
          </cell>
          <cell r="C1831" t="str">
            <v>CAIXA PARA MEDIÇÃO, TIPO CM-19, DIMENSÕES CONFORME PADRÃO CEMIG, EXCLUSIVE BARRAMENTO E DISJUNTOR, INCLUSIVE INSTALAÇÃO</v>
          </cell>
          <cell r="G1831" t="str">
            <v>un</v>
          </cell>
          <cell r="H1831">
            <v>641.96</v>
          </cell>
        </row>
        <row r="1832">
          <cell r="A1832" t="str">
            <v>ED-49212</v>
          </cell>
          <cell r="C1832" t="str">
            <v>CAIXA PARA MEDIÇÃO, TIPO CM-2, DIMENSÕES CONFORME PADRÃO CEMIG, EXCLUSIVE DISJUNTOR, INCLUSIVE INSTALAÇÃO</v>
          </cell>
          <cell r="G1832" t="str">
            <v>un</v>
          </cell>
          <cell r="H1832">
            <v>309.73</v>
          </cell>
        </row>
        <row r="1833">
          <cell r="A1833" t="str">
            <v>ED-49203</v>
          </cell>
          <cell r="C1833" t="str">
            <v>CAIXA PARA MEDIÇÃO, TIPO CM-3, COM VISOR DO LEITOR PARA VIA PÚBLICA (LVP), DIMENSÕES CONFORME PADRÃO CEMIG, EXCLUSIVE DISJUNTOR, INCLUSIVE INSTALAÇÃO</v>
          </cell>
          <cell r="G1833" t="str">
            <v>un</v>
          </cell>
          <cell r="H1833">
            <v>585.66999999999996</v>
          </cell>
        </row>
        <row r="1834">
          <cell r="A1834" t="str">
            <v>ED-49210</v>
          </cell>
          <cell r="C1834" t="str">
            <v>CAIXA PARA MEDIÇÃO, TIPO CM-4, DIMENSÕES CONFORME PADRÃO CEMIG, EXCLUSIVE DISJUNTOR, INCLUSIVE INSTALAÇÃO</v>
          </cell>
          <cell r="G1834" t="str">
            <v>un</v>
          </cell>
          <cell r="H1834">
            <v>681.28</v>
          </cell>
        </row>
        <row r="1835">
          <cell r="A1835" t="str">
            <v>ED-20649</v>
          </cell>
          <cell r="C1835" t="str">
            <v>CAIXA PARA MEDIÇÃO, TIPO CM-9, DIMENSÕES CONFORME PADRÃO CEMIG, EXCLUSIVE DISJUNTOR, INCLUSIVE INSTALAÇÃO</v>
          </cell>
          <cell r="G1835" t="str">
            <v>un</v>
          </cell>
          <cell r="H1835">
            <v>2581.31</v>
          </cell>
        </row>
        <row r="1836">
          <cell r="A1836" t="str">
            <v>ED-28593</v>
          </cell>
          <cell r="C1836" t="str">
            <v>CAIXA PARA PROTEÇÃO GERAL, TIPO CM-8, DIMENSÕES CONFORME PADRÃO CEMIG, EXCLUSIVE BARRAMENTO E DISJUNTOR, INCLUSIVE INSTALAÇÃO</v>
          </cell>
          <cell r="G1836" t="str">
            <v>un</v>
          </cell>
          <cell r="H1836">
            <v>319.43</v>
          </cell>
        </row>
        <row r="1837">
          <cell r="A1837">
            <v>8943</v>
          </cell>
          <cell r="C1837" t="str">
            <v>QUADRO DE DISTRIBUIÇÃO</v>
          </cell>
        </row>
        <row r="1838">
          <cell r="A1838" t="str">
            <v>ED-49506</v>
          </cell>
          <cell r="C1838" t="str">
            <v>QUADRO DE DISTRIBUIÇÃO DE LUZ EM PVC DE EMBUTIR, ATÉ 16 DIVISÕES MODULARES, DIMENSÕES EXTERNAS 260 X 310 X 85 MM</v>
          </cell>
          <cell r="G1838" t="str">
            <v>un</v>
          </cell>
          <cell r="H1838">
            <v>163.66999999999999</v>
          </cell>
        </row>
        <row r="1839">
          <cell r="A1839" t="str">
            <v>ED-49505</v>
          </cell>
          <cell r="C1839" t="str">
            <v>QUADRO DE DISTRIBUIÇÃO DE LUZ EM PVC DE EMBUTIR, ATÉ 8 DIVISÕES MODULARES, DIMENSÕES EXTERNAS 160 X 240 X 89 MM</v>
          </cell>
          <cell r="G1839" t="str">
            <v>un</v>
          </cell>
          <cell r="H1839">
            <v>108.89</v>
          </cell>
        </row>
        <row r="1840">
          <cell r="A1840" t="str">
            <v>ED-49499</v>
          </cell>
          <cell r="C1840" t="str">
            <v>QUADRO DE DISTRIBUIÇÃO PARA 12 MÓDULOS COM BARRAMENTO E CHAVE</v>
          </cell>
          <cell r="G1840" t="str">
            <v>un</v>
          </cell>
          <cell r="H1840">
            <v>182.24</v>
          </cell>
        </row>
        <row r="1841">
          <cell r="A1841" t="str">
            <v>ED-49500</v>
          </cell>
          <cell r="C1841" t="str">
            <v>QUADRO DE DISTRIBUIÇÃO PARA 20 MÓDULOS COM BARRAMENTO 100 A</v>
          </cell>
          <cell r="G1841" t="str">
            <v>un</v>
          </cell>
          <cell r="H1841">
            <v>258.33999999999997</v>
          </cell>
        </row>
        <row r="1842">
          <cell r="A1842" t="str">
            <v>ED-49501</v>
          </cell>
          <cell r="C1842" t="str">
            <v>QUADRO DE DISTRIBUIÇÃO PARA 24 MÓDULOS COM BARRAMENTO 100 A</v>
          </cell>
          <cell r="G1842" t="str">
            <v>un</v>
          </cell>
          <cell r="H1842">
            <v>349.34</v>
          </cell>
        </row>
        <row r="1843">
          <cell r="A1843" t="str">
            <v>ED-49502</v>
          </cell>
          <cell r="C1843" t="str">
            <v>QUADRO DE DISTRIBUIÇÃO PARA 36 MÓDULOS COM BARRAMENTO 100 A</v>
          </cell>
          <cell r="G1843" t="str">
            <v>un</v>
          </cell>
          <cell r="H1843">
            <v>451.14</v>
          </cell>
        </row>
        <row r="1844">
          <cell r="A1844" t="str">
            <v>ED-49503</v>
          </cell>
          <cell r="C1844" t="str">
            <v>QUADRO DE DISTRIBUIÇÃO PARA 42 MÓDULOS COM BARRAMENTO 100 A</v>
          </cell>
          <cell r="G1844" t="str">
            <v>un</v>
          </cell>
          <cell r="H1844">
            <v>772.36</v>
          </cell>
        </row>
        <row r="1845">
          <cell r="A1845" t="str">
            <v>ED-49504</v>
          </cell>
          <cell r="C1845" t="str">
            <v>QUADRO DE DISTRIBUIÇÃO PARA 50 MÓDULOS COM BARRAMENTO 100 A</v>
          </cell>
          <cell r="G1845" t="str">
            <v>un</v>
          </cell>
          <cell r="H1845">
            <v>1037.98</v>
          </cell>
        </row>
        <row r="1846">
          <cell r="A1846" t="str">
            <v>ED-49498</v>
          </cell>
          <cell r="C1846" t="str">
            <v>QUADRO DE DISTRIBUIÇÃO PARA 8 MÓDULOS COM BARRAMENTO E CHAVE</v>
          </cell>
          <cell r="G1846" t="str">
            <v>un</v>
          </cell>
          <cell r="H1846">
            <v>141.38</v>
          </cell>
        </row>
        <row r="1847">
          <cell r="A1847">
            <v>8944</v>
          </cell>
          <cell r="C1847" t="str">
            <v>DISJUNTOR</v>
          </cell>
        </row>
        <row r="1848">
          <cell r="A1848" t="str">
            <v>ED-49248</v>
          </cell>
          <cell r="C1848" t="str">
            <v>DISJUNTOR BIPOLAR TERMOMAGNÉTICO 10KA, DE 100A</v>
          </cell>
          <cell r="G1848" t="str">
            <v>un</v>
          </cell>
          <cell r="H1848">
            <v>72.41</v>
          </cell>
        </row>
        <row r="1849">
          <cell r="A1849" t="str">
            <v>ED-49249</v>
          </cell>
          <cell r="C1849" t="str">
            <v>DISJUNTOR BIPOLAR TERMOMAGNÉTICO 10KA, DE 120A</v>
          </cell>
          <cell r="G1849" t="str">
            <v>un</v>
          </cell>
          <cell r="H1849">
            <v>231.55</v>
          </cell>
        </row>
        <row r="1850">
          <cell r="A1850" t="str">
            <v>ED-49250</v>
          </cell>
          <cell r="C1850" t="str">
            <v>DISJUNTOR BIPOLAR TERMOMAGNÉTICO 10KA, DE 125A</v>
          </cell>
          <cell r="G1850" t="str">
            <v>un</v>
          </cell>
          <cell r="H1850">
            <v>231.55</v>
          </cell>
        </row>
        <row r="1851">
          <cell r="A1851" t="str">
            <v>ED-49251</v>
          </cell>
          <cell r="C1851" t="str">
            <v>DISJUNTOR BIPOLAR TERMOMAGNÉTICO 10KA, DE 200A</v>
          </cell>
          <cell r="G1851" t="str">
            <v>un</v>
          </cell>
          <cell r="H1851">
            <v>231.55</v>
          </cell>
        </row>
        <row r="1852">
          <cell r="A1852" t="str">
            <v>ED-49240</v>
          </cell>
          <cell r="C1852" t="str">
            <v>DISJUNTOR BIPOLAR TERMOMAGNÉTICO 10KA, DE 25A</v>
          </cell>
          <cell r="G1852" t="str">
            <v>un</v>
          </cell>
          <cell r="H1852">
            <v>60.54</v>
          </cell>
        </row>
        <row r="1853">
          <cell r="A1853" t="str">
            <v>ED-49241</v>
          </cell>
          <cell r="C1853" t="str">
            <v>DISJUNTOR BIPOLAR TERMOMAGNÉTICO 10KA, DE 30A</v>
          </cell>
          <cell r="G1853" t="str">
            <v>un</v>
          </cell>
          <cell r="H1853">
            <v>60.54</v>
          </cell>
        </row>
        <row r="1854">
          <cell r="A1854" t="str">
            <v>ED-49242</v>
          </cell>
          <cell r="C1854" t="str">
            <v>DISJUNTOR BIPOLAR TERMOMAGNÉTICO 10KA, DE 35A</v>
          </cell>
          <cell r="G1854" t="str">
            <v>un</v>
          </cell>
          <cell r="H1854">
            <v>60.54</v>
          </cell>
        </row>
        <row r="1855">
          <cell r="A1855" t="str">
            <v>ED-49243</v>
          </cell>
          <cell r="C1855" t="str">
            <v>DISJUNTOR BIPOLAR TERMOMAGNÉTICO 10KA, DE 40A</v>
          </cell>
          <cell r="G1855" t="str">
            <v>un</v>
          </cell>
          <cell r="H1855">
            <v>60.54</v>
          </cell>
        </row>
        <row r="1856">
          <cell r="A1856" t="str">
            <v>ED-49244</v>
          </cell>
          <cell r="C1856" t="str">
            <v>DISJUNTOR BIPOLAR TERMOMAGNÉTICO 10KA, DE 50A</v>
          </cell>
          <cell r="G1856" t="str">
            <v>un</v>
          </cell>
          <cell r="H1856">
            <v>60.54</v>
          </cell>
        </row>
        <row r="1857">
          <cell r="A1857" t="str">
            <v>ED-49245</v>
          </cell>
          <cell r="C1857" t="str">
            <v>DISJUNTOR BIPOLAR TERMOMAGNÉTICO 10KA, DE 60A</v>
          </cell>
          <cell r="G1857" t="str">
            <v>un</v>
          </cell>
          <cell r="H1857">
            <v>72.41</v>
          </cell>
        </row>
        <row r="1858">
          <cell r="A1858" t="str">
            <v>ED-49246</v>
          </cell>
          <cell r="C1858" t="str">
            <v>DISJUNTOR BIPOLAR TERMOMAGNÉTICO 10KA, DE 70A</v>
          </cell>
          <cell r="G1858" t="str">
            <v>un</v>
          </cell>
          <cell r="H1858">
            <v>72.41</v>
          </cell>
        </row>
        <row r="1859">
          <cell r="A1859" t="str">
            <v>ED-49247</v>
          </cell>
          <cell r="C1859" t="str">
            <v>DISJUNTOR BIPOLAR TERMOMAGNÉTICO 10KA, DE 90A</v>
          </cell>
          <cell r="G1859" t="str">
            <v>un</v>
          </cell>
          <cell r="H1859">
            <v>72.41</v>
          </cell>
        </row>
        <row r="1860">
          <cell r="A1860" t="str">
            <v>ED-49268</v>
          </cell>
          <cell r="C1860" t="str">
            <v>DISJUNTOR BIPOLAR TERMOMAGNÉTICO 5KA, DE 10A</v>
          </cell>
          <cell r="G1860" t="str">
            <v>un</v>
          </cell>
          <cell r="H1860">
            <v>47.91</v>
          </cell>
        </row>
        <row r="1861">
          <cell r="A1861" t="str">
            <v>ED-49281</v>
          </cell>
          <cell r="C1861" t="str">
            <v>DISJUNTOR BIPOLAR TERMOMAGNÉTICO 5KA, DE 100A</v>
          </cell>
          <cell r="G1861" t="str">
            <v>un</v>
          </cell>
          <cell r="H1861">
            <v>64.569999999999993</v>
          </cell>
        </row>
        <row r="1862">
          <cell r="A1862" t="str">
            <v>ED-49269</v>
          </cell>
          <cell r="C1862" t="str">
            <v>DISJUNTOR BIPOLAR TERMOMAGNÉTICO 5KA, DE 15A</v>
          </cell>
          <cell r="G1862" t="str">
            <v>un</v>
          </cell>
          <cell r="H1862">
            <v>47.91</v>
          </cell>
        </row>
        <row r="1863">
          <cell r="A1863" t="str">
            <v>ED-49270</v>
          </cell>
          <cell r="C1863" t="str">
            <v>DISJUNTOR BIPOLAR TERMOMAGNÉTICO 5KA, DE 16A</v>
          </cell>
          <cell r="G1863" t="str">
            <v>un</v>
          </cell>
          <cell r="H1863">
            <v>47.91</v>
          </cell>
        </row>
        <row r="1864">
          <cell r="A1864" t="str">
            <v>ED-49271</v>
          </cell>
          <cell r="C1864" t="str">
            <v>DISJUNTOR BIPOLAR TERMOMAGNÉTICO 5KA, DE 20A</v>
          </cell>
          <cell r="G1864" t="str">
            <v>un</v>
          </cell>
          <cell r="H1864">
            <v>47.91</v>
          </cell>
        </row>
        <row r="1865">
          <cell r="A1865" t="str">
            <v>ED-49272</v>
          </cell>
          <cell r="C1865" t="str">
            <v>DISJUNTOR BIPOLAR TERMOMAGNÉTICO 5KA, DE 25A</v>
          </cell>
          <cell r="G1865" t="str">
            <v>un</v>
          </cell>
          <cell r="H1865">
            <v>47.91</v>
          </cell>
        </row>
        <row r="1866">
          <cell r="A1866" t="str">
            <v>ED-49273</v>
          </cell>
          <cell r="C1866" t="str">
            <v>DISJUNTOR BIPOLAR TERMOMAGNÉTICO 5KA, DE 30A</v>
          </cell>
          <cell r="G1866" t="str">
            <v>un</v>
          </cell>
          <cell r="H1866">
            <v>47.91</v>
          </cell>
        </row>
        <row r="1867">
          <cell r="A1867" t="str">
            <v>ED-49274</v>
          </cell>
          <cell r="C1867" t="str">
            <v>DISJUNTOR BIPOLAR TERMOMAGNÉTICO 5KA, DE 32A</v>
          </cell>
          <cell r="G1867" t="str">
            <v>un</v>
          </cell>
          <cell r="H1867">
            <v>47.91</v>
          </cell>
        </row>
        <row r="1868">
          <cell r="A1868" t="str">
            <v>ED-49275</v>
          </cell>
          <cell r="C1868" t="str">
            <v>DISJUNTOR BIPOLAR TERMOMAGNÉTICO 5KA, DE 35A</v>
          </cell>
          <cell r="G1868" t="str">
            <v>un</v>
          </cell>
          <cell r="H1868">
            <v>47.91</v>
          </cell>
        </row>
        <row r="1869">
          <cell r="A1869" t="str">
            <v>ED-49276</v>
          </cell>
          <cell r="C1869" t="str">
            <v>DISJUNTOR BIPOLAR TERMOMAGNÉTICO 5KA, DE 40A</v>
          </cell>
          <cell r="G1869" t="str">
            <v>un</v>
          </cell>
          <cell r="H1869">
            <v>49.71</v>
          </cell>
        </row>
        <row r="1870">
          <cell r="A1870" t="str">
            <v>ED-49277</v>
          </cell>
          <cell r="C1870" t="str">
            <v>DISJUNTOR BIPOLAR TERMOMAGNÉTICO 5KA, DE 50A</v>
          </cell>
          <cell r="G1870" t="str">
            <v>un</v>
          </cell>
          <cell r="H1870">
            <v>49.71</v>
          </cell>
        </row>
        <row r="1871">
          <cell r="A1871" t="str">
            <v>ED-49278</v>
          </cell>
          <cell r="C1871" t="str">
            <v>DISJUNTOR BIPOLAR TERMOMAGNÉTICO 5KA, DE 60A</v>
          </cell>
          <cell r="G1871" t="str">
            <v>un</v>
          </cell>
          <cell r="H1871">
            <v>59.42</v>
          </cell>
        </row>
        <row r="1872">
          <cell r="A1872" t="str">
            <v>ED-49279</v>
          </cell>
          <cell r="C1872" t="str">
            <v>DISJUNTOR BIPOLAR TERMOMAGNÉTICO 5KA, DE 70A</v>
          </cell>
          <cell r="G1872" t="str">
            <v>un</v>
          </cell>
          <cell r="H1872">
            <v>64.569999999999993</v>
          </cell>
        </row>
        <row r="1873">
          <cell r="A1873" t="str">
            <v>ED-49280</v>
          </cell>
          <cell r="C1873" t="str">
            <v>DISJUNTOR BIPOLAR TERMOMAGNÉTICO 5KA, DE 90A</v>
          </cell>
          <cell r="G1873" t="str">
            <v>un</v>
          </cell>
          <cell r="H1873">
            <v>64.569999999999993</v>
          </cell>
        </row>
        <row r="1874">
          <cell r="A1874" t="str">
            <v>ED-15114</v>
          </cell>
          <cell r="C1874" t="str">
            <v>DISJUNTOR DE PROTEÇÃO DIFERENCIAL RESIDUAL (DR), BIPOLAR, TIPO DIN, CORRENTE NOMINAL DE 25A, ALTA SENSIBILIDADE, CORRENTE DIFERENCIAL RESIDUAL NOMINAL COM ATUAÇÃO DE 30MA</v>
          </cell>
          <cell r="G1874" t="str">
            <v>un</v>
          </cell>
          <cell r="H1874">
            <v>119.76</v>
          </cell>
        </row>
        <row r="1875">
          <cell r="A1875" t="str">
            <v>ED-15115</v>
          </cell>
          <cell r="C1875" t="str">
            <v>DISJUNTOR DE PROTEÇÃO DIFERENCIAL RESIDUAL (DR), BIPOLAR, TIPO DIN, CORRENTE NOMINAL DE 40A, ALTA SENSIBILIDADE, CORRENTE DIFERENCIAL RESIDUAL NOMINAL COM ATUAÇÃO DE 30MA</v>
          </cell>
          <cell r="G1875" t="str">
            <v>un</v>
          </cell>
          <cell r="H1875">
            <v>123.31</v>
          </cell>
        </row>
        <row r="1876">
          <cell r="A1876" t="str">
            <v>ED-15116</v>
          </cell>
          <cell r="C1876" t="str">
            <v>DISJUNTOR DE PROTEÇÃO DIFERENCIAL RESIDUAL (DR), BIPOLAR, TIPO DIN, CORRENTE NOMINAL DE 63A, ALTA SENSIBILIDADE, CORRENTE DIFERENCIAL RESIDUAL NOMINAL COM ATUAÇÃO DE 30MA</v>
          </cell>
          <cell r="G1876" t="str">
            <v>un</v>
          </cell>
          <cell r="H1876">
            <v>141.82</v>
          </cell>
        </row>
        <row r="1877">
          <cell r="A1877" t="str">
            <v>ED-15117</v>
          </cell>
          <cell r="C1877" t="str">
            <v>DISJUNTOR DE PROTEÇÃO DIFERENCIAL RESIDUAL (DR), TETRAPOLAR, TIPO DIN, CORRENTE NOMINAL DE 63A, ALTA SENSIBILIDADE, CORRENTE DIFERENCIAL RESIDUAL NOMINAL COM ATUAÇÃO DE 30MA</v>
          </cell>
          <cell r="G1877" t="str">
            <v>un</v>
          </cell>
          <cell r="H1877">
            <v>152.66999999999999</v>
          </cell>
        </row>
        <row r="1878">
          <cell r="A1878" t="str">
            <v>ED-49228</v>
          </cell>
          <cell r="C1878" t="str">
            <v>DISJUNTOR MONOPOLAR TERMOMAGNÉTICO 5KA, DE 10A</v>
          </cell>
          <cell r="G1878" t="str">
            <v>un</v>
          </cell>
          <cell r="H1878">
            <v>20.28</v>
          </cell>
        </row>
        <row r="1879">
          <cell r="A1879" t="str">
            <v>ED-49229</v>
          </cell>
          <cell r="C1879" t="str">
            <v>DISJUNTOR MONOPOLAR TERMOMAGNÉTICO 5KA, DE 15A</v>
          </cell>
          <cell r="G1879" t="str">
            <v>un</v>
          </cell>
          <cell r="H1879">
            <v>20.28</v>
          </cell>
        </row>
        <row r="1880">
          <cell r="A1880" t="str">
            <v>ED-49230</v>
          </cell>
          <cell r="C1880" t="str">
            <v>DISJUNTOR MONOPOLAR TERMOMAGNÉTICO 5KA, DE 16A</v>
          </cell>
          <cell r="G1880" t="str">
            <v>un</v>
          </cell>
          <cell r="H1880">
            <v>20.28</v>
          </cell>
        </row>
        <row r="1881">
          <cell r="A1881" t="str">
            <v>ED-49231</v>
          </cell>
          <cell r="C1881" t="str">
            <v>DISJUNTOR MONOPOLAR TERMOMAGNÉTICO 5KA, DE 20A</v>
          </cell>
          <cell r="G1881" t="str">
            <v>un</v>
          </cell>
          <cell r="H1881">
            <v>20.28</v>
          </cell>
        </row>
        <row r="1882">
          <cell r="A1882" t="str">
            <v>ED-49232</v>
          </cell>
          <cell r="C1882" t="str">
            <v>DISJUNTOR MONOPOLAR TERMOMAGNÉTICO 5KA, DE 25A</v>
          </cell>
          <cell r="G1882" t="str">
            <v>un</v>
          </cell>
          <cell r="H1882">
            <v>20.28</v>
          </cell>
        </row>
        <row r="1883">
          <cell r="A1883" t="str">
            <v>ED-49233</v>
          </cell>
          <cell r="C1883" t="str">
            <v>DISJUNTOR MONOPOLAR TERMOMAGNÉTICO 5KA, DE 30A</v>
          </cell>
          <cell r="G1883" t="str">
            <v>un</v>
          </cell>
          <cell r="H1883">
            <v>20.28</v>
          </cell>
        </row>
        <row r="1884">
          <cell r="A1884" t="str">
            <v>ED-49234</v>
          </cell>
          <cell r="C1884" t="str">
            <v>DISJUNTOR MONOPOLAR TERMOMAGNÉTICO 5KA, DE 32A</v>
          </cell>
          <cell r="G1884" t="str">
            <v>un</v>
          </cell>
          <cell r="H1884">
            <v>20.28</v>
          </cell>
        </row>
        <row r="1885">
          <cell r="A1885" t="str">
            <v>ED-49235</v>
          </cell>
          <cell r="C1885" t="str">
            <v>DISJUNTOR MONOPOLAR TERMOMAGNÉTICO 5KA, DE 35A</v>
          </cell>
          <cell r="G1885" t="str">
            <v>un</v>
          </cell>
          <cell r="H1885">
            <v>25.97</v>
          </cell>
        </row>
        <row r="1886">
          <cell r="A1886" t="str">
            <v>ED-49236</v>
          </cell>
          <cell r="C1886" t="str">
            <v>DISJUNTOR MONOPOLAR TERMOMAGNÉTICO 5KA, DE 40A</v>
          </cell>
          <cell r="G1886" t="str">
            <v>un</v>
          </cell>
          <cell r="H1886">
            <v>25.97</v>
          </cell>
        </row>
        <row r="1887">
          <cell r="A1887" t="str">
            <v>ED-49237</v>
          </cell>
          <cell r="C1887" t="str">
            <v>DISJUNTOR MONOPOLAR TERMOMAGNÉTICO 5KA, DE 50A</v>
          </cell>
          <cell r="G1887" t="str">
            <v>un</v>
          </cell>
          <cell r="H1887">
            <v>25.97</v>
          </cell>
        </row>
        <row r="1888">
          <cell r="A1888" t="str">
            <v>ED-49238</v>
          </cell>
          <cell r="C1888" t="str">
            <v>DISJUNTOR MONOPOLAR TERMOMAGNÉTICO 5KA, DE 60A</v>
          </cell>
          <cell r="G1888" t="str">
            <v>un</v>
          </cell>
          <cell r="H1888">
            <v>34.08</v>
          </cell>
        </row>
        <row r="1889">
          <cell r="A1889" t="str">
            <v>ED-49239</v>
          </cell>
          <cell r="C1889" t="str">
            <v>DISJUNTOR MONOPOLAR TERMOMAGNÉTICO 5KA, DE 70A</v>
          </cell>
          <cell r="G1889" t="str">
            <v>un</v>
          </cell>
          <cell r="H1889">
            <v>34.08</v>
          </cell>
        </row>
        <row r="1890">
          <cell r="A1890" t="str">
            <v>ED-49294</v>
          </cell>
          <cell r="C1890" t="str">
            <v>DISJUNTOR TERMOMAGNÉTICO 150A PARA MEDIDOR</v>
          </cell>
          <cell r="G1890" t="str">
            <v>un</v>
          </cell>
          <cell r="H1890">
            <v>301.88</v>
          </cell>
        </row>
        <row r="1891">
          <cell r="A1891" t="str">
            <v>ED-49252</v>
          </cell>
          <cell r="C1891" t="str">
            <v>DISJUNTOR TRIPOLAR TERMOMAGNÉTICO 10KA, DE 10A</v>
          </cell>
          <cell r="G1891" t="str">
            <v>un</v>
          </cell>
          <cell r="H1891">
            <v>88.25</v>
          </cell>
        </row>
        <row r="1892">
          <cell r="A1892" t="str">
            <v>ED-49263</v>
          </cell>
          <cell r="C1892" t="str">
            <v>DISJUNTOR TRIPOLAR TERMOMAGNÉTICO 10KA, DE 100A</v>
          </cell>
          <cell r="G1892" t="str">
            <v>un</v>
          </cell>
          <cell r="H1892">
            <v>112.04</v>
          </cell>
        </row>
        <row r="1893">
          <cell r="A1893" t="str">
            <v>ED-49264</v>
          </cell>
          <cell r="C1893" t="str">
            <v>DISJUNTOR TRIPOLAR TERMOMAGNÉTICO 10KA, DE 120A</v>
          </cell>
          <cell r="G1893" t="str">
            <v>un</v>
          </cell>
          <cell r="H1893">
            <v>307.31</v>
          </cell>
        </row>
        <row r="1894">
          <cell r="A1894" t="str">
            <v>ED-49265</v>
          </cell>
          <cell r="C1894" t="str">
            <v>DISJUNTOR TRIPOLAR TERMOMAGNÉTICO 10KA, DE 125A</v>
          </cell>
          <cell r="G1894" t="str">
            <v>un</v>
          </cell>
          <cell r="H1894">
            <v>307.31</v>
          </cell>
        </row>
        <row r="1895">
          <cell r="A1895" t="str">
            <v>ED-49253</v>
          </cell>
          <cell r="C1895" t="str">
            <v>DISJUNTOR TRIPOLAR TERMOMAGNÉTICO 10KA, DE 15A</v>
          </cell>
          <cell r="G1895" t="str">
            <v>un</v>
          </cell>
          <cell r="H1895">
            <v>88.25</v>
          </cell>
        </row>
        <row r="1896">
          <cell r="A1896" t="str">
            <v>ED-49267</v>
          </cell>
          <cell r="C1896" t="str">
            <v>DISJUNTOR TRIPOLAR TERMOMAGNÉTICO 10KA, DE 175A</v>
          </cell>
          <cell r="G1896" t="str">
            <v>un</v>
          </cell>
          <cell r="H1896">
            <v>307.31</v>
          </cell>
        </row>
        <row r="1897">
          <cell r="A1897" t="str">
            <v>ED-49254</v>
          </cell>
          <cell r="C1897" t="str">
            <v>DISJUNTOR TRIPOLAR TERMOMAGNÉTICO 10KA, DE 20A</v>
          </cell>
          <cell r="G1897" t="str">
            <v>un</v>
          </cell>
          <cell r="H1897">
            <v>88.25</v>
          </cell>
        </row>
        <row r="1898">
          <cell r="A1898" t="str">
            <v>ED-49266</v>
          </cell>
          <cell r="C1898" t="str">
            <v>DISJUNTOR TRIPOLAR TERMOMAGNÉTICO 10KA, DE 200A</v>
          </cell>
          <cell r="G1898" t="str">
            <v>un</v>
          </cell>
          <cell r="H1898">
            <v>328.71</v>
          </cell>
        </row>
        <row r="1899">
          <cell r="A1899" t="str">
            <v>ED-49255</v>
          </cell>
          <cell r="C1899" t="str">
            <v>DISJUNTOR TRIPOLAR TERMOMAGNÉTICO 10KA, DE 25A</v>
          </cell>
          <cell r="G1899" t="str">
            <v>un</v>
          </cell>
          <cell r="H1899">
            <v>88.25</v>
          </cell>
        </row>
        <row r="1900">
          <cell r="A1900" t="str">
            <v>ED-49256</v>
          </cell>
          <cell r="C1900" t="str">
            <v>DISJUNTOR TRIPOLAR TERMOMAGNÉTICO 10KA, DE 30A</v>
          </cell>
          <cell r="G1900" t="str">
            <v>un</v>
          </cell>
          <cell r="H1900">
            <v>88.25</v>
          </cell>
        </row>
        <row r="1901">
          <cell r="A1901" t="str">
            <v>ED-49257</v>
          </cell>
          <cell r="C1901" t="str">
            <v>DISJUNTOR TRIPOLAR TERMOMAGNÉTICO 10KA, DE 35A</v>
          </cell>
          <cell r="G1901" t="str">
            <v>un</v>
          </cell>
          <cell r="H1901">
            <v>88.25</v>
          </cell>
        </row>
        <row r="1902">
          <cell r="A1902" t="str">
            <v>ED-49258</v>
          </cell>
          <cell r="C1902" t="str">
            <v>DISJUNTOR TRIPOLAR TERMOMAGNÉTICO 10KA, DE 40A</v>
          </cell>
          <cell r="G1902" t="str">
            <v>un</v>
          </cell>
          <cell r="H1902">
            <v>88.25</v>
          </cell>
        </row>
        <row r="1903">
          <cell r="A1903" t="str">
            <v>ED-49259</v>
          </cell>
          <cell r="C1903" t="str">
            <v>DISJUNTOR TRIPOLAR TERMOMAGNÉTICO 10KA, DE 50A</v>
          </cell>
          <cell r="G1903" t="str">
            <v>un</v>
          </cell>
          <cell r="H1903">
            <v>88.25</v>
          </cell>
        </row>
        <row r="1904">
          <cell r="A1904" t="str">
            <v>ED-49260</v>
          </cell>
          <cell r="C1904" t="str">
            <v>DISJUNTOR TRIPOLAR TERMOMAGNÉTICO 10KA, DE 60A</v>
          </cell>
          <cell r="G1904" t="str">
            <v>un</v>
          </cell>
          <cell r="H1904">
            <v>112.04</v>
          </cell>
        </row>
        <row r="1905">
          <cell r="A1905" t="str">
            <v>ED-49261</v>
          </cell>
          <cell r="C1905" t="str">
            <v>DISJUNTOR TRIPOLAR TERMOMAGNÉTICO 10KA, DE 70A</v>
          </cell>
          <cell r="G1905" t="str">
            <v>un</v>
          </cell>
          <cell r="H1905">
            <v>112.04</v>
          </cell>
        </row>
        <row r="1906">
          <cell r="A1906" t="str">
            <v>ED-49262</v>
          </cell>
          <cell r="C1906" t="str">
            <v>DISJUNTOR TRIPOLAR TERMOMAGNÉTICO 10KA, DE 90A</v>
          </cell>
          <cell r="G1906" t="str">
            <v>un</v>
          </cell>
          <cell r="H1906">
            <v>112.04</v>
          </cell>
        </row>
        <row r="1907">
          <cell r="A1907" t="str">
            <v>ED-49282</v>
          </cell>
          <cell r="C1907" t="str">
            <v>DISJUNTOR TRIPOLAR TERMOMAGNÉTICO 5KA, DE 10A</v>
          </cell>
          <cell r="G1907" t="str">
            <v>un</v>
          </cell>
          <cell r="H1907">
            <v>86.71</v>
          </cell>
        </row>
        <row r="1908">
          <cell r="A1908" t="str">
            <v>ED-49293</v>
          </cell>
          <cell r="C1908" t="str">
            <v>DISJUNTOR TRIPOLAR TERMOMAGNÉTICO 5KA, DE 100A</v>
          </cell>
          <cell r="G1908" t="str">
            <v>un</v>
          </cell>
          <cell r="H1908">
            <v>101.92</v>
          </cell>
        </row>
        <row r="1909">
          <cell r="A1909" t="str">
            <v>ED-49283</v>
          </cell>
          <cell r="C1909" t="str">
            <v>DISJUNTOR TRIPOLAR TERMOMAGNÉTICO 5KA, DE 15A</v>
          </cell>
          <cell r="G1909" t="str">
            <v>un</v>
          </cell>
          <cell r="H1909">
            <v>86.71</v>
          </cell>
        </row>
        <row r="1910">
          <cell r="A1910" t="str">
            <v>ED-49284</v>
          </cell>
          <cell r="C1910" t="str">
            <v>DISJUNTOR TRIPOLAR TERMOMAGNÉTICO 5KA, DE 20A</v>
          </cell>
          <cell r="G1910" t="str">
            <v>un</v>
          </cell>
          <cell r="H1910">
            <v>86.71</v>
          </cell>
        </row>
        <row r="1911">
          <cell r="A1911" t="str">
            <v>ED-49285</v>
          </cell>
          <cell r="C1911" t="str">
            <v>DISJUNTOR TRIPOLAR TERMOMAGNÉTICO 5KA, DE 25A</v>
          </cell>
          <cell r="G1911" t="str">
            <v>un</v>
          </cell>
          <cell r="H1911">
            <v>86.71</v>
          </cell>
        </row>
        <row r="1912">
          <cell r="A1912" t="str">
            <v>ED-49286</v>
          </cell>
          <cell r="C1912" t="str">
            <v>DISJUNTOR TRIPOLAR TERMOMAGNÉTICO 5KA, DE 30A</v>
          </cell>
          <cell r="G1912" t="str">
            <v>un</v>
          </cell>
          <cell r="H1912">
            <v>86.71</v>
          </cell>
        </row>
        <row r="1913">
          <cell r="A1913" t="str">
            <v>ED-49287</v>
          </cell>
          <cell r="C1913" t="str">
            <v>DISJUNTOR TRIPOLAR TERMOMAGNÉTICO 5KA, DE 35A</v>
          </cell>
          <cell r="G1913" t="str">
            <v>un</v>
          </cell>
          <cell r="H1913">
            <v>86.71</v>
          </cell>
        </row>
        <row r="1914">
          <cell r="A1914" t="str">
            <v>ED-49288</v>
          </cell>
          <cell r="C1914" t="str">
            <v>DISJUNTOR TRIPOLAR TERMOMAGNÉTICO 5KA, DE 40A</v>
          </cell>
          <cell r="G1914" t="str">
            <v>un</v>
          </cell>
          <cell r="H1914">
            <v>86.71</v>
          </cell>
        </row>
        <row r="1915">
          <cell r="A1915" t="str">
            <v>ED-49289</v>
          </cell>
          <cell r="C1915" t="str">
            <v>DISJUNTOR TRIPOLAR TERMOMAGNÉTICO 5KA, DE 50A</v>
          </cell>
          <cell r="G1915" t="str">
            <v>un</v>
          </cell>
          <cell r="H1915">
            <v>102.54</v>
          </cell>
        </row>
        <row r="1916">
          <cell r="A1916" t="str">
            <v>ED-49290</v>
          </cell>
          <cell r="C1916" t="str">
            <v>DISJUNTOR TRIPOLAR TERMOMAGNÉTICO 5KA, DE 60A</v>
          </cell>
          <cell r="G1916" t="str">
            <v>un</v>
          </cell>
          <cell r="H1916">
            <v>101.92</v>
          </cell>
        </row>
        <row r="1917">
          <cell r="A1917" t="str">
            <v>ED-49291</v>
          </cell>
          <cell r="C1917" t="str">
            <v>DISJUNTOR TRIPOLAR TERMOMAGNÉTICO 5KA, DE 70A</v>
          </cell>
          <cell r="G1917" t="str">
            <v>un</v>
          </cell>
          <cell r="H1917">
            <v>101.92</v>
          </cell>
        </row>
        <row r="1918">
          <cell r="A1918" t="str">
            <v>ED-49292</v>
          </cell>
          <cell r="C1918" t="str">
            <v>DISJUNTOR TRIPOLAR TERMOMAGNÉTICO 5KA, DE 90A</v>
          </cell>
          <cell r="G1918" t="str">
            <v>un</v>
          </cell>
          <cell r="H1918">
            <v>101.92</v>
          </cell>
        </row>
        <row r="1919">
          <cell r="A1919">
            <v>8945</v>
          </cell>
          <cell r="C1919" t="str">
            <v>SUPRESSOR DE SURTO</v>
          </cell>
        </row>
        <row r="1920">
          <cell r="A1920" t="str">
            <v>ED-49528</v>
          </cell>
          <cell r="C1920" t="str">
            <v>SUPRESSOR DE SURTO PARA PROTEÇÃO DE CENTRAL DE TELECOMUNICAÇÕES</v>
          </cell>
          <cell r="G1920" t="str">
            <v>un</v>
          </cell>
          <cell r="H1920">
            <v>264.69</v>
          </cell>
        </row>
        <row r="1921">
          <cell r="A1921" t="str">
            <v>ED-49527</v>
          </cell>
          <cell r="C1921" t="str">
            <v>SUPRESSOR DE SURTO PARA PROTEÇÃO PRIMÁRIA EM QGD, ATÉ 1,5 KV - 5 KA</v>
          </cell>
          <cell r="G1921" t="str">
            <v>un</v>
          </cell>
          <cell r="H1921">
            <v>275.45999999999998</v>
          </cell>
        </row>
        <row r="1922">
          <cell r="A1922">
            <v>8947</v>
          </cell>
          <cell r="C1922" t="str">
            <v>QUADRO DE COMANDO</v>
          </cell>
        </row>
        <row r="1923">
          <cell r="A1923" t="str">
            <v>ED-49507</v>
          </cell>
          <cell r="C1923" t="str">
            <v>QUADRO DE COMANDO PARA BOMBA P = 0,5 CV, RECALQUE</v>
          </cell>
          <cell r="G1923" t="str">
            <v>un</v>
          </cell>
          <cell r="H1923">
            <v>231.93</v>
          </cell>
        </row>
        <row r="1924">
          <cell r="A1924" t="str">
            <v>ED-49508</v>
          </cell>
          <cell r="C1924" t="str">
            <v>QUADRO DE COMANDO PARA BOMBA P = 1,0 CV, RECALQUE</v>
          </cell>
          <cell r="G1924" t="str">
            <v>un</v>
          </cell>
          <cell r="H1924">
            <v>240.21</v>
          </cell>
        </row>
        <row r="1925">
          <cell r="A1925" t="str">
            <v>ED-49509</v>
          </cell>
          <cell r="C1925" t="str">
            <v>QUADRO DE COMANDO PARA BOMBA P = 1,5 CV, RECALQUE</v>
          </cell>
          <cell r="G1925" t="str">
            <v>un</v>
          </cell>
          <cell r="H1925">
            <v>245.22</v>
          </cell>
        </row>
        <row r="1926">
          <cell r="A1926" t="str">
            <v>ED-49510</v>
          </cell>
          <cell r="C1926" t="str">
            <v>QUADRO DE COMANDO PARA BOMBA P = 2,0 CV, RECALQUE</v>
          </cell>
          <cell r="G1926" t="str">
            <v>un</v>
          </cell>
          <cell r="H1926">
            <v>292.87</v>
          </cell>
        </row>
        <row r="1927">
          <cell r="A1927" t="str">
            <v>ED-49511</v>
          </cell>
          <cell r="C1927" t="str">
            <v>QUADRO DE COMANDO PARA BOMBA P = 2,5 CV, RECALQUE</v>
          </cell>
          <cell r="G1927" t="str">
            <v>un</v>
          </cell>
          <cell r="H1927">
            <v>296.39999999999998</v>
          </cell>
        </row>
        <row r="1928">
          <cell r="A1928" t="str">
            <v>ED-49512</v>
          </cell>
          <cell r="C1928" t="str">
            <v>QUADRO DE COMANDO PARA BOMBA P = 3,0 CV, RECALQUE</v>
          </cell>
          <cell r="G1928" t="str">
            <v>un</v>
          </cell>
          <cell r="H1928">
            <v>299.77999999999997</v>
          </cell>
        </row>
        <row r="1929">
          <cell r="A1929" t="str">
            <v>ED-50184</v>
          </cell>
          <cell r="C1929" t="str">
            <v>QUADRO DE FORÇA PARA MOTOR DE 3,0 CV, 220V, TRIFÁSICO, CONTENDO DISPOSITIVO PARA PARTIDA MANUAL E AUTOMÁTICA ATRAVÉS DE PRESSOSTATO E SAÍDA PARA ALARME DE BOMBA EM FUNCIONAMENTO</v>
          </cell>
          <cell r="G1929" t="str">
            <v>U</v>
          </cell>
          <cell r="H1929">
            <v>478.67</v>
          </cell>
        </row>
        <row r="1930">
          <cell r="A1930">
            <v>8949</v>
          </cell>
          <cell r="C1930" t="str">
            <v>CONECTOR</v>
          </cell>
        </row>
        <row r="1931">
          <cell r="A1931" t="str">
            <v>ED-48701</v>
          </cell>
          <cell r="C1931" t="str">
            <v>TERMINAL PARA ATERRAMENTO E CONEXÃO DE QUADRO/PAINEL ELÉTRICO, TIPO PARAFUSO FENDIDO DE APERTO, EM LATÃO ESTANHADO, DIÂMETRO DERIVAÇÃO 2,5MM2-25MM2, INCLUSIVE INSTALAÇÃO</v>
          </cell>
          <cell r="G1931" t="str">
            <v>un</v>
          </cell>
          <cell r="H1931">
            <v>12.37</v>
          </cell>
        </row>
        <row r="1932">
          <cell r="A1932">
            <v>8950</v>
          </cell>
          <cell r="C1932" t="str">
            <v>ILUMINAÇÃO PÚBLICA E EXTERNA</v>
          </cell>
        </row>
        <row r="1933">
          <cell r="A1933" t="str">
            <v>ED-49172</v>
          </cell>
          <cell r="C1933" t="str">
            <v>CAIXA ALVENARIA 70 X 70 X 50 CM PARA REFLETOR, COM GRADE, TIPO 1, INCLUSIVE ESCAVAÇÃO, REATERRO E BOTA-FORA</v>
          </cell>
          <cell r="G1933" t="str">
            <v>un</v>
          </cell>
          <cell r="H1933">
            <v>612.74</v>
          </cell>
        </row>
        <row r="1934">
          <cell r="A1934" t="str">
            <v>ED-49173</v>
          </cell>
          <cell r="C1934" t="str">
            <v>CAIXA ALVENARIA 90 X 90 X 65 CM PARA REFLETOR, COM GRADE, TIPO 2, INCLUSIVE ESCAVAÇÃO, REATERRO E BOTA-FORA</v>
          </cell>
          <cell r="G1934" t="str">
            <v>un</v>
          </cell>
          <cell r="H1934">
            <v>945.26</v>
          </cell>
        </row>
        <row r="1935">
          <cell r="A1935" t="str">
            <v>ED-49497</v>
          </cell>
          <cell r="C1935" t="str">
            <v>POSTE TELECÔNICO RETO, H = 9,00 M EM AÇO GALVANIZADO , (LIVRE)</v>
          </cell>
          <cell r="G1935" t="str">
            <v>un</v>
          </cell>
          <cell r="H1935">
            <v>1783.86</v>
          </cell>
        </row>
        <row r="1936">
          <cell r="A1936" t="str">
            <v>ED-49523</v>
          </cell>
          <cell r="C1936" t="str">
            <v>RELÉ FOTOELÉTRICO, TENSÃO 120V COM CAPACIDADE DE CARGA 1200VA, INCLUSIVE BASE E INSTALAÇÃO</v>
          </cell>
          <cell r="G1936" t="str">
            <v>un</v>
          </cell>
          <cell r="H1936">
            <v>38.06</v>
          </cell>
        </row>
        <row r="1937">
          <cell r="A1937" t="str">
            <v>ED-49524</v>
          </cell>
          <cell r="C1937" t="str">
            <v>RELÉ FOTOELÉTRICO, TENSÃO 220V COM CAPACIDADE DE CARGA 1800VA, INCLUSIVE BASE E INSTALAÇÃO</v>
          </cell>
          <cell r="G1937" t="str">
            <v>un</v>
          </cell>
          <cell r="H1937">
            <v>42.91</v>
          </cell>
        </row>
        <row r="1938">
          <cell r="A1938">
            <v>8951</v>
          </cell>
          <cell r="C1938" t="str">
            <v>SIRENE</v>
          </cell>
        </row>
        <row r="1939">
          <cell r="A1939" t="str">
            <v>ED-49526</v>
          </cell>
          <cell r="C1939" t="str">
            <v>SIRENE DE ALTA POTÊNCIA, TIMBRE Ø 150MM, 100DCB</v>
          </cell>
          <cell r="G1939" t="str">
            <v>un</v>
          </cell>
          <cell r="H1939">
            <v>420.9</v>
          </cell>
        </row>
        <row r="1940">
          <cell r="A1940" t="str">
            <v>ED-49525</v>
          </cell>
          <cell r="C1940" t="str">
            <v>SIRENE PARA ALCANCE ATÉ 500 M REF. RT-10</v>
          </cell>
          <cell r="G1940" t="str">
            <v>un</v>
          </cell>
          <cell r="H1940">
            <v>498.64</v>
          </cell>
        </row>
        <row r="1941">
          <cell r="A1941">
            <v>8952</v>
          </cell>
          <cell r="C1941" t="str">
            <v>SISTEMA DE NOBREAK</v>
          </cell>
        </row>
        <row r="1942">
          <cell r="A1942" t="str">
            <v>ED-48371</v>
          </cell>
          <cell r="C1942" t="str">
            <v>ESTABILIZADOR 127V, 60HZ - 5,0KVA</v>
          </cell>
          <cell r="G1942" t="str">
            <v>U</v>
          </cell>
          <cell r="H1942">
            <v>719.86</v>
          </cell>
        </row>
        <row r="1943">
          <cell r="A1943">
            <v>8682</v>
          </cell>
          <cell r="C1943" t="str">
            <v>INSTALAÇÕES DE REDE LÓGICA E TELEFONIA</v>
          </cell>
        </row>
        <row r="1944">
          <cell r="A1944">
            <v>8954</v>
          </cell>
          <cell r="C1944" t="str">
            <v>FIO E CABO PARA REDE LÓGICA</v>
          </cell>
        </row>
        <row r="1945">
          <cell r="A1945" t="str">
            <v>ED-48365</v>
          </cell>
          <cell r="C1945" t="str">
            <v>CABO UTP 4 PARES CATEGORIA 6 COM REVESTIMENTO EXTERNO NÃO PROPAGANTE A CHAMA</v>
          </cell>
          <cell r="G1945" t="str">
            <v>m</v>
          </cell>
          <cell r="H1945">
            <v>8.0399999999999991</v>
          </cell>
        </row>
        <row r="1946">
          <cell r="A1946">
            <v>8955</v>
          </cell>
          <cell r="C1946" t="str">
            <v>FIO E CABO TELEFÔNICO</v>
          </cell>
        </row>
        <row r="1947">
          <cell r="A1947" t="str">
            <v>ED-48936</v>
          </cell>
          <cell r="C1947" t="str">
            <v>CABO TELEFÔNICO CCE-APL-50.2</v>
          </cell>
          <cell r="G1947" t="str">
            <v>m</v>
          </cell>
          <cell r="H1947">
            <v>19.89</v>
          </cell>
        </row>
        <row r="1948">
          <cell r="A1948" t="str">
            <v>ED-48937</v>
          </cell>
          <cell r="C1948" t="str">
            <v>CABO TELEFÔNICO CCE-APL-50.3</v>
          </cell>
          <cell r="G1948" t="str">
            <v>m</v>
          </cell>
          <cell r="H1948">
            <v>20.78</v>
          </cell>
        </row>
        <row r="1949">
          <cell r="A1949" t="str">
            <v>ED-48938</v>
          </cell>
          <cell r="C1949" t="str">
            <v>CABO TELEFÔNICO CCE-APL-50.4</v>
          </cell>
          <cell r="G1949" t="str">
            <v>m</v>
          </cell>
          <cell r="H1949">
            <v>21.25</v>
          </cell>
        </row>
        <row r="1950">
          <cell r="A1950" t="str">
            <v>ED-48939</v>
          </cell>
          <cell r="C1950" t="str">
            <v>CABO TELEFÔNICO CCE-APL-50.5</v>
          </cell>
          <cell r="G1950" t="str">
            <v>m</v>
          </cell>
          <cell r="H1950">
            <v>21.37</v>
          </cell>
        </row>
        <row r="1951">
          <cell r="A1951" t="str">
            <v>ED-48940</v>
          </cell>
          <cell r="C1951" t="str">
            <v>CABO TELEFÔNICO CCE-APL-50.6</v>
          </cell>
          <cell r="G1951" t="str">
            <v>m</v>
          </cell>
          <cell r="H1951">
            <v>23.23</v>
          </cell>
        </row>
        <row r="1952">
          <cell r="A1952" t="str">
            <v>ED-48931</v>
          </cell>
          <cell r="C1952" t="str">
            <v>CABO TELEFÔNICO CI 50.10</v>
          </cell>
          <cell r="G1952" t="str">
            <v>m</v>
          </cell>
          <cell r="H1952">
            <v>11.99</v>
          </cell>
        </row>
        <row r="1953">
          <cell r="A1953" t="str">
            <v>ED-48935</v>
          </cell>
          <cell r="C1953" t="str">
            <v>CABO TELEFÔNICO CI 50.100</v>
          </cell>
          <cell r="G1953" t="str">
            <v>m</v>
          </cell>
          <cell r="H1953">
            <v>79.959999999999994</v>
          </cell>
        </row>
        <row r="1954">
          <cell r="A1954" t="str">
            <v>ED-48932</v>
          </cell>
          <cell r="C1954" t="str">
            <v>CABO TELEFÔNICO CI 50.20</v>
          </cell>
          <cell r="G1954" t="str">
            <v>m</v>
          </cell>
          <cell r="H1954">
            <v>19.38</v>
          </cell>
        </row>
        <row r="1955">
          <cell r="A1955" t="str">
            <v>ED-48933</v>
          </cell>
          <cell r="C1955" t="str">
            <v>CABO TELEFÔNICO CI 50.30</v>
          </cell>
          <cell r="G1955" t="str">
            <v>m</v>
          </cell>
          <cell r="H1955">
            <v>29.38</v>
          </cell>
        </row>
        <row r="1956">
          <cell r="A1956" t="str">
            <v>ED-48934</v>
          </cell>
          <cell r="C1956" t="str">
            <v>CABO TELEFÔNICO CI 50.50</v>
          </cell>
          <cell r="G1956" t="str">
            <v>m</v>
          </cell>
          <cell r="H1956">
            <v>55.61</v>
          </cell>
        </row>
        <row r="1957">
          <cell r="A1957" t="str">
            <v>ED-48941</v>
          </cell>
          <cell r="C1957" t="str">
            <v>CABO TELEFÔNICO CTP-APL-5N 50.10</v>
          </cell>
          <cell r="G1957" t="str">
            <v>m</v>
          </cell>
          <cell r="H1957">
            <v>42.41</v>
          </cell>
        </row>
        <row r="1958">
          <cell r="A1958" t="str">
            <v>ED-48945</v>
          </cell>
          <cell r="C1958" t="str">
            <v>CABO TELEFÔNICO CTP-APL-5N 50.100</v>
          </cell>
          <cell r="G1958" t="str">
            <v>m</v>
          </cell>
          <cell r="H1958">
            <v>103.33</v>
          </cell>
        </row>
        <row r="1959">
          <cell r="A1959" t="str">
            <v>ED-48942</v>
          </cell>
          <cell r="C1959" t="str">
            <v>CABO TELEFÔNICO CTP-APL-5N 50.20</v>
          </cell>
          <cell r="G1959" t="str">
            <v>m</v>
          </cell>
          <cell r="H1959">
            <v>49.53</v>
          </cell>
        </row>
        <row r="1960">
          <cell r="A1960" t="str">
            <v>ED-48943</v>
          </cell>
          <cell r="C1960" t="str">
            <v>CABO TELEFÔNICO CTP-APL-5N 50.30</v>
          </cell>
          <cell r="G1960" t="str">
            <v>m</v>
          </cell>
          <cell r="H1960">
            <v>58.07</v>
          </cell>
        </row>
        <row r="1961">
          <cell r="A1961" t="str">
            <v>ED-48944</v>
          </cell>
          <cell r="C1961" t="str">
            <v>CABO TELEFÔNICO CTP-APL-5N 50.50</v>
          </cell>
          <cell r="G1961" t="str">
            <v>m</v>
          </cell>
          <cell r="H1961">
            <v>68.09</v>
          </cell>
        </row>
        <row r="1962">
          <cell r="A1962" t="str">
            <v>ED-49341</v>
          </cell>
          <cell r="C1962" t="str">
            <v>FIO TELEFÔNICO EXTERNO 2 X 100 - FE</v>
          </cell>
          <cell r="G1962" t="str">
            <v>m</v>
          </cell>
          <cell r="H1962">
            <v>5.77</v>
          </cell>
        </row>
        <row r="1963">
          <cell r="A1963" t="str">
            <v>ED-49340</v>
          </cell>
          <cell r="C1963" t="str">
            <v>FIO TELEFÔNICO (FI) EM COBRE ELETROLÍTICO ESTANHADO DE SEÇÃO MACIÇA, ESP. 0,60MM (2X0,60MM), UM (1) PAR TORCIDO, ISOLAMENTO EM CLORETO DE POLIVINILA (PVC) - FORNECIMENTO E INSTALAÇÃO</v>
          </cell>
          <cell r="G1963" t="str">
            <v>m</v>
          </cell>
          <cell r="H1963">
            <v>3.39</v>
          </cell>
        </row>
        <row r="1964">
          <cell r="A1964">
            <v>8956</v>
          </cell>
          <cell r="C1964" t="str">
            <v>TOMADA PARA REDE LÓGICA E TELEFONIA</v>
          </cell>
        </row>
        <row r="1965">
          <cell r="A1965" t="str">
            <v>ED-15762</v>
          </cell>
          <cell r="C1965" t="str">
            <v>CONJUNTO DE DUAS (2) TOMADAS DE DADOS (CONECTOR RJ45 CAT.6E), COM PLACA 4"X2" DE DOIS (2) POSTOS, INCLUSIVE FORNECIMENTO, INSTALAÇÃO, SUPORTE, MÓDULO E PLACA</v>
          </cell>
          <cell r="G1965" t="str">
            <v>un</v>
          </cell>
          <cell r="H1965">
            <v>61.33</v>
          </cell>
        </row>
        <row r="1966">
          <cell r="A1966" t="str">
            <v>ED-15794</v>
          </cell>
          <cell r="C1966" t="str">
            <v>CONJUNTO DE DUAS (2) TOMADAS DE DADOS (CONECTOR RJ45 CAT.6E), COM PLACA 4"X4" DE DOIS (2) POSTOS, INCLUSIVE FORNECIMENTO, INSTALAÇÃO, SUPORTE, MÓDULO E PLACA</v>
          </cell>
          <cell r="G1966" t="str">
            <v>un</v>
          </cell>
          <cell r="H1966">
            <v>65.069999999999993</v>
          </cell>
        </row>
        <row r="1967">
          <cell r="A1967" t="str">
            <v>ED-15795</v>
          </cell>
          <cell r="C1967" t="str">
            <v>CONJUNTO DE DUAS (2) TOMADAS TELEFÔNICAS (CONECTOR RJ11), COM PLACA 4"X4" DE DOIS (2) POSTOS, INCLUSIVE FORNECIMENTO, INSTALAÇÃO, SUPORTE, MÓDULO E PLACA</v>
          </cell>
          <cell r="G1967" t="str">
            <v>un</v>
          </cell>
          <cell r="H1967">
            <v>43.89</v>
          </cell>
        </row>
        <row r="1968">
          <cell r="A1968" t="str">
            <v>ED-15752</v>
          </cell>
          <cell r="C1968" t="str">
            <v>CONJUNTO DE UMA (1) TOMADA DE DADOS (CONECTOR RJ45 CAT.6E), COM PLACA 4"X2" DE UM (1) POSTO, INCLUSIVE FORNECIMENTO, INSTALAÇÃO, SUPORTE, MÓDULO E PLACA</v>
          </cell>
          <cell r="G1968" t="str">
            <v>un</v>
          </cell>
          <cell r="H1968">
            <v>34.74</v>
          </cell>
        </row>
        <row r="1969">
          <cell r="A1969" t="str">
            <v>ED-15751</v>
          </cell>
          <cell r="C1969" t="str">
            <v>CONJUNTO DE UMA (1) TOMADA TELEFÔNICA (CONECTOR RJ11), COM PLACA 4"X2" DE UM (1) POSTO, INCLUSIVE FORNECIMENTO, INSTALAÇÃO, SUPORTE, MÓDULO E PLACA</v>
          </cell>
          <cell r="G1969" t="str">
            <v>un</v>
          </cell>
          <cell r="H1969">
            <v>24.15</v>
          </cell>
        </row>
        <row r="1970">
          <cell r="A1970" t="str">
            <v>ED-15760</v>
          </cell>
          <cell r="C1970" t="str">
            <v>CONJUNTO DE UMA (1) TOMADA TELEFÔNICA (CONECTOR RJ11) E UMA (1) TOMADA DE DADOS (CONECTOR RJ45 CAT.6E), COM PLACA 4"X2" DE DOIS (2) POSTOS, INCLUSIVE FORNECIMENTO, INSTALAÇÃO, SUPORTE, MÓDULO E PLACA</v>
          </cell>
          <cell r="G1970" t="str">
            <v>un</v>
          </cell>
          <cell r="H1970">
            <v>55.05</v>
          </cell>
        </row>
        <row r="1971">
          <cell r="A1971" t="str">
            <v>ED-49119</v>
          </cell>
          <cell r="C1971" t="str">
            <v>CONJUNTO PARA CONDULETE DE 3/4" (20MM) COM UMA (1) TOMADA DE DADOS OU TELEFONIA (CONECTOR RJ45 CAT.6E OU RJ11) E PLACA DE UM (1) POSTO, INCLUSIVE FORNECIMENTO, INSTALAÇÃO, SUPORTE, MÓDULO E PLACA, EXCLUSIVE CONDULETE</v>
          </cell>
          <cell r="G1971" t="str">
            <v>un</v>
          </cell>
          <cell r="H1971">
            <v>32.81</v>
          </cell>
        </row>
        <row r="1972">
          <cell r="A1972" t="str">
            <v>ED-5630</v>
          </cell>
          <cell r="C1972" t="str">
            <v>MÓDULO PARA REDE (CONECTOR RJ45 CAT.5E), INCLUSIVE FORNECIMENTO E INSTALAÇÃO, EXCLUSIVE PLACA E SUPORTE</v>
          </cell>
          <cell r="G1972" t="str">
            <v>un</v>
          </cell>
          <cell r="H1972">
            <v>25.51</v>
          </cell>
        </row>
        <row r="1973">
          <cell r="A1973" t="str">
            <v>ED-5631</v>
          </cell>
          <cell r="C1973" t="str">
            <v>MÓDULO PARA REDE (CONECTOR RJ45 CAT.6E), INCLUSIVE FORNECIMENTO E INSTALAÇÃO, EXCLUSIVE PLACA E SUPORTE</v>
          </cell>
          <cell r="G1973" t="str">
            <v>un</v>
          </cell>
          <cell r="H1973">
            <v>26.19</v>
          </cell>
        </row>
        <row r="1974">
          <cell r="A1974" t="str">
            <v>ED-5629</v>
          </cell>
          <cell r="C1974" t="str">
            <v>MÓDULO PARA TELEFONE (CONECTOR RJ11), INCLUSIVE FORNECIMENTO E INSTALAÇÃO, EXCLUSIVE PLACA E SUPORTE</v>
          </cell>
          <cell r="G1974" t="str">
            <v>un</v>
          </cell>
          <cell r="H1974">
            <v>15.6</v>
          </cell>
        </row>
        <row r="1975">
          <cell r="A1975" t="str">
            <v>ED-48383</v>
          </cell>
          <cell r="C1975" t="str">
            <v>TOMADA PARA LÓGICA COM CAIXA SISTEMA "X", APARENTE</v>
          </cell>
          <cell r="G1975" t="str">
            <v>cj</v>
          </cell>
          <cell r="H1975">
            <v>151.15</v>
          </cell>
        </row>
        <row r="1976">
          <cell r="A1976">
            <v>8957</v>
          </cell>
          <cell r="C1976" t="str">
            <v>CERTIFICAÇÃO DE REDE LÓGICA</v>
          </cell>
        </row>
        <row r="1977">
          <cell r="A1977" t="str">
            <v>ED-48367</v>
          </cell>
          <cell r="C1977" t="str">
            <v>CERTIFICAÇÃO DE GARANTIA DE TRANSMISSÃO DE CABOS LÓGICOS - CATEGORIA 5E</v>
          </cell>
          <cell r="G1977" t="str">
            <v>U</v>
          </cell>
          <cell r="H1977">
            <v>14.1</v>
          </cell>
        </row>
        <row r="1978">
          <cell r="A1978" t="str">
            <v>ED-48368</v>
          </cell>
          <cell r="C1978" t="str">
            <v>CERTIFICAÇÃO DE GARANTIA DE TRANSMISSÃO DE CABOS LÓGICOS CAT. 5/6</v>
          </cell>
          <cell r="G1978" t="str">
            <v>U</v>
          </cell>
          <cell r="H1978">
            <v>14.1</v>
          </cell>
        </row>
        <row r="1979">
          <cell r="A1979">
            <v>8958</v>
          </cell>
          <cell r="C1979" t="str">
            <v>RACK E  ACESSÓRIOS</v>
          </cell>
        </row>
        <row r="1980">
          <cell r="A1980" t="str">
            <v>ED-48362</v>
          </cell>
          <cell r="C1980" t="str">
            <v>ANILHA (MARCADOR) PARA IDENTIFICAÇÃO DE CABOS (# 16 MM2) - 500 UN</v>
          </cell>
          <cell r="G1980" t="str">
            <v>U</v>
          </cell>
          <cell r="H1980">
            <v>69.97</v>
          </cell>
        </row>
        <row r="1981">
          <cell r="A1981" t="str">
            <v>ED-48361</v>
          </cell>
          <cell r="C1981" t="str">
            <v>ANILHA (MARCADOR) PARA IDENTIFICAÇÃO DE CABOS (# 6 MM2) - 500 UN</v>
          </cell>
          <cell r="G1981" t="str">
            <v>U</v>
          </cell>
          <cell r="H1981">
            <v>54.67</v>
          </cell>
        </row>
        <row r="1982">
          <cell r="A1982" t="str">
            <v>ED-48376</v>
          </cell>
          <cell r="C1982" t="str">
            <v>GAVETA DE VENTILAÇÃO COM 4 VENTILADORES PARA RACK 19"</v>
          </cell>
          <cell r="G1982" t="str">
            <v>cj</v>
          </cell>
          <cell r="H1982">
            <v>385.87</v>
          </cell>
        </row>
        <row r="1983">
          <cell r="A1983" t="str">
            <v>ED-48377</v>
          </cell>
          <cell r="C1983" t="str">
            <v>ORGANIZADOR DE CABOS DE 1U PARA RACK 19"</v>
          </cell>
          <cell r="G1983" t="str">
            <v>cj</v>
          </cell>
          <cell r="H1983">
            <v>129.15</v>
          </cell>
        </row>
        <row r="1984">
          <cell r="A1984" t="str">
            <v>ED-48372</v>
          </cell>
          <cell r="C1984" t="str">
            <v>PATCH CORD RJ45/RJ45 UTP-4P METÁLICO CATEGORIA 6, PINAGEM T568A NA COR AZUL (VOZ), COMPRIMENTO 3 METROS</v>
          </cell>
          <cell r="G1984" t="str">
            <v>cj</v>
          </cell>
          <cell r="H1984">
            <v>27.75</v>
          </cell>
        </row>
        <row r="1985">
          <cell r="A1985" t="str">
            <v>ED-48373</v>
          </cell>
          <cell r="C1985" t="str">
            <v>PATCH PANEL 24 POSIÇÕES, CATEGORIA COM GUIA TRASEIRO</v>
          </cell>
          <cell r="G1985" t="str">
            <v>cj</v>
          </cell>
          <cell r="H1985">
            <v>1309.44</v>
          </cell>
        </row>
        <row r="1986">
          <cell r="A1986" t="str">
            <v>ED-48374</v>
          </cell>
          <cell r="C1986" t="str">
            <v>PATCH PANEL 48 POSIÇÕES, CATEGORIA COM GUIA TRASEIRO</v>
          </cell>
          <cell r="G1986" t="str">
            <v>cj</v>
          </cell>
          <cell r="H1986">
            <v>1710.79</v>
          </cell>
        </row>
        <row r="1987">
          <cell r="A1987" t="str">
            <v>ED-48375</v>
          </cell>
          <cell r="C1987" t="str">
            <v>RÉGUA COM 8 TOMADAS (2P+T), PARA FIXAÇÃO NO RACK DE 19" (1U)</v>
          </cell>
          <cell r="G1987" t="str">
            <v>un</v>
          </cell>
          <cell r="H1987">
            <v>71.98</v>
          </cell>
        </row>
        <row r="1988">
          <cell r="A1988" t="str">
            <v>ED-48378</v>
          </cell>
          <cell r="C1988" t="str">
            <v>TAMPA CEGA DE 1U PARA RACK 19"</v>
          </cell>
          <cell r="G1988" t="str">
            <v>cj</v>
          </cell>
          <cell r="H1988">
            <v>10.18</v>
          </cell>
        </row>
        <row r="1989">
          <cell r="A1989">
            <v>8683</v>
          </cell>
          <cell r="C1989" t="str">
            <v>SISTEMAS DE CFTV</v>
          </cell>
        </row>
        <row r="1990">
          <cell r="A1990">
            <v>8960</v>
          </cell>
          <cell r="C1990" t="str">
            <v>FIO E CABO PARA CFTV</v>
          </cell>
        </row>
        <row r="1991">
          <cell r="A1991" t="str">
            <v>ED-48364</v>
          </cell>
          <cell r="C1991" t="str">
            <v>CABO COAXIAL RG-59, IMPEDÂNCIA 75 OHM, CONDUTOR EM FIO DE COBRE NU, BLINDAGEM TRANÇA FORMADA POR FIOS DE COBRE MALHA 90%</v>
          </cell>
          <cell r="G1991" t="str">
            <v>m</v>
          </cell>
          <cell r="H1991">
            <v>5.73</v>
          </cell>
        </row>
        <row r="1992">
          <cell r="A1992" t="str">
            <v>ED-48363</v>
          </cell>
          <cell r="C1992" t="str">
            <v>CABO COAXIAL RG-59-75 OHMS</v>
          </cell>
          <cell r="G1992" t="str">
            <v>m</v>
          </cell>
          <cell r="H1992">
            <v>5.16</v>
          </cell>
        </row>
        <row r="1993">
          <cell r="A1993">
            <v>8684</v>
          </cell>
          <cell r="C1993" t="str">
            <v>INSTALAÇÕES DE SPDA</v>
          </cell>
        </row>
        <row r="1994">
          <cell r="A1994">
            <v>8961</v>
          </cell>
          <cell r="C1994" t="str">
            <v>HASTE PARA ATERRAMENTO</v>
          </cell>
        </row>
        <row r="1995">
          <cell r="A1995" t="str">
            <v>ED-49343</v>
          </cell>
          <cell r="C1995" t="str">
            <v>HASTE DE AÇO COBREADA PARA ATERRAMENTO DIÂMETRO 3/4"X 2400 MM,CONFORME PADRÕES TELEBRÁS</v>
          </cell>
          <cell r="G1995" t="str">
            <v>U</v>
          </cell>
          <cell r="H1995">
            <v>183.44</v>
          </cell>
        </row>
        <row r="1996">
          <cell r="A1996" t="str">
            <v>ED-49342</v>
          </cell>
          <cell r="C1996" t="str">
            <v>HASTE DE AÇO COBREADA PARA ATERRAMENTO DIÂMETRO 3/4"X 3000 MM,CONFORME PADRÕES TELEBRÁS</v>
          </cell>
          <cell r="G1996" t="str">
            <v>U</v>
          </cell>
          <cell r="H1996">
            <v>156.54</v>
          </cell>
        </row>
        <row r="1997">
          <cell r="A1997" t="str">
            <v>ED-51067</v>
          </cell>
          <cell r="C1997" t="str">
            <v>HASTE PARA ATERRAMENTO, ALTA CAMADA, 3/4" X 3M</v>
          </cell>
          <cell r="G1997" t="str">
            <v>U</v>
          </cell>
          <cell r="H1997">
            <v>355.73</v>
          </cell>
        </row>
        <row r="1998">
          <cell r="A1998">
            <v>8962</v>
          </cell>
          <cell r="C1998" t="str">
            <v>CAIXA DE INSPEÇÃO</v>
          </cell>
        </row>
        <row r="1999">
          <cell r="A1999" t="str">
            <v>ED-51056</v>
          </cell>
          <cell r="C1999" t="str">
            <v>CAIXA DE INSPEÇÃO EM CIMENTO AGREGADO 300X300 MM COM TAPA EM FERRO FUNDIDO</v>
          </cell>
          <cell r="G1999" t="str">
            <v>un</v>
          </cell>
          <cell r="H1999">
            <v>124.65</v>
          </cell>
        </row>
        <row r="2000">
          <cell r="A2000" t="str">
            <v>ED-51055</v>
          </cell>
          <cell r="C2000" t="str">
            <v>CAIXA DE INSPEÇÃO EM PVC, DIÂMETRO DE 30CM, ALTURA DE 30CM, COM TAMPA EM FERRO FUNDIDO, EXCLUSIVE HASTE DE ATERRAMENTO, INCLUSIVE INSTALAÇÃO</v>
          </cell>
          <cell r="G2000" t="str">
            <v>un</v>
          </cell>
          <cell r="H2000">
            <v>96.91</v>
          </cell>
        </row>
        <row r="2001">
          <cell r="A2001">
            <v>8963</v>
          </cell>
          <cell r="C2001" t="str">
            <v>ATERRAMENTO</v>
          </cell>
        </row>
        <row r="2002">
          <cell r="A2002" t="str">
            <v>ED-48700</v>
          </cell>
          <cell r="C2002" t="str">
            <v>ATERRAMENTO COM HASTES COPPERWELD, DIÂMETRO DE  5/8", COMPRIMENTO DE 240CM, EXCLUSIVE CABO E CAIXA PARA ATERRAMENTO, INCLUSIVE GRAMPO PARA HASTE E INSTALAÇÃO</v>
          </cell>
          <cell r="G2002" t="str">
            <v>un</v>
          </cell>
          <cell r="H2002">
            <v>325.14</v>
          </cell>
        </row>
        <row r="2003">
          <cell r="A2003" t="str">
            <v>ED-48702</v>
          </cell>
          <cell r="C2003" t="str">
            <v>CAIXA PRÉ MOLDADA PARA ATERRAMENTO COM TAMPA DE CONCRETO 25 x 25 x 50 CM, INCLUSIVE ESCAVAÇÃO E BOTA FORA</v>
          </cell>
          <cell r="G2003" t="str">
            <v>U</v>
          </cell>
          <cell r="H2003">
            <v>109.01</v>
          </cell>
        </row>
        <row r="2004">
          <cell r="A2004">
            <v>8964</v>
          </cell>
          <cell r="C2004" t="str">
            <v>CAIXA DE EQUALIZAÇÃO</v>
          </cell>
        </row>
        <row r="2005">
          <cell r="A2005" t="str">
            <v>ED-51052</v>
          </cell>
          <cell r="C2005" t="str">
            <v>CAIXA DE EQUALIZAÇÃO DE EMBUTIR COM SAIDAS NAS PARTES SUPERIOR E INFERIOR PARA ELETRODUTO DE 25MM (1"), 20 X 20 X 14 MM, COM NOVE TERMINAIS</v>
          </cell>
          <cell r="G2005" t="str">
            <v>U</v>
          </cell>
          <cell r="H2005">
            <v>197.4</v>
          </cell>
        </row>
        <row r="2006">
          <cell r="A2006" t="str">
            <v>ED-51053</v>
          </cell>
          <cell r="C2006" t="str">
            <v>CAIXA DE EQUALIZAÇÃO PARA USO INTERNO COM 9 TERMINAIS 210X210X90MM EM AÇO</v>
          </cell>
          <cell r="G2006" t="str">
            <v>U</v>
          </cell>
          <cell r="H2006">
            <v>185.85</v>
          </cell>
        </row>
        <row r="2007">
          <cell r="A2007" t="str">
            <v>ED-51054</v>
          </cell>
          <cell r="C2007" t="str">
            <v>CAIXA DE EQUALIZAÇÃO PARA USO INTERNO E EXTERNO COM 9 TERMINAIS 380X320X175MM EM AÇO E ACABAMENTO EM EPOXI</v>
          </cell>
          <cell r="G2007" t="str">
            <v>U</v>
          </cell>
          <cell r="H2007">
            <v>270.5</v>
          </cell>
        </row>
        <row r="2008">
          <cell r="A2008">
            <v>8965</v>
          </cell>
          <cell r="C2008" t="str">
            <v>PROTEÇÃO CONTRA SURTO</v>
          </cell>
        </row>
        <row r="2009">
          <cell r="A2009" t="str">
            <v>ED-51066</v>
          </cell>
          <cell r="C2009" t="str">
            <v>FUSÍVEL DIAZED RETARDADO 35A</v>
          </cell>
          <cell r="G2009" t="str">
            <v>U</v>
          </cell>
          <cell r="H2009">
            <v>4.88</v>
          </cell>
        </row>
        <row r="2010">
          <cell r="A2010" t="str">
            <v>ED-51065</v>
          </cell>
          <cell r="C2010" t="str">
            <v>FUSÍVEL DIAZED RETARDADO 63A</v>
          </cell>
          <cell r="G2010" t="str">
            <v>U</v>
          </cell>
          <cell r="H2010">
            <v>21.1</v>
          </cell>
        </row>
        <row r="2011">
          <cell r="A2011" t="str">
            <v>ED-51092</v>
          </cell>
          <cell r="C2011" t="str">
            <v>VLC SLIM CLASSE 1 275V 12,5/60kA</v>
          </cell>
          <cell r="G2011" t="str">
            <v>U</v>
          </cell>
          <cell r="H2011">
            <v>96.92</v>
          </cell>
        </row>
        <row r="2012">
          <cell r="A2012">
            <v>8966</v>
          </cell>
          <cell r="C2012" t="str">
            <v>BARRA CHATA,CHAPA E FITA METÁLICA</v>
          </cell>
        </row>
        <row r="2013">
          <cell r="A2013" t="str">
            <v>ED-51018</v>
          </cell>
          <cell r="C2013" t="str">
            <v>BARRA CHATA DE ALUMÍNIO 3/4" X 1/4" X 3M</v>
          </cell>
          <cell r="G2013" t="str">
            <v>U</v>
          </cell>
          <cell r="H2013">
            <v>18.28</v>
          </cell>
        </row>
        <row r="2014">
          <cell r="A2014" t="str">
            <v>ED-51019</v>
          </cell>
          <cell r="C2014" t="str">
            <v>BARRA CHATA DE ALUMÍNIO 7/8" X 1/8" X 3M</v>
          </cell>
          <cell r="G2014" t="str">
            <v>U</v>
          </cell>
          <cell r="H2014">
            <v>26.3</v>
          </cell>
        </row>
        <row r="2015">
          <cell r="A2015" t="str">
            <v>ED-51049</v>
          </cell>
          <cell r="C2015" t="str">
            <v>CURVA DE ALUMÍNIO 3/4" X 1/4" X 300MM</v>
          </cell>
          <cell r="G2015" t="str">
            <v>U</v>
          </cell>
          <cell r="H2015">
            <v>6.61</v>
          </cell>
        </row>
        <row r="2016">
          <cell r="A2016" t="str">
            <v>ED-51050</v>
          </cell>
          <cell r="C2016" t="str">
            <v>CURVA DE ALUMÍNIO 7/8" X 1/8" X 300MM</v>
          </cell>
          <cell r="G2016" t="str">
            <v>U</v>
          </cell>
          <cell r="H2016">
            <v>4.5599999999999996</v>
          </cell>
        </row>
        <row r="2017">
          <cell r="A2017" t="str">
            <v>ED-51051</v>
          </cell>
          <cell r="C2017" t="str">
            <v>CURVA DE COBRE 3/4" X 3/16" X 300MM</v>
          </cell>
          <cell r="G2017" t="str">
            <v>U</v>
          </cell>
          <cell r="H2017">
            <v>21.56</v>
          </cell>
        </row>
        <row r="2018">
          <cell r="A2018" t="str">
            <v>ED-24042</v>
          </cell>
          <cell r="C2018" t="str">
            <v>FORNECIMENTO E INSTALAÇÃO DE FITA SUBTERRÂNEA PARA SINALIZAÇÃO DE REDES OU TUBULAÇÕES</v>
          </cell>
          <cell r="G2018" t="str">
            <v>m</v>
          </cell>
          <cell r="H2018">
            <v>4.1900000000000004</v>
          </cell>
        </row>
        <row r="2019">
          <cell r="A2019">
            <v>8967</v>
          </cell>
          <cell r="C2019" t="str">
            <v>BARRA REDONDA DE AÇO GALVANIZADA À FOGO</v>
          </cell>
        </row>
        <row r="2020">
          <cell r="A2020" t="str">
            <v>ED-51022</v>
          </cell>
          <cell r="C2020" t="str">
            <v>RE-BAR 10MM X 3M COM 3 CLIPS PARA EMENDA 8-10MM</v>
          </cell>
          <cell r="G2020" t="str">
            <v>U</v>
          </cell>
          <cell r="H2020">
            <v>66.7</v>
          </cell>
        </row>
        <row r="2021">
          <cell r="A2021" t="str">
            <v>ED-51023</v>
          </cell>
          <cell r="C2021" t="str">
            <v>RE-BAR 3/8" X 3,4M COM 3 CLIPS PARA EMENDA 8-10MM</v>
          </cell>
          <cell r="G2021" t="str">
            <v>U</v>
          </cell>
          <cell r="H2021">
            <v>64.430000000000007</v>
          </cell>
        </row>
        <row r="2022">
          <cell r="A2022" t="str">
            <v>ED-51021</v>
          </cell>
          <cell r="C2022" t="str">
            <v>RE-BAR 8MM X 4M COM 3 CLIPS PARA EMENDA 8-10MM</v>
          </cell>
          <cell r="G2022" t="str">
            <v>U</v>
          </cell>
          <cell r="H2022">
            <v>57.98</v>
          </cell>
        </row>
        <row r="2023">
          <cell r="A2023">
            <v>8968</v>
          </cell>
          <cell r="C2023" t="str">
            <v>CABO DE ALUMÍNIO NÚ</v>
          </cell>
        </row>
        <row r="2024">
          <cell r="A2024" t="str">
            <v>ED-13943</v>
          </cell>
          <cell r="C2024" t="str">
            <v>CABO DE ALUMÍNIO NU SEM ALMA 2/0 AWG 7 FIOSX3,50MM, PARA ELEMENTOS DE CAPTAÇÃO/ ANEL DE CINTAMENTO/ DESCIDA (SPDA), INCLUSIVE SUPORTE E ISOLADOR</v>
          </cell>
          <cell r="G2024" t="str">
            <v>m</v>
          </cell>
          <cell r="H2024">
            <v>20.98</v>
          </cell>
        </row>
        <row r="2025">
          <cell r="A2025" t="str">
            <v>ED-13937</v>
          </cell>
          <cell r="C2025" t="str">
            <v>CABO DE ALUMÍNIO NU SEM ALMA 2/0 AWG 7 FIOSX3,50MM, PARA ELEMENTOS DE CAPTAÇÃO/ANEL DE CINTAMENTO (SPDA), INCLUSIVE PRESILHA DE FIXAÇÃO</v>
          </cell>
          <cell r="G2025" t="str">
            <v>m</v>
          </cell>
          <cell r="H2025">
            <v>14.15</v>
          </cell>
        </row>
        <row r="2026">
          <cell r="A2026">
            <v>8969</v>
          </cell>
          <cell r="C2026" t="str">
            <v>CABO DE COBRE NÚ</v>
          </cell>
        </row>
        <row r="2027">
          <cell r="A2027" t="str">
            <v>ED-13938</v>
          </cell>
          <cell r="C2027" t="str">
            <v>CABO DE COBRE NU #16MM2 - 7 FIOSX1,70MM, PARA ELEMENTOS  DE CAPTAÇÃO/ ANEL DE CINTAMENTO/ DESCIDA (SPDA), INCLUSIVE SUPORTE E ISOLADOR</v>
          </cell>
          <cell r="G2027" t="str">
            <v>m</v>
          </cell>
          <cell r="H2027">
            <v>27.68</v>
          </cell>
        </row>
        <row r="2028">
          <cell r="A2028" t="str">
            <v>ED-13931</v>
          </cell>
          <cell r="C2028" t="str">
            <v>CABO DE COBRE NU #16MM2 - 7 FIOSX1,70MM, PARA ELEMENTOS DE CAPTAÇÃO/ANEL DE CINTAMENTO (SPDA), INCLUSIVE PRESILHA DE FIXAÇÃO</v>
          </cell>
          <cell r="G2028" t="str">
            <v>m</v>
          </cell>
          <cell r="H2028">
            <v>21.31</v>
          </cell>
        </row>
        <row r="2029">
          <cell r="A2029" t="str">
            <v>ED-13939</v>
          </cell>
          <cell r="C2029" t="str">
            <v>CABO DE COBRE NU #25MM2 - 7 FIOSX2,06MM, PARA ELEMENTOS DE CAPTAÇÃO/ ANEL DE CINTAMENTO/ DESCIDA (SPDA), INCLUSIVE SUPORTE E ISOLADOR</v>
          </cell>
          <cell r="G2029" t="str">
            <v>m</v>
          </cell>
          <cell r="H2029">
            <v>35.96</v>
          </cell>
        </row>
        <row r="2030">
          <cell r="A2030" t="str">
            <v>ED-13932</v>
          </cell>
          <cell r="C2030" t="str">
            <v>CABO DE COBRE NU #25MM2 - 7 FIOSX2,06MM, PARA ELEMENTOS DE CAPTAÇÃO/ANEL DE CINTAMENTO (SPDA), INCLUSIVE PRESILHA DE FIXAÇÃO</v>
          </cell>
          <cell r="G2030" t="str">
            <v>m</v>
          </cell>
          <cell r="H2030">
            <v>29.59</v>
          </cell>
        </row>
        <row r="2031">
          <cell r="A2031" t="str">
            <v>ED-13940</v>
          </cell>
          <cell r="C2031" t="str">
            <v>CABO DE COBRE NU #35MM2 - 7 FIOSX2,50MM, PARA ELEMENTOS  DE CAPTAÇÃO/ ANEL DE CINTAMENTO/ DESCIDA (SPDA), INCLUSIVE SUPORTE E ISOLADOR</v>
          </cell>
          <cell r="G2031" t="str">
            <v>m</v>
          </cell>
          <cell r="H2031">
            <v>47.29</v>
          </cell>
        </row>
        <row r="2032">
          <cell r="A2032" t="str">
            <v>ED-13934</v>
          </cell>
          <cell r="C2032" t="str">
            <v>CABO DE COBRE NU #35MM2 - 7 FIOSX2,50MM, PARA ELEMENTOS DE CAPTAÇÃO/ANEL DE CINTAMENTO (SPDA), INCLUSIVE PRESILHA DE FIXAÇÃO</v>
          </cell>
          <cell r="G2032" t="str">
            <v>m</v>
          </cell>
          <cell r="H2032">
            <v>41.5</v>
          </cell>
        </row>
        <row r="2033">
          <cell r="A2033" t="str">
            <v>ED-13935</v>
          </cell>
          <cell r="C2033" t="str">
            <v>CABO DE COBRE NU #50 MM2 - 7 FIOSX3,00MM, PARA ELEMENTOS DE CAPTAÇÃO/ANEL DE CINTAMENTO (SPDA), INCLUSIVE PRESILHA DE FIXAÇÃO</v>
          </cell>
          <cell r="G2033" t="str">
            <v>m</v>
          </cell>
          <cell r="H2033">
            <v>54.66</v>
          </cell>
        </row>
        <row r="2034">
          <cell r="A2034" t="str">
            <v>ED-13941</v>
          </cell>
          <cell r="C2034" t="str">
            <v>CABO DE COBRE NU #50MM2 - 7 FIOSX3,00MM, PARA ELEMENTOS  DE CAPTAÇÃO/ ANEL DE CINTAMENTO/ DESCIDA (SPDA), INCLUSIVE SUPORTE E ISOLADOR</v>
          </cell>
          <cell r="G2034" t="str">
            <v>m</v>
          </cell>
          <cell r="H2034">
            <v>60.45</v>
          </cell>
        </row>
        <row r="2035">
          <cell r="A2035">
            <v>8970</v>
          </cell>
          <cell r="C2035" t="str">
            <v>CORDOALHA FLEXÍVEL</v>
          </cell>
        </row>
        <row r="2036">
          <cell r="A2036" t="str">
            <v>ED-51033</v>
          </cell>
          <cell r="C2036" t="str">
            <v>CORDOALHA EM AÇO GALVANIZADO 3/8" SM COM 7 FIOS</v>
          </cell>
          <cell r="G2036" t="str">
            <v>m</v>
          </cell>
          <cell r="H2036">
            <v>33.22</v>
          </cell>
        </row>
        <row r="2037">
          <cell r="A2037" t="str">
            <v>ED-51034</v>
          </cell>
          <cell r="C2037" t="str">
            <v>CORDOALHA FLEXÍVEL DE COBRE ESTANHADO 25 X 100 MM COM 4 FUROS D = 11 MM</v>
          </cell>
          <cell r="G2037" t="str">
            <v>U</v>
          </cell>
          <cell r="H2037">
            <v>42.75</v>
          </cell>
        </row>
        <row r="2038">
          <cell r="A2038" t="str">
            <v>ED-51035</v>
          </cell>
          <cell r="C2038" t="str">
            <v>CORDOALHA FLEXÍVEL DE COBRE ESTANHADO 25 X 235 MM COM 4 FUROS D = 11 MM</v>
          </cell>
          <cell r="G2038" t="str">
            <v>U</v>
          </cell>
          <cell r="H2038">
            <v>43.69</v>
          </cell>
        </row>
        <row r="2039">
          <cell r="A2039" t="str">
            <v>ED-51036</v>
          </cell>
          <cell r="C2039" t="str">
            <v>CORDOALHA FLEXÍVEL DE COBRE ESTANHADO 25 X 300 MM COM 4 FUROS D = 11 MM</v>
          </cell>
          <cell r="G2039" t="str">
            <v>U</v>
          </cell>
          <cell r="H2039">
            <v>26.93</v>
          </cell>
        </row>
        <row r="2040">
          <cell r="A2040" t="str">
            <v>ED-51037</v>
          </cell>
          <cell r="C2040" t="str">
            <v>CORDOALHA FLEXÍVEL DE COBRE ESTANHADO 25 X 500 MM COM 4 FUROS D = 11 MM</v>
          </cell>
          <cell r="G2040" t="str">
            <v>U</v>
          </cell>
          <cell r="H2040">
            <v>53.96</v>
          </cell>
        </row>
        <row r="2041">
          <cell r="A2041">
            <v>8971</v>
          </cell>
          <cell r="C2041" t="str">
            <v>SISTEMA DE PARA-RAIO</v>
          </cell>
        </row>
        <row r="2042">
          <cell r="A2042" t="str">
            <v>ED-51015</v>
          </cell>
          <cell r="C2042" t="str">
            <v>APARELHO SINALIZADOR NOTURNO DE OBSTÁCULOS AÉREO, SIMPLES, COM CÉLULA FOTOELÉTRICA, INCLUSIVE UMA (1) LÂMPADA LED, POTÊNCIA 9W, BULBO A60, E SUPORTE DE TOPO PARA MASTRO, EXCLUSIVE MASTRO</v>
          </cell>
          <cell r="G2042" t="str">
            <v>U</v>
          </cell>
          <cell r="H2042">
            <v>134.72999999999999</v>
          </cell>
        </row>
        <row r="2043">
          <cell r="A2043" t="str">
            <v>ED-51017</v>
          </cell>
          <cell r="C2043" t="str">
            <v>ATERRAMENTO COMPLETO PARA PÁRA-RAIOS , COM HASTES DE COBRE COM ALMA DE AÇO TIPO "COPPERWELD"</v>
          </cell>
          <cell r="G2043" t="str">
            <v>U</v>
          </cell>
          <cell r="H2043">
            <v>1172.1199999999999</v>
          </cell>
        </row>
        <row r="2044">
          <cell r="A2044" t="str">
            <v>ED-51068</v>
          </cell>
          <cell r="C2044" t="str">
            <v>MASTRO SIMPLES DE FERRO GALVANIZADO PARA PÁRA-RAIOS, ALTURA DE 3 M, Ø 40 MM (1 1/2") OU 50 MM (2"), COMPLETO</v>
          </cell>
          <cell r="G2044" t="str">
            <v>U</v>
          </cell>
          <cell r="H2044">
            <v>1066.04</v>
          </cell>
        </row>
        <row r="2045">
          <cell r="A2045" t="str">
            <v>ED-51073</v>
          </cell>
          <cell r="C2045" t="str">
            <v>PARA-RAIO DE LATAO CROMADO, COBRE CROMADO OU ACO INOXIDAVEL, TIPO FRANKLIN</v>
          </cell>
          <cell r="G2045" t="str">
            <v>U</v>
          </cell>
          <cell r="H2045">
            <v>174.27</v>
          </cell>
        </row>
        <row r="2046">
          <cell r="A2046">
            <v>8972</v>
          </cell>
          <cell r="C2046" t="str">
            <v>TERMINAL E CONECTOR</v>
          </cell>
        </row>
        <row r="2047">
          <cell r="A2047" t="str">
            <v>ED-51084</v>
          </cell>
          <cell r="C2047" t="str">
            <v>TERMINAL A COMPRESSAO EM COBRE ESTANHADO 1 FURO PARA CABO 16 MM2</v>
          </cell>
          <cell r="G2047" t="str">
            <v>U</v>
          </cell>
          <cell r="H2047">
            <v>14.04</v>
          </cell>
        </row>
        <row r="2048">
          <cell r="A2048" t="str">
            <v>ED-51083</v>
          </cell>
          <cell r="C2048" t="str">
            <v>TERMINAL A COMPRESSAO EM COBRE ESTANHADO 1 FURO PARA CABO 2,5 MM2</v>
          </cell>
          <cell r="G2048" t="str">
            <v>U</v>
          </cell>
          <cell r="H2048">
            <v>5.09</v>
          </cell>
        </row>
        <row r="2049">
          <cell r="A2049" t="str">
            <v>ED-51085</v>
          </cell>
          <cell r="C2049" t="str">
            <v>TERMINAL A COMPRESSAO EM COBRE ESTANHADO 1 FURO PARA CABO 25 MM2</v>
          </cell>
          <cell r="G2049" t="str">
            <v>U</v>
          </cell>
          <cell r="H2049">
            <v>16.54</v>
          </cell>
        </row>
        <row r="2050">
          <cell r="A2050" t="str">
            <v>ED-51086</v>
          </cell>
          <cell r="C2050" t="str">
            <v>TERMINAL A COMPRESSAO EM COBRE ESTANHADO 1 FURO PARA CABO 35 MM2</v>
          </cell>
          <cell r="G2050" t="str">
            <v>U</v>
          </cell>
          <cell r="H2050">
            <v>18.36</v>
          </cell>
        </row>
        <row r="2051">
          <cell r="A2051" t="str">
            <v>ED-51087</v>
          </cell>
          <cell r="C2051" t="str">
            <v>TERMINAL A COMPRESSAO EM COBRE ESTANHADO 1 FURO PARA CABO 50 MM2</v>
          </cell>
          <cell r="G2051" t="str">
            <v>U</v>
          </cell>
          <cell r="H2051">
            <v>23.62</v>
          </cell>
        </row>
        <row r="2052">
          <cell r="A2052" t="str">
            <v>ED-51088</v>
          </cell>
          <cell r="C2052" t="str">
            <v>TERMINAL A COMPRESSAO EM COBRE ESTANHADO 2 FUROS PARA CABO 16 MM2</v>
          </cell>
          <cell r="G2052" t="str">
            <v>U</v>
          </cell>
          <cell r="H2052">
            <v>17.809999999999999</v>
          </cell>
        </row>
        <row r="2053">
          <cell r="A2053" t="str">
            <v>ED-51089</v>
          </cell>
          <cell r="C2053" t="str">
            <v>TERMINAL A COMPRESSAO EM COBRE ESTANHADO 2 FUROS PARA CABO 25 MM2</v>
          </cell>
          <cell r="G2053" t="str">
            <v>U</v>
          </cell>
          <cell r="H2053">
            <v>19.04</v>
          </cell>
        </row>
        <row r="2054">
          <cell r="A2054" t="str">
            <v>ED-51090</v>
          </cell>
          <cell r="C2054" t="str">
            <v>TERMINAL A COMPRESSAO EM COBRE ESTANHADO 2 FUROS PARA CABO 35 MM2</v>
          </cell>
          <cell r="G2054" t="str">
            <v>U</v>
          </cell>
          <cell r="H2054">
            <v>22.77</v>
          </cell>
        </row>
        <row r="2055">
          <cell r="A2055" t="str">
            <v>ED-51091</v>
          </cell>
          <cell r="C2055" t="str">
            <v>TERMINAL A COMPRESSAO EM COBRE ESTANHADO 2 FUROS PARA CABO 50 MM2</v>
          </cell>
          <cell r="G2055" t="str">
            <v>U</v>
          </cell>
          <cell r="H2055">
            <v>30.1</v>
          </cell>
        </row>
        <row r="2056">
          <cell r="A2056">
            <v>8973</v>
          </cell>
          <cell r="C2056" t="str">
            <v>ABRAÇADEIRA</v>
          </cell>
        </row>
        <row r="2057">
          <cell r="A2057" t="str">
            <v>ED-51012</v>
          </cell>
          <cell r="C2057" t="str">
            <v>ABRAÇADEIRA GUIA PARA MASTROS SIMPLES PARA DUAS DESCIDA 1 1/2"</v>
          </cell>
          <cell r="G2057" t="str">
            <v>U</v>
          </cell>
          <cell r="H2057">
            <v>20.440000000000001</v>
          </cell>
        </row>
        <row r="2058">
          <cell r="A2058" t="str">
            <v>ED-51013</v>
          </cell>
          <cell r="C2058" t="str">
            <v>ABRAÇADEIRA GUIA PARA MASTROS SIMPLES PARA DUAS DESCIDA 2"</v>
          </cell>
          <cell r="G2058" t="str">
            <v>U</v>
          </cell>
          <cell r="H2058">
            <v>20.440000000000001</v>
          </cell>
        </row>
        <row r="2059">
          <cell r="A2059" t="str">
            <v>ED-51010</v>
          </cell>
          <cell r="C2059" t="str">
            <v>ABRAÇADEIRA GUIA PARA MASTROS SIMPLES PARA UMA DESCIDA 1 1/2"</v>
          </cell>
          <cell r="G2059" t="str">
            <v>U</v>
          </cell>
          <cell r="H2059">
            <v>12.96</v>
          </cell>
        </row>
        <row r="2060">
          <cell r="A2060" t="str">
            <v>ED-51011</v>
          </cell>
          <cell r="C2060" t="str">
            <v>ABRAÇADEIRA GUIA PARA MASTROS SIMPLES PARA UMA DESCIDA 2"</v>
          </cell>
          <cell r="G2060" t="str">
            <v>U</v>
          </cell>
          <cell r="H2060">
            <v>13.58</v>
          </cell>
        </row>
        <row r="2061">
          <cell r="A2061">
            <v>8975</v>
          </cell>
          <cell r="C2061" t="str">
            <v>SINALIZADOR</v>
          </cell>
        </row>
        <row r="2062">
          <cell r="A2062" t="str">
            <v>ED-51016</v>
          </cell>
          <cell r="C2062" t="str">
            <v>APARELHO SINALIZADOR NOTURNO DE OBSTÁCULOS AÉREO, DUPLO, COM CÉLULA FOTOELÉTRICA, INCLUSIVE DUAS (2) LÂMPADAS LED, POTÊNCIA 9W, BULBO A60, E SUPORTE DE TOPO PARA MASTRO, EXCLUSIVE MASTRO</v>
          </cell>
          <cell r="G2062" t="str">
            <v>U</v>
          </cell>
          <cell r="H2062">
            <v>312.7</v>
          </cell>
        </row>
        <row r="2063">
          <cell r="A2063">
            <v>8685</v>
          </cell>
          <cell r="C2063" t="str">
            <v>INSTALAÇÕES HIDROSSANITÁRIAS</v>
          </cell>
        </row>
        <row r="2064">
          <cell r="A2064">
            <v>8977</v>
          </cell>
          <cell r="C2064" t="str">
            <v>HIDRÔMETRO E CAVALETE</v>
          </cell>
        </row>
        <row r="2065">
          <cell r="A2065" t="str">
            <v>ED-15204</v>
          </cell>
          <cell r="C2065" t="str">
            <v>KIT CAVALETE PARA MEDIÇÃO DE ÁGUA, EMBUTIDO EM ALVENARIA, EM AÇO GALVANIZADO DN 20MM (1/2") - PADRÃO CONCESSIONÁRIA LOCAL, EXCLUSIVE HIDRÔMETRO</v>
          </cell>
          <cell r="G2065" t="str">
            <v>un</v>
          </cell>
          <cell r="H2065">
            <v>315.14</v>
          </cell>
        </row>
        <row r="2066">
          <cell r="A2066" t="str">
            <v>ED-15205</v>
          </cell>
          <cell r="C2066" t="str">
            <v>KIT CAVALETE PARA MEDIÇÃO DE ÁGUA, EMBUTIDO EM ALVENARIA, EM AÇO GALVANIZADO DN 25MM (3/4") - PADRÃO CONCESSIONÁRIA LOCAL, EXCLUSIVE HIDRÔMETRO</v>
          </cell>
          <cell r="G2066" t="str">
            <v>un</v>
          </cell>
          <cell r="H2066">
            <v>354.26</v>
          </cell>
        </row>
        <row r="2067">
          <cell r="A2067" t="str">
            <v>ED-15206</v>
          </cell>
          <cell r="C2067" t="str">
            <v>KIT CAVALETE PARA MEDIÇÃO DE ÁGUA, INSTALADO SOBRE PISO, EM AÇO GALVANIZADO DN 20MM (1/2") - PADRÃO CONCESSIONÁRIA LOCAL, INCLUSIVE BASE EM CONCRETO DE 25 MPA PARA CAVALETE, EXCLUSIVE HIDRÔMETRO</v>
          </cell>
          <cell r="G2067" t="str">
            <v>un</v>
          </cell>
          <cell r="H2067">
            <v>260.92</v>
          </cell>
        </row>
        <row r="2068">
          <cell r="A2068" t="str">
            <v>ED-15207</v>
          </cell>
          <cell r="C2068" t="str">
            <v>KIT CAVALETE PARA MEDIÇÃO DE ÁGUA, INSTALADO SOBRE PISO, EM AÇO GALVANIZADO DN 25MM (3/4") - PADRÃO CONCESSIONÁRIA LOCAL, INCLUSIVE BASE EM CONCRETO DE 25 MPA PARA CAVALETE, EXCLUSIVE HIDRÔMETRO</v>
          </cell>
          <cell r="G2068" t="str">
            <v>un</v>
          </cell>
          <cell r="H2068">
            <v>300.32</v>
          </cell>
        </row>
        <row r="2069">
          <cell r="A2069">
            <v>8978</v>
          </cell>
          <cell r="C2069" t="str">
            <v>TUBULAÇÃO PARA ESGOTO</v>
          </cell>
        </row>
        <row r="2070">
          <cell r="A2070" t="str">
            <v>ED-50105</v>
          </cell>
          <cell r="C2070" t="str">
            <v>FORNECIMENTO E ASSENTAMENTO DE TUBO PVC RÍGIDO, COLETOR DE ESGOTO LISO (JEI), DN 100 MM (4"), INCLUSIVE CONEXÕES</v>
          </cell>
          <cell r="G2070" t="str">
            <v>m</v>
          </cell>
          <cell r="H2070">
            <v>51.25</v>
          </cell>
        </row>
        <row r="2071">
          <cell r="A2071" t="str">
            <v>ED-50106</v>
          </cell>
          <cell r="C2071" t="str">
            <v>FORNECIMENTO E ASSENTAMENTO DE TUBO PVC RÍGIDO, COLETOR DE ESGOTO LISO (JEI), DN 150 MM (6"), INCLUSIVE CONEXÕES</v>
          </cell>
          <cell r="G2071" t="str">
            <v>m</v>
          </cell>
          <cell r="H2071">
            <v>98.8</v>
          </cell>
        </row>
        <row r="2072">
          <cell r="A2072" t="str">
            <v>ED-50107</v>
          </cell>
          <cell r="C2072" t="str">
            <v>FORNECIMENTO E ASSENTAMENTO DE TUBO PVC RÍGIDO, COLETOR DE ESGOTO LISO (JEI), DN 200 MM (8"), INCLUSIVE CONEXÕES</v>
          </cell>
          <cell r="G2072" t="str">
            <v>m</v>
          </cell>
          <cell r="H2072">
            <v>150.16</v>
          </cell>
        </row>
        <row r="2073">
          <cell r="A2073" t="str">
            <v>ED-50108</v>
          </cell>
          <cell r="C2073" t="str">
            <v>FORNECIMENTO E ASSENTAMENTO DE TUBO PVC RÍGIDO, COLETOR DE ESGOTO LISO (JEI), DN 250 MM (10"), INCLUSIVE CONEXÕES</v>
          </cell>
          <cell r="G2073" t="str">
            <v>m</v>
          </cell>
          <cell r="H2073">
            <v>264.54000000000002</v>
          </cell>
        </row>
        <row r="2074">
          <cell r="A2074" t="str">
            <v>ED-50109</v>
          </cell>
          <cell r="C2074" t="str">
            <v>FORNECIMENTO E ASSENTAMENTO DE TUBO PVC RÍGIDO, COLETOR DE ESGOTO LISO (JEI), DN 300 MM (12"), INCLUSIVE CONEXÕES</v>
          </cell>
          <cell r="G2074" t="str">
            <v>m</v>
          </cell>
          <cell r="H2074">
            <v>416.64</v>
          </cell>
        </row>
        <row r="2075">
          <cell r="A2075" t="str">
            <v>ED-50110</v>
          </cell>
          <cell r="C2075" t="str">
            <v>FORNECIMENTO E ASSENTAMENTO DE TUBO PVC RÍGIDO, COLETOR DE ESGOTO LISO (JEI), DN 350 MM (14"), INCLUSIVE CONEXÕES</v>
          </cell>
          <cell r="G2075" t="str">
            <v>m</v>
          </cell>
          <cell r="H2075">
            <v>504.58</v>
          </cell>
        </row>
        <row r="2076">
          <cell r="A2076" t="str">
            <v>ED-50111</v>
          </cell>
          <cell r="C2076" t="str">
            <v>FORNECIMENTO E ASSENTAMENTO DE TUBO PVC RÍGIDO, COLETOR DE ESGOTO LISO (JEI), DN 400 MM (16"), INCLUSIVE CONEXÕES</v>
          </cell>
          <cell r="G2076" t="str">
            <v>m</v>
          </cell>
          <cell r="H2076">
            <v>688.41</v>
          </cell>
        </row>
        <row r="2077">
          <cell r="A2077" t="str">
            <v>ED-50034</v>
          </cell>
          <cell r="C2077" t="str">
            <v>FORNECIMENTO E ASSENTAMENTO DE TUBO PVC RÍGIDO, ESGOTO, PB - SÉRIE NORMAL, DN 40MM (1.1/2"), INCLUSIVE CONEXÕES</v>
          </cell>
          <cell r="G2077" t="str">
            <v>m</v>
          </cell>
          <cell r="H2077">
            <v>20.64</v>
          </cell>
        </row>
        <row r="2078">
          <cell r="A2078" t="str">
            <v>ED-50035</v>
          </cell>
          <cell r="C2078" t="str">
            <v>FORNECIMENTO E ASSENTAMENTO DE TUBO PVC RÍGIDO, ESGOTO, PB - SÉRIE REFORÇADO, DN 40MM (1.1/2"), INCLUSIVE CONEXÕES</v>
          </cell>
          <cell r="G2078" t="str">
            <v>m</v>
          </cell>
          <cell r="H2078">
            <v>27.16</v>
          </cell>
        </row>
        <row r="2079">
          <cell r="A2079" t="str">
            <v>ED-50029</v>
          </cell>
          <cell r="C2079" t="str">
            <v>FORNECIMENTO E ASSENTAMENTO DE TUBO PVC RÍGIDO, ESGOTO, PBV - SÉRIE NORMAL, DN 100 MM (4"), INCLUSIVE CONEXÕES</v>
          </cell>
          <cell r="G2079" t="str">
            <v>m</v>
          </cell>
          <cell r="H2079">
            <v>42.74</v>
          </cell>
        </row>
        <row r="2080">
          <cell r="A2080" t="str">
            <v>ED-50030</v>
          </cell>
          <cell r="C2080" t="str">
            <v>FORNECIMENTO E ASSENTAMENTO DE TUBO PVC RÍGIDO, ESGOTO, PBV - SÉRIE NORMAL, DN 150 MM (6"), INCLUSIVE CONEXÕES</v>
          </cell>
          <cell r="G2080" t="str">
            <v>m</v>
          </cell>
          <cell r="H2080">
            <v>72.790000000000006</v>
          </cell>
        </row>
        <row r="2081">
          <cell r="A2081" t="str">
            <v>ED-50031</v>
          </cell>
          <cell r="C2081" t="str">
            <v>FORNECIMENTO E ASSENTAMENTO DE TUBO PVC RÍGIDO, ESGOTO, PBV - SÉRIE NORMAL, DN 200 MM (8"), INCLUSIVE CONEXÕES</v>
          </cell>
          <cell r="G2081" t="str">
            <v>m</v>
          </cell>
          <cell r="H2081">
            <v>164.77</v>
          </cell>
        </row>
        <row r="2082">
          <cell r="A2082" t="str">
            <v>ED-50027</v>
          </cell>
          <cell r="C2082" t="str">
            <v>FORNECIMENTO E ASSENTAMENTO DE TUBO PVC RÍGIDO, ESGOTO, PBV - SÉRIE NORMAL, DN 50 MM (2"), INCLUSIVE CONEXÕES</v>
          </cell>
          <cell r="G2082" t="str">
            <v>m</v>
          </cell>
          <cell r="H2082">
            <v>28.62</v>
          </cell>
        </row>
        <row r="2083">
          <cell r="A2083" t="str">
            <v>ED-50028</v>
          </cell>
          <cell r="C2083" t="str">
            <v>FORNECIMENTO E ASSENTAMENTO DE TUBO PVC RÍGIDO, ESGOTO, PBV - SÉRIE NORMAL, DN 75 MM (3"), INCLUSIVE CONEXÕES</v>
          </cell>
          <cell r="G2083" t="str">
            <v>m</v>
          </cell>
          <cell r="H2083">
            <v>39.19</v>
          </cell>
        </row>
        <row r="2084">
          <cell r="A2084" t="str">
            <v>ED-50038</v>
          </cell>
          <cell r="C2084" t="str">
            <v>FORNECIMENTO E ASSENTAMENTO DE TUBO PVC RÍGIDO, ESGOTO, PBV - SÉRIE REFORÇADO, DN 100 MM (4"), INCLUSIVE CONEXÕES</v>
          </cell>
          <cell r="G2084" t="str">
            <v>m</v>
          </cell>
          <cell r="H2084">
            <v>65.510000000000005</v>
          </cell>
        </row>
        <row r="2085">
          <cell r="A2085" t="str">
            <v>ED-50039</v>
          </cell>
          <cell r="C2085" t="str">
            <v>FORNECIMENTO E ASSENTAMENTO DE TUBO PVC RÍGIDO, ESGOTO, PBV - SÉRIE REFORÇADO, DN 150 MM (6"), INCLUSIVE CONEXÕES</v>
          </cell>
          <cell r="G2085" t="str">
            <v>m</v>
          </cell>
          <cell r="H2085">
            <v>81.33</v>
          </cell>
        </row>
        <row r="2086">
          <cell r="A2086" t="str">
            <v>ED-50036</v>
          </cell>
          <cell r="C2086" t="str">
            <v>FORNECIMENTO E ASSENTAMENTO DE TUBO PVC RÍGIDO, ESGOTO, PBV - SÉRIE REFORÇADO, DN 50 MM (2"), INCLUSIVE CONEXÕES</v>
          </cell>
          <cell r="G2086" t="str">
            <v>m</v>
          </cell>
          <cell r="H2086">
            <v>33.85</v>
          </cell>
        </row>
        <row r="2087">
          <cell r="A2087" t="str">
            <v>ED-50037</v>
          </cell>
          <cell r="C2087" t="str">
            <v>FORNECIMENTO E ASSENTAMENTO DE TUBO PVC RÍGIDO, ESGOTO, PBV - SÉRIE REFORÇADO, DN 75 MM (3"), INCLUSIVE CONEXÕES</v>
          </cell>
          <cell r="G2087" t="str">
            <v>m</v>
          </cell>
          <cell r="H2087">
            <v>42.52</v>
          </cell>
        </row>
        <row r="2088">
          <cell r="A2088" t="str">
            <v>ED-8847</v>
          </cell>
          <cell r="C2088" t="str">
            <v>FORNECIMENTO E ASSENTAMENTO DE TUBO PVC RÍGIDO, VENTILAÇÃO, PBV - SÉRIE NORMAL, DN 100 MM (4"), INCLUSIVE CONEXÕES</v>
          </cell>
          <cell r="G2088" t="str">
            <v>m</v>
          </cell>
          <cell r="H2088">
            <v>34.33</v>
          </cell>
        </row>
        <row r="2089">
          <cell r="A2089" t="str">
            <v>ED-8845</v>
          </cell>
          <cell r="C2089" t="str">
            <v>FORNECIMENTO E ASSENTAMENTO DE TUBO PVC RÍGIDO, VENTILAÇÃO, PBV - SÉRIE NORMAL, DN 50 MM (2"), INCLUSIVE CONEXÕES</v>
          </cell>
          <cell r="G2089" t="str">
            <v>m</v>
          </cell>
          <cell r="H2089">
            <v>24.01</v>
          </cell>
        </row>
        <row r="2090">
          <cell r="A2090" t="str">
            <v>ED-8846</v>
          </cell>
          <cell r="C2090" t="str">
            <v>FORNECIMENTO E ASSENTAMENTO DE TUBO PVC RÍGIDO, VENTILAÇÃO, PBV - SÉRIE NORMAL, DN 75 MM (3"), INCLUSIVE CONEXÕES</v>
          </cell>
          <cell r="G2090" t="str">
            <v>m</v>
          </cell>
          <cell r="H2090">
            <v>33.880000000000003</v>
          </cell>
        </row>
        <row r="2091">
          <cell r="A2091">
            <v>8979</v>
          </cell>
          <cell r="C2091" t="str">
            <v>TUBULAÇÃO DE PVC SOLDÁVEL</v>
          </cell>
        </row>
        <row r="2092">
          <cell r="A2092" t="str">
            <v>ED-49844</v>
          </cell>
          <cell r="C2092" t="str">
            <v>ADAPTADOR SOLDÁVEL DE PVC MARROM COM FLANGES E ANEL PARA CAIXA DÁGUA Ø 20 MM X 1/2"</v>
          </cell>
          <cell r="G2092" t="str">
            <v>un</v>
          </cell>
          <cell r="H2092">
            <v>14.27</v>
          </cell>
        </row>
        <row r="2093">
          <cell r="A2093" t="str">
            <v>ED-49845</v>
          </cell>
          <cell r="C2093" t="str">
            <v>ADAPTADOR SOLDÁVEL DE PVC MARROM COM FLANGES E ANEL PARA CAIXA DÁGUA Ø 25 MM X 3/4"</v>
          </cell>
          <cell r="G2093" t="str">
            <v>un</v>
          </cell>
          <cell r="H2093">
            <v>17.38</v>
          </cell>
        </row>
        <row r="2094">
          <cell r="A2094" t="str">
            <v>ED-49846</v>
          </cell>
          <cell r="C2094" t="str">
            <v>ADAPTADOR SOLDÁVEL DE PVC MARROM COM FLANGES E ANEL PARA CAIXA DÁGUA Ø 32 MM X 1"</v>
          </cell>
          <cell r="G2094" t="str">
            <v>un</v>
          </cell>
          <cell r="H2094">
            <v>21.02</v>
          </cell>
        </row>
        <row r="2095">
          <cell r="A2095" t="str">
            <v>ED-49847</v>
          </cell>
          <cell r="C2095" t="str">
            <v>ADAPTADOR SOLDÁVEL DE PVC MARROM COM FLANGES E ANEL PARA CAIXA DÁGUA Ø 40 MM X 1 1/4"</v>
          </cell>
          <cell r="G2095" t="str">
            <v>un</v>
          </cell>
          <cell r="H2095">
            <v>33.6</v>
          </cell>
        </row>
        <row r="2096">
          <cell r="A2096" t="str">
            <v>ED-49848</v>
          </cell>
          <cell r="C2096" t="str">
            <v>ADAPTADOR SOLDÁVEL DE PVC MARROM COM FLANGES E ANEL PARA CAIXA DÁGUA Ø 50 MM X 1 1/2"</v>
          </cell>
          <cell r="G2096" t="str">
            <v>un</v>
          </cell>
          <cell r="H2096">
            <v>38.19</v>
          </cell>
        </row>
        <row r="2097">
          <cell r="A2097" t="str">
            <v>ED-49849</v>
          </cell>
          <cell r="C2097" t="str">
            <v>ADAPTADOR SOLDÁVEL DE PVC MARROM COM FLANGES E ANEL PARA CAIXA DÁGUA Ø 60 MM X 2"</v>
          </cell>
          <cell r="G2097" t="str">
            <v>un</v>
          </cell>
          <cell r="H2097">
            <v>45.39</v>
          </cell>
        </row>
        <row r="2098">
          <cell r="A2098" t="str">
            <v>ED-50026</v>
          </cell>
          <cell r="C2098" t="str">
            <v>FORNECIMENTO E ASSENTAMENTO DE TUBO PVC RÍGIDO SOLDÁVEL, ÁGUA FRIA, DN 110 MM (4"), INCLUSIVE CONEXÕES</v>
          </cell>
          <cell r="G2098" t="str">
            <v>m</v>
          </cell>
          <cell r="H2098">
            <v>146.5</v>
          </cell>
        </row>
        <row r="2099">
          <cell r="A2099" t="str">
            <v>ED-50018</v>
          </cell>
          <cell r="C2099" t="str">
            <v>FORNECIMENTO E ASSENTAMENTO DE TUBO PVC RÍGIDO SOLDÁVEL, ÁGUA FRIA, DN 20 MM (1/2"), INCLUSIVE CONEXÕES</v>
          </cell>
          <cell r="G2099" t="str">
            <v>m</v>
          </cell>
          <cell r="H2099">
            <v>18.100000000000001</v>
          </cell>
        </row>
        <row r="2100">
          <cell r="A2100" t="str">
            <v>ED-50019</v>
          </cell>
          <cell r="C2100" t="str">
            <v>FORNECIMENTO E ASSENTAMENTO DE TUBO PVC RÍGIDO SOLDÁVEL, ÁGUA FRIA, DN 25 MM (3/4") , INCLUSIVE CONEXÕES</v>
          </cell>
          <cell r="G2100" t="str">
            <v>m</v>
          </cell>
          <cell r="H2100">
            <v>21.07</v>
          </cell>
        </row>
        <row r="2101">
          <cell r="A2101" t="str">
            <v>ED-50020</v>
          </cell>
          <cell r="C2101" t="str">
            <v>FORNECIMENTO E ASSENTAMENTO DE TUBO PVC RÍGIDO SOLDÁVEL, ÁGUA FRIA, DN 32 MM (1") , INCLUSIVE CONEXÕES</v>
          </cell>
          <cell r="G2101" t="str">
            <v>m</v>
          </cell>
          <cell r="H2101">
            <v>30.5</v>
          </cell>
        </row>
        <row r="2102">
          <cell r="A2102" t="str">
            <v>ED-50021</v>
          </cell>
          <cell r="C2102" t="str">
            <v>FORNECIMENTO E ASSENTAMENTO DE TUBO PVC RÍGIDO SOLDÁVEL, ÁGUA FRIA, DN 40 MM (1.1/4"), INCLUSIVE CONEXÕES</v>
          </cell>
          <cell r="G2102" t="str">
            <v>m</v>
          </cell>
          <cell r="H2102">
            <v>38.26</v>
          </cell>
        </row>
        <row r="2103">
          <cell r="A2103" t="str">
            <v>ED-50022</v>
          </cell>
          <cell r="C2103" t="str">
            <v>FORNECIMENTO E ASSENTAMENTO DE TUBO PVC RÍGIDO SOLDÁVEL, ÁGUA FRIA, DN 50 MM (1.1/2"), INCLUSIVE CONEXÕES</v>
          </cell>
          <cell r="G2103" t="str">
            <v>m</v>
          </cell>
          <cell r="H2103">
            <v>40.71</v>
          </cell>
        </row>
        <row r="2104">
          <cell r="A2104" t="str">
            <v>ED-50023</v>
          </cell>
          <cell r="C2104" t="str">
            <v>FORNECIMENTO E ASSENTAMENTO DE TUBO PVC RÍGIDO SOLDÁVEL, ÁGUA FRIA, DN 60 MM (2"), INCLUSIVE CONEXÕES</v>
          </cell>
          <cell r="G2104" t="str">
            <v>m</v>
          </cell>
          <cell r="H2104">
            <v>55.37</v>
          </cell>
        </row>
        <row r="2105">
          <cell r="A2105" t="str">
            <v>ED-50024</v>
          </cell>
          <cell r="C2105" t="str">
            <v>FORNECIMENTO E ASSENTAMENTO DE TUBO PVC RÍGIDO SOLDÁVEL, ÁGUA FRIA, DN 75 MM (2.1/2"), INCLUSIVE CONEXÕES</v>
          </cell>
          <cell r="G2105" t="str">
            <v>m</v>
          </cell>
          <cell r="H2105">
            <v>85.65</v>
          </cell>
        </row>
        <row r="2106">
          <cell r="A2106" t="str">
            <v>ED-50025</v>
          </cell>
          <cell r="C2106" t="str">
            <v>FORNECIMENTO E ASSENTAMENTO DE TUBO PVC RÍGIDO SOLDÁVEL, ÁGUA FRIA, DN 85 MM (3"), INCLUSIVE CONEXÕES</v>
          </cell>
          <cell r="G2106" t="str">
            <v>m</v>
          </cell>
          <cell r="H2106">
            <v>109.65</v>
          </cell>
        </row>
        <row r="2107">
          <cell r="A2107">
            <v>8980</v>
          </cell>
          <cell r="C2107" t="str">
            <v>TUBULAÇÃO DE PVC ROSCÁVEL</v>
          </cell>
        </row>
        <row r="2108">
          <cell r="A2108" t="str">
            <v>ED-50080</v>
          </cell>
          <cell r="C2108" t="str">
            <v>FORNECIMENTO E ASSENTAMENTO DE TUBO PVC RÍGIDO ROSCÁVEL, ÁGUA FRIA, DN 1" (32 MM), INCLUSIVE CONEXÕES</v>
          </cell>
          <cell r="G2108" t="str">
            <v>m</v>
          </cell>
          <cell r="H2108">
            <v>46.67</v>
          </cell>
        </row>
        <row r="2109">
          <cell r="A2109" t="str">
            <v>ED-50082</v>
          </cell>
          <cell r="C2109" t="str">
            <v>FORNECIMENTO E ASSENTAMENTO DE TUBO PVC RÍGIDO ROSCÁVEL, ÁGUA FRIA, DN 1.1/2" (50 MM), INCLUSIVE CONEXÕES</v>
          </cell>
          <cell r="G2109" t="str">
            <v>m</v>
          </cell>
          <cell r="H2109">
            <v>65.7</v>
          </cell>
        </row>
        <row r="2110">
          <cell r="A2110" t="str">
            <v>ED-50081</v>
          </cell>
          <cell r="C2110" t="str">
            <v>FORNECIMENTO E ASSENTAMENTO DE TUBO PVC RÍGIDO ROSCÁVEL, ÁGUA FRIA, DN 1.1/4" (40 MM), INCLUSIVE CONEXÕES</v>
          </cell>
          <cell r="G2110" t="str">
            <v>m</v>
          </cell>
          <cell r="H2110">
            <v>54.64</v>
          </cell>
        </row>
        <row r="2111">
          <cell r="A2111" t="str">
            <v>ED-50078</v>
          </cell>
          <cell r="C2111" t="str">
            <v xml:space="preserve">FORNECIMENTO E ASSENTAMENTO DE TUBO PVC RÍGIDO ROSCÁVEL, ÁGUA FRIA, DN 1/2" (20 MM), INCLUSIVE CONEXÕES </v>
          </cell>
          <cell r="G2111" t="str">
            <v>m</v>
          </cell>
          <cell r="H2111">
            <v>26.5</v>
          </cell>
        </row>
        <row r="2112">
          <cell r="A2112" t="str">
            <v>ED-50083</v>
          </cell>
          <cell r="C2112" t="str">
            <v>FORNECIMENTO E ASSENTAMENTO DE TUBO PVC RÍGIDO ROSCÁVEL, ÁGUA FRIA, DN 2" (60 MM), INCLUSIVE CONEXÕES</v>
          </cell>
          <cell r="G2112" t="str">
            <v>m</v>
          </cell>
          <cell r="H2112">
            <v>87.01</v>
          </cell>
        </row>
        <row r="2113">
          <cell r="A2113" t="str">
            <v>ED-50084</v>
          </cell>
          <cell r="C2113" t="str">
            <v>FORNECIMENTO E ASSENTAMENTO DE TUBO PVC RÍGIDO ROSCÁVEL, ÁGUA FRIA, DN 2.1/2" (75 MM), INCLUSIVE CONEXÕES</v>
          </cell>
          <cell r="G2113" t="str">
            <v>m</v>
          </cell>
          <cell r="H2113">
            <v>123.42</v>
          </cell>
        </row>
        <row r="2114">
          <cell r="A2114" t="str">
            <v>ED-50085</v>
          </cell>
          <cell r="C2114" t="str">
            <v>FORNECIMENTO E ASSENTAMENTO DE TUBO PVC RÍGIDO ROSCÁVEL, ÁGUA FRIA, DN 3" (85 MM), INCLUSIVE CONEXÕES</v>
          </cell>
          <cell r="G2114" t="str">
            <v>m</v>
          </cell>
          <cell r="H2114">
            <v>159.96</v>
          </cell>
        </row>
        <row r="2115">
          <cell r="A2115" t="str">
            <v>ED-50079</v>
          </cell>
          <cell r="C2115" t="str">
            <v>FORNECIMENTO E ASSENTAMENTO DE TUBO PVC RÍGIDO ROSCÁVEL, ÁGUA FRIA, DN 3/4" (25 MM), INCLUSIVE CONEXÕES</v>
          </cell>
          <cell r="G2115" t="str">
            <v>m</v>
          </cell>
          <cell r="H2115">
            <v>31.42</v>
          </cell>
        </row>
        <row r="2116">
          <cell r="A2116" t="str">
            <v>ED-50086</v>
          </cell>
          <cell r="C2116" t="str">
            <v>FORNECIMENTO E ASSENTAMENTO DE TUBO PVC RÍGIDO ROSCÁVEL, ÁGUA FRIA, DN 4" (110 MM), INCLUSIVE CONEXÕES</v>
          </cell>
          <cell r="G2116" t="str">
            <v>m</v>
          </cell>
          <cell r="H2116">
            <v>187.6</v>
          </cell>
        </row>
        <row r="2117">
          <cell r="A2117">
            <v>8981</v>
          </cell>
          <cell r="C2117" t="str">
            <v>TUBULAÇÃO DE POLIPROPILENO (PPR)</v>
          </cell>
        </row>
        <row r="2118">
          <cell r="A2118" t="str">
            <v>ED-50061</v>
          </cell>
          <cell r="C2118" t="str">
            <v>FORNECIMENTO E ASSENTAMENTO DE TUBO DE POLIPROPILENO (PPR), PRESSÃO DE 12 KGF/CM², INCLUSIVE CONEXÕES E SUPORTES, D = 110 MM (NBR 15813)</v>
          </cell>
          <cell r="G2118" t="str">
            <v>m</v>
          </cell>
          <cell r="H2118">
            <v>204.8</v>
          </cell>
        </row>
        <row r="2119">
          <cell r="A2119" t="str">
            <v>ED-50055</v>
          </cell>
          <cell r="C2119" t="str">
            <v>FORNECIMENTO E ASSENTAMENTO DE TUBO DE POLIPROPILENO (PPR), PRESSÃO DE 12 KGF/CM², INCLUSIVE CONEXÕES E SUPORTES, D = 32 MM (NBR 15813)</v>
          </cell>
          <cell r="G2119" t="str">
            <v>m</v>
          </cell>
          <cell r="H2119">
            <v>23.31</v>
          </cell>
        </row>
        <row r="2120">
          <cell r="A2120" t="str">
            <v>ED-50056</v>
          </cell>
          <cell r="C2120" t="str">
            <v>FORNECIMENTO E ASSENTAMENTO DE TUBO DE POLIPROPILENO (PPR), PRESSÃO DE 12 KGF/CM², INCLUSIVE CONEXÕES E SUPORTES, D = 40 MM (NBR 15813)</v>
          </cell>
          <cell r="G2120" t="str">
            <v>m</v>
          </cell>
          <cell r="H2120">
            <v>31.47</v>
          </cell>
        </row>
        <row r="2121">
          <cell r="A2121" t="str">
            <v>ED-50057</v>
          </cell>
          <cell r="C2121" t="str">
            <v>FORNECIMENTO E ASSENTAMENTO DE TUBO DE POLIPROPILENO (PPR), PRESSÃO DE 12 KGF/CM², INCLUSIVE CONEXÕES E SUPORTES, D = 50 MM (NBR 15813)</v>
          </cell>
          <cell r="G2121" t="str">
            <v>m</v>
          </cell>
          <cell r="H2121">
            <v>47.92</v>
          </cell>
        </row>
        <row r="2122">
          <cell r="A2122" t="str">
            <v>ED-50058</v>
          </cell>
          <cell r="C2122" t="str">
            <v>FORNECIMENTO E ASSENTAMENTO DE TUBO DE POLIPROPILENO (PPR), PRESSÃO DE 12 KGF/CM², INCLUSIVE CONEXÕES E SUPORTES, D = 63 MM (NBR 15813)</v>
          </cell>
          <cell r="G2122" t="str">
            <v>m</v>
          </cell>
          <cell r="H2122">
            <v>76.48</v>
          </cell>
        </row>
        <row r="2123">
          <cell r="A2123" t="str">
            <v>ED-50059</v>
          </cell>
          <cell r="C2123" t="str">
            <v>FORNECIMENTO E ASSENTAMENTO DE TUBO DE POLIPROPILENO (PPR), PRESSÃO DE 12 KGF/CM², INCLUSIVE CONEXÕES E SUPORTES, D = 75 MM (NBR 15813)</v>
          </cell>
          <cell r="G2123" t="str">
            <v>m</v>
          </cell>
          <cell r="H2123">
            <v>108.47</v>
          </cell>
        </row>
        <row r="2124">
          <cell r="A2124" t="str">
            <v>ED-50060</v>
          </cell>
          <cell r="C2124" t="str">
            <v>FORNECIMENTO E ASSENTAMENTO DE TUBO DE POLIPROPILENO (PPR), PRESSÃO DE 12 KGF/CM², INCLUSIVE CONEXÕES E SUPORTES, D = 90 MM (NBR 15813)</v>
          </cell>
          <cell r="G2124" t="str">
            <v>m</v>
          </cell>
          <cell r="H2124">
            <v>136.52000000000001</v>
          </cell>
        </row>
        <row r="2125">
          <cell r="A2125" t="str">
            <v>ED-50069</v>
          </cell>
          <cell r="C2125" t="str">
            <v>FORNECIMENTO E ASSENTAMENTO DE TUBO DE POLIPROPILENO (PPR), PRESSÃO DE 20 KGF/CM², INCLUSIVE CONEXÕES E SUPORTES, D = 110 MM (NBR 15813)</v>
          </cell>
          <cell r="G2125" t="str">
            <v>m</v>
          </cell>
          <cell r="H2125">
            <v>276.73</v>
          </cell>
        </row>
        <row r="2126">
          <cell r="A2126" t="str">
            <v>ED-50062</v>
          </cell>
          <cell r="C2126" t="str">
            <v>FORNECIMENTO E ASSENTAMENTO DE TUBO DE POLIPROPILENO (PPR), PRESSÃO DE 20 KGF/CM², INCLUSIVE CONEXÕES E SUPORTES, D = 25 MM (NBR 15813)</v>
          </cell>
          <cell r="G2126" t="str">
            <v>m</v>
          </cell>
          <cell r="H2126">
            <v>28.14</v>
          </cell>
        </row>
        <row r="2127">
          <cell r="A2127" t="str">
            <v>ED-50063</v>
          </cell>
          <cell r="C2127" t="str">
            <v>FORNECIMENTO E ASSENTAMENTO DE TUBO DE POLIPROPILENO (PPR), PRESSÃO DE 20 KGF/CM², INCLUSIVE CONEXÕES E SUPORTES, D = 32 MM (NBR 15813)</v>
          </cell>
          <cell r="G2127" t="str">
            <v>m</v>
          </cell>
          <cell r="H2127">
            <v>39.61</v>
          </cell>
        </row>
        <row r="2128">
          <cell r="A2128" t="str">
            <v>ED-50064</v>
          </cell>
          <cell r="C2128" t="str">
            <v>FORNECIMENTO E ASSENTAMENTO DE TUBO DE POLIPROPILENO (PPR), PRESSÃO DE 20 KGF/CM², INCLUSIVE CONEXÕES E SUPORTES, D = 40 MM (NBR 15813)</v>
          </cell>
          <cell r="G2128" t="str">
            <v>m</v>
          </cell>
          <cell r="H2128">
            <v>46.92</v>
          </cell>
        </row>
        <row r="2129">
          <cell r="A2129" t="str">
            <v>ED-50065</v>
          </cell>
          <cell r="C2129" t="str">
            <v>FORNECIMENTO E ASSENTAMENTO DE TUBO DE POLIPROPILENO (PPR), PRESSÃO DE 20 KGF/CM², INCLUSIVE CONEXÕES E SUPORTES, D = 50 MM (NBR 15813)</v>
          </cell>
          <cell r="G2129" t="str">
            <v>m</v>
          </cell>
          <cell r="H2129">
            <v>58.4</v>
          </cell>
        </row>
        <row r="2130">
          <cell r="A2130" t="str">
            <v>ED-50066</v>
          </cell>
          <cell r="C2130" t="str">
            <v>FORNECIMENTO E ASSENTAMENTO DE TUBO DE POLIPROPILENO (PPR), PRESSÃO DE 20 KGF/CM², INCLUSIVE CONEXÕES E SUPORTES, D = 63 MM (NBR 15813)</v>
          </cell>
          <cell r="G2130" t="str">
            <v>m</v>
          </cell>
          <cell r="H2130">
            <v>88.79</v>
          </cell>
        </row>
        <row r="2131">
          <cell r="A2131" t="str">
            <v>ED-50067</v>
          </cell>
          <cell r="C2131" t="str">
            <v>FORNECIMENTO E ASSENTAMENTO DE TUBO DE POLIPROPILENO (PPR), PRESSÃO DE 20 KGF/CM², INCLUSIVE CONEXÕES E SUPORTES, D = 75 MM (NBR 15813)</v>
          </cell>
          <cell r="G2131" t="str">
            <v>m</v>
          </cell>
          <cell r="H2131">
            <v>141.36000000000001</v>
          </cell>
        </row>
        <row r="2132">
          <cell r="A2132" t="str">
            <v>ED-50068</v>
          </cell>
          <cell r="C2132" t="str">
            <v>FORNECIMENTO E ASSENTAMENTO DE TUBO DE POLIPROPILENO (PPR), PRESSÃO DE 20 KGF/CM², INCLUSIVE CONEXÕES E SUPORTES, D = 90 MM (NBR 15813)</v>
          </cell>
          <cell r="G2132" t="str">
            <v>m</v>
          </cell>
          <cell r="H2132">
            <v>194.22</v>
          </cell>
        </row>
        <row r="2133">
          <cell r="A2133" t="str">
            <v>ED-50077</v>
          </cell>
          <cell r="C2133" t="str">
            <v>FORNECIMENTO E ASSENTAMENTO DE TUBO DE POLIPROPILENO (PPR), PRESSÃO DE 25 KGF/CM², INCLUSIVE CONEXÕES E SUPORTES, D = 110 MM (NBR 15813)</v>
          </cell>
          <cell r="G2133" t="str">
            <v>m</v>
          </cell>
          <cell r="H2133">
            <v>298.52999999999997</v>
          </cell>
        </row>
        <row r="2134">
          <cell r="A2134" t="str">
            <v>ED-50070</v>
          </cell>
          <cell r="C2134" t="str">
            <v>FORNECIMENTO E ASSENTAMENTO DE TUBO DE POLIPROPILENO (PPR), PRESSÃO DE 25 KGF/CM², INCLUSIVE CONEXÕES E SUPORTES, D = 25 MM (NBR 15813)</v>
          </cell>
          <cell r="G2134" t="str">
            <v>m</v>
          </cell>
          <cell r="H2134">
            <v>32.61</v>
          </cell>
        </row>
        <row r="2135">
          <cell r="A2135" t="str">
            <v>ED-50071</v>
          </cell>
          <cell r="C2135" t="str">
            <v>FORNECIMENTO E ASSENTAMENTO DE TUBO DE POLIPROPILENO (PPR), PRESSÃO DE 25 KGF/CM², INCLUSIVE CONEXÕES E SUPORTES, D = 32 MM (NBR 15813)</v>
          </cell>
          <cell r="G2135" t="str">
            <v>m</v>
          </cell>
          <cell r="H2135">
            <v>39.93</v>
          </cell>
        </row>
        <row r="2136">
          <cell r="A2136" t="str">
            <v>ED-50072</v>
          </cell>
          <cell r="C2136" t="str">
            <v>FORNECIMENTO E ASSENTAMENTO DE TUBO DE POLIPROPILENO (PPR), PRESSÃO DE 25 KGF/CM², INCLUSIVE CONEXÕES E SUPORTES, D = 40 MM (NBR 15813)</v>
          </cell>
          <cell r="G2136" t="str">
            <v>m</v>
          </cell>
          <cell r="H2136">
            <v>69.510000000000005</v>
          </cell>
        </row>
        <row r="2137">
          <cell r="A2137" t="str">
            <v>ED-50073</v>
          </cell>
          <cell r="C2137" t="str">
            <v>FORNECIMENTO E ASSENTAMENTO DE TUBO DE POLIPROPILENO (PPR), PRESSÃO DE 25 KGF/CM², INCLUSIVE CONEXÕES E SUPORTES, D = 50 MM (NBR 15813)</v>
          </cell>
          <cell r="G2137" t="str">
            <v>m</v>
          </cell>
          <cell r="H2137">
            <v>103.82</v>
          </cell>
        </row>
        <row r="2138">
          <cell r="A2138" t="str">
            <v>ED-50074</v>
          </cell>
          <cell r="C2138" t="str">
            <v>FORNECIMENTO E ASSENTAMENTO DE TUBO DE POLIPROPILENO (PPR), PRESSÃO DE 25 KGF/CM², INCLUSIVE CONEXÕES E SUPORTES, D = 63 MM (NBR 15813)</v>
          </cell>
          <cell r="G2138" t="str">
            <v>m</v>
          </cell>
          <cell r="H2138">
            <v>132.66999999999999</v>
          </cell>
        </row>
        <row r="2139">
          <cell r="A2139" t="str">
            <v>ED-50075</v>
          </cell>
          <cell r="C2139" t="str">
            <v>FORNECIMENTO E ASSENTAMENTO DE TUBO DE POLIPROPILENO (PPR), PRESSÃO DE 25 KGF/CM², INCLUSIVE CONEXÕES E SUPORTES, D = 75 MM (NBR 15813)</v>
          </cell>
          <cell r="G2139" t="str">
            <v>m</v>
          </cell>
          <cell r="H2139">
            <v>186.78</v>
          </cell>
        </row>
        <row r="2140">
          <cell r="A2140" t="str">
            <v>ED-50076</v>
          </cell>
          <cell r="C2140" t="str">
            <v>FORNECIMENTO E ASSENTAMENTO DE TUBO DE POLIPROPILENO (PPR), PRESSÃO DE 25 KGF/CM², INCLUSIVE CONEXÕES E SUPORTES, D = 90 MM (NBR 15813)</v>
          </cell>
          <cell r="G2140" t="str">
            <v>m</v>
          </cell>
          <cell r="H2140">
            <v>226.86</v>
          </cell>
        </row>
        <row r="2141">
          <cell r="A2141">
            <v>8982</v>
          </cell>
          <cell r="C2141" t="str">
            <v>TUBULAÇÃO DE PEX</v>
          </cell>
        </row>
        <row r="2142">
          <cell r="A2142" t="str">
            <v>ED-50121</v>
          </cell>
          <cell r="C2142" t="str">
            <v>FORNECIMENTO E ASSENTAMENTO DE TUBO DE TUBOS DE POLIETILENO RETICULADO FLEXÍVEL (PEX), INCLUSIVE CONEXÕES METÁLICAS E SUPORTES, D = 16 MM (NBR 15939)</v>
          </cell>
          <cell r="G2142" t="str">
            <v>m</v>
          </cell>
          <cell r="H2142">
            <v>17.87</v>
          </cell>
        </row>
        <row r="2143">
          <cell r="A2143" t="str">
            <v>ED-50122</v>
          </cell>
          <cell r="C2143" t="str">
            <v>FORNECIMENTO E ASSENTAMENTO DE TUBO DE TUBOS DE POLIETILENO RETICULADO FLEXÍVEL (PEX), INCLUSIVE CONEXÕES METÁLICAS E SUPORTES, D = 20 MM (NBR 15939)</v>
          </cell>
          <cell r="G2143" t="str">
            <v>m</v>
          </cell>
          <cell r="H2143">
            <v>22.9</v>
          </cell>
        </row>
        <row r="2144">
          <cell r="A2144" t="str">
            <v>ED-50123</v>
          </cell>
          <cell r="C2144" t="str">
            <v>FORNECIMENTO E ASSENTAMENTO DE TUBO DE TUBOS DE POLIETILENO RETICULADO FLEXÍVEL (PEX), INCLUSIVE CONEXÕES METÁLICAS E SUPORTES, D = 25 MM (NBR 15939)</v>
          </cell>
          <cell r="G2144" t="str">
            <v>m</v>
          </cell>
          <cell r="H2144">
            <v>18.22</v>
          </cell>
        </row>
        <row r="2145">
          <cell r="A2145" t="str">
            <v>ED-50124</v>
          </cell>
          <cell r="C2145" t="str">
            <v>FORNECIMENTO E ASSENTAMENTO DE TUBO DE TUBOS DE POLIETILENO RETICULADO FLEXÍVEL (PEX), INCLUSIVE CONEXÕES METÁLICAS E SUPORTES, D = 32 MM (NBR 15939)</v>
          </cell>
          <cell r="G2145" t="str">
            <v>m</v>
          </cell>
          <cell r="H2145">
            <v>25.04</v>
          </cell>
        </row>
        <row r="2146">
          <cell r="A2146">
            <v>8983</v>
          </cell>
          <cell r="C2146" t="str">
            <v>TUBULAÇÃO DE CPVC</v>
          </cell>
        </row>
        <row r="2147">
          <cell r="A2147" t="str">
            <v>ED-50120</v>
          </cell>
          <cell r="C2147" t="str">
            <v>FORNECIMENTO E ASSENTAMENTO DE TUBO CPVC SOLDÁVEL, ÁGUA QUENTE, DN 114 MM (4"), INCLUSIVE CONEXÕES</v>
          </cell>
          <cell r="G2147" t="str">
            <v>m</v>
          </cell>
          <cell r="H2147">
            <v>494.94</v>
          </cell>
        </row>
        <row r="2148">
          <cell r="A2148" t="str">
            <v>ED-50112</v>
          </cell>
          <cell r="C2148" t="str">
            <v>FORNECIMENTO E ASSENTAMENTO DE TUBO CPVC SOLDÁVEL, ÁGUA QUENTE, DN 15 MM (1/2"), INCLUSIVE CONEXÕES</v>
          </cell>
          <cell r="G2148" t="str">
            <v>m</v>
          </cell>
          <cell r="H2148">
            <v>22.96</v>
          </cell>
        </row>
        <row r="2149">
          <cell r="A2149" t="str">
            <v>ED-50113</v>
          </cell>
          <cell r="C2149" t="str">
            <v>FORNECIMENTO E ASSENTAMENTO DE TUBO CPVC SOLDÁVEL, ÁGUA QUENTE, DN 22 MM (3/4"), INCLUSIVE CONEXÕES</v>
          </cell>
          <cell r="G2149" t="str">
            <v>m</v>
          </cell>
          <cell r="H2149">
            <v>36.229999999999997</v>
          </cell>
        </row>
        <row r="2150">
          <cell r="A2150" t="str">
            <v>ED-50114</v>
          </cell>
          <cell r="C2150" t="str">
            <v>FORNECIMENTO E ASSENTAMENTO DE TUBO CPVC SOLDÁVEL, ÁGUA QUENTE, DN 28 MM (1"), INCLUSIVE CONEXÕES</v>
          </cell>
          <cell r="G2150" t="str">
            <v>m</v>
          </cell>
          <cell r="H2150">
            <v>55.12</v>
          </cell>
        </row>
        <row r="2151">
          <cell r="A2151" t="str">
            <v>ED-50115</v>
          </cell>
          <cell r="C2151" t="str">
            <v>FORNECIMENTO E ASSENTAMENTO DE TUBO CPVC SOLDÁVEL, ÁGUA QUENTE, DN 35 MM (1.1/4"), INCLUSIVE CONEXÕES</v>
          </cell>
          <cell r="G2151" t="str">
            <v>m</v>
          </cell>
          <cell r="H2151">
            <v>70.38</v>
          </cell>
        </row>
        <row r="2152">
          <cell r="A2152" t="str">
            <v>ED-50116</v>
          </cell>
          <cell r="C2152" t="str">
            <v>FORNECIMENTO E ASSENTAMENTO DE TUBO CPVC SOLDÁVEL, ÁGUA QUENTE, DN 42 MM (1.1/2"), INCLUSIVE CONEXÕES</v>
          </cell>
          <cell r="G2152" t="str">
            <v>m</v>
          </cell>
          <cell r="H2152">
            <v>85.32</v>
          </cell>
        </row>
        <row r="2153">
          <cell r="A2153" t="str">
            <v>ED-50117</v>
          </cell>
          <cell r="C2153" t="str">
            <v>FORNECIMENTO E ASSENTAMENTO DE TUBO CPVC SOLDÁVEL, ÁGUA QUENTE, DN 54 MM (2"), INCLUSIVE CONEXÕES</v>
          </cell>
          <cell r="G2153" t="str">
            <v>m</v>
          </cell>
          <cell r="H2153">
            <v>126.33</v>
          </cell>
        </row>
        <row r="2154">
          <cell r="A2154" t="str">
            <v>ED-50118</v>
          </cell>
          <cell r="C2154" t="str">
            <v>FORNECIMENTO E ASSENTAMENTO DE TUBO CPVC SOLDÁVEL, ÁGUA QUENTE, DN 73 MM (2.1/2"), INCLUSIVE CONEXÕES</v>
          </cell>
          <cell r="G2154" t="str">
            <v>m</v>
          </cell>
          <cell r="H2154">
            <v>211.11</v>
          </cell>
        </row>
        <row r="2155">
          <cell r="A2155" t="str">
            <v>ED-50119</v>
          </cell>
          <cell r="C2155" t="str">
            <v>FORNECIMENTO E ASSENTAMENTO DE TUBO CPVC SOLDÁVEL, ÁGUA QUENTE, DN 89 MM (3"), INCLUSIVE CONEXÕES</v>
          </cell>
          <cell r="G2155" t="str">
            <v>m</v>
          </cell>
          <cell r="H2155">
            <v>291.55</v>
          </cell>
        </row>
        <row r="2156">
          <cell r="A2156">
            <v>8984</v>
          </cell>
          <cell r="C2156" t="str">
            <v>TUBULAÇÃO DE COBRE</v>
          </cell>
        </row>
        <row r="2157">
          <cell r="A2157" t="str">
            <v>ED-50095</v>
          </cell>
          <cell r="C2157" t="str">
            <v>FORNECIMENTO E ASSENTAMENTO DE TUBO DE COBRE CLASSE "A" SEM COSTURA SOLDÁVEL, INCLUSIVE CONEXÕES E SUPORTES, D = 104 MM (4")</v>
          </cell>
          <cell r="G2157" t="str">
            <v>m</v>
          </cell>
          <cell r="H2157">
            <v>756.49</v>
          </cell>
        </row>
        <row r="2158">
          <cell r="A2158" t="str">
            <v>ED-50087</v>
          </cell>
          <cell r="C2158" t="str">
            <v>FORNECIMENTO E ASSENTAMENTO DE TUBO DE COBRE CLASSE "A" SEM COSTURA SOLDÁVEL, INCLUSIVE CONEXÕES E SUPORTES, D = 1/2"</v>
          </cell>
          <cell r="G2158" t="str">
            <v>m</v>
          </cell>
          <cell r="H2158">
            <v>104.98</v>
          </cell>
        </row>
        <row r="2159">
          <cell r="A2159" t="str">
            <v>ED-50088</v>
          </cell>
          <cell r="C2159" t="str">
            <v>FORNECIMENTO E ASSENTAMENTO DE TUBO DE COBRE CLASSE "A" SEM COSTURA SOLDÁVEL, INCLUSIVE CONEXÕES E SUPORTES, D = 22 MM (3/4")</v>
          </cell>
          <cell r="G2159" t="str">
            <v>m</v>
          </cell>
          <cell r="H2159">
            <v>152.61000000000001</v>
          </cell>
        </row>
        <row r="2160">
          <cell r="A2160" t="str">
            <v>ED-50089</v>
          </cell>
          <cell r="C2160" t="str">
            <v>FORNECIMENTO E ASSENTAMENTO DE TUBO DE COBRE CLASSE "A" SEM COSTURA SOLDÁVEL, INCLUSIVE CONEXÕES E SUPORTES, D = 28 MM (1")</v>
          </cell>
          <cell r="G2160" t="str">
            <v>m</v>
          </cell>
          <cell r="H2160">
            <v>183.57</v>
          </cell>
        </row>
        <row r="2161">
          <cell r="A2161" t="str">
            <v>ED-50090</v>
          </cell>
          <cell r="C2161" t="str">
            <v>FORNECIMENTO E ASSENTAMENTO DE TUBO DE COBRE CLASSE "A" SEM COSTURA SOLDÁVEL, INCLUSIVE CONEXÕES E SUPORTES, D = 35 MM (1 1/4")</v>
          </cell>
          <cell r="G2161" t="str">
            <v>m</v>
          </cell>
          <cell r="H2161">
            <v>290.48</v>
          </cell>
        </row>
        <row r="2162">
          <cell r="A2162" t="str">
            <v>ED-50091</v>
          </cell>
          <cell r="C2162" t="str">
            <v>FORNECIMENTO E ASSENTAMENTO DE TUBO DE COBRE CLASSE "A" SEM COSTURA SOLDÁVEL, INCLUSIVE CONEXÕES E SUPORTES, D = 42 MM (1 1/2")</v>
          </cell>
          <cell r="G2162" t="str">
            <v>m</v>
          </cell>
          <cell r="H2162">
            <v>331.16</v>
          </cell>
        </row>
        <row r="2163">
          <cell r="A2163" t="str">
            <v>ED-50092</v>
          </cell>
          <cell r="C2163" t="str">
            <v>FORNECIMENTO E ASSENTAMENTO DE TUBO DE COBRE CLASSE "A" SEM COSTURA SOLDÁVEL, INCLUSIVE CONEXÕES E SUPORTES, D = 54 MM (2")</v>
          </cell>
          <cell r="G2163" t="str">
            <v>m</v>
          </cell>
          <cell r="H2163">
            <v>445.81</v>
          </cell>
        </row>
        <row r="2164">
          <cell r="A2164" t="str">
            <v>ED-50093</v>
          </cell>
          <cell r="C2164" t="str">
            <v>FORNECIMENTO E ASSENTAMENTO DE TUBO DE COBRE CLASSE "A" SEM COSTURA SOLDÁVEL, INCLUSIVE CONEXÕES E SUPORTES, D = 66 MM (2 1/2")</v>
          </cell>
          <cell r="G2164" t="str">
            <v>m</v>
          </cell>
          <cell r="H2164">
            <v>548.5</v>
          </cell>
        </row>
        <row r="2165">
          <cell r="A2165" t="str">
            <v>ED-50094</v>
          </cell>
          <cell r="C2165" t="str">
            <v>FORNECIMENTO E ASSENTAMENTO DE TUBO DE COBRE CLASSE "A" SEM COSTURA SOLDÁVEL, INCLUSIVE CONEXÕES E SUPORTES, D = 79 MM (3")</v>
          </cell>
          <cell r="G2165" t="str">
            <v>m</v>
          </cell>
          <cell r="H2165">
            <v>589.27</v>
          </cell>
        </row>
        <row r="2166">
          <cell r="A2166" t="str">
            <v>ED-50104</v>
          </cell>
          <cell r="C2166" t="str">
            <v>FORNECIMENTO E ASSENTAMENTO DE TUBO DE COBRE CLASSE "E" SEM COSTURA SOLDÁVEL, INCLUSIVE CONEXÕES E SUPORTES, D = 104 MM (4")</v>
          </cell>
          <cell r="G2166" t="str">
            <v>m</v>
          </cell>
          <cell r="H2166">
            <v>756.49</v>
          </cell>
        </row>
        <row r="2167">
          <cell r="A2167" t="str">
            <v>ED-50096</v>
          </cell>
          <cell r="C2167" t="str">
            <v>FORNECIMENTO E ASSENTAMENTO DE TUBO DE COBRE CLASSE "E" SEM COSTURA SOLDÁVEL, INCLUSIVE CONEXÕES E SUPORTES, D = 15 MM (1/2")</v>
          </cell>
          <cell r="G2167" t="str">
            <v>m</v>
          </cell>
          <cell r="H2167">
            <v>76.58</v>
          </cell>
        </row>
        <row r="2168">
          <cell r="A2168" t="str">
            <v>ED-50097</v>
          </cell>
          <cell r="C2168" t="str">
            <v>FORNECIMENTO E ASSENTAMENTO DE TUBO DE COBRE CLASSE "E" SEM COSTURA SOLDÁVEL, INCLUSIVE CONEXÕES E SUPORTES, D = 22 MM (3/4")</v>
          </cell>
          <cell r="G2168" t="str">
            <v>m</v>
          </cell>
          <cell r="H2168">
            <v>112.61</v>
          </cell>
        </row>
        <row r="2169">
          <cell r="A2169" t="str">
            <v>ED-50098</v>
          </cell>
          <cell r="C2169" t="str">
            <v>FORNECIMENTO E ASSENTAMENTO DE TUBO DE COBRE CLASSE "E" SEM COSTURA SOLDÁVEL, INCLUSIVE CONEXÕES E SUPORTES, D = 28 MM (1")</v>
          </cell>
          <cell r="G2169" t="str">
            <v>m</v>
          </cell>
          <cell r="H2169">
            <v>135.77000000000001</v>
          </cell>
        </row>
        <row r="2170">
          <cell r="A2170" t="str">
            <v>ED-50099</v>
          </cell>
          <cell r="C2170" t="str">
            <v>FORNECIMENTO E ASSENTAMENTO DE TUBO DE COBRE CLASSE "E" SEM COSTURA SOLDÁVEL, INCLUSIVE CONEXÕES E SUPORTES, D = 35 MM (1 1/4")</v>
          </cell>
          <cell r="G2170" t="str">
            <v>m</v>
          </cell>
          <cell r="H2170">
            <v>202.93</v>
          </cell>
        </row>
        <row r="2171">
          <cell r="A2171" t="str">
            <v>ED-50100</v>
          </cell>
          <cell r="C2171" t="str">
            <v>FORNECIMENTO E ASSENTAMENTO DE TUBO DE COBRE CLASSE "E" SEM COSTURA SOLDÁVEL, INCLUSIVE CONEXÕES E SUPORTES, D = 42 MM (1 1/2")</v>
          </cell>
          <cell r="G2171" t="str">
            <v>m</v>
          </cell>
          <cell r="H2171">
            <v>246.38</v>
          </cell>
        </row>
        <row r="2172">
          <cell r="A2172" t="str">
            <v>ED-50101</v>
          </cell>
          <cell r="C2172" t="str">
            <v>FORNECIMENTO E ASSENTAMENTO DE TUBO DE COBRE CLASSE "E" SEM COSTURA SOLDÁVEL, INCLUSIVE CONEXÕES E SUPORTES, D = 54 MM (2")</v>
          </cell>
          <cell r="G2172" t="str">
            <v>m</v>
          </cell>
          <cell r="H2172">
            <v>344.25</v>
          </cell>
        </row>
        <row r="2173">
          <cell r="A2173" t="str">
            <v>ED-50102</v>
          </cell>
          <cell r="C2173" t="str">
            <v>FORNECIMENTO E ASSENTAMENTO DE TUBO DE COBRE CLASSE "E" SEM COSTURA SOLDÁVEL, INCLUSIVE CONEXÕES E SUPORTES, D = 66 MM (2 1/2")</v>
          </cell>
          <cell r="G2173" t="str">
            <v>m</v>
          </cell>
          <cell r="H2173">
            <v>471.94</v>
          </cell>
        </row>
        <row r="2174">
          <cell r="A2174" t="str">
            <v>ED-50103</v>
          </cell>
          <cell r="C2174" t="str">
            <v>FORNECIMENTO E ASSENTAMENTO DE TUBO DE COBRE CLASSE "E" SEM COSTURA SOLDÁVEL, INCLUSIVE CONEXÕES E SUPORTES, D = 79 MM (3")</v>
          </cell>
          <cell r="G2174" t="str">
            <v>m</v>
          </cell>
          <cell r="H2174">
            <v>589.27</v>
          </cell>
        </row>
        <row r="2175">
          <cell r="A2175">
            <v>8985</v>
          </cell>
          <cell r="C2175" t="str">
            <v>TUBULAÇÃO DE AÇO GALVANIZADO</v>
          </cell>
        </row>
        <row r="2176">
          <cell r="A2176" t="str">
            <v>ED-50042</v>
          </cell>
          <cell r="C2176" t="str">
            <v>FORNECIMENTO E ASSENTAMENTO DE TUBO DE AÇO GALVANIZADO COM COSTURA , INCLUSIVE CONEXÕES E SUPORTES, D = 1"</v>
          </cell>
          <cell r="G2176" t="str">
            <v>m</v>
          </cell>
          <cell r="H2176">
            <v>82.7</v>
          </cell>
        </row>
        <row r="2177">
          <cell r="A2177" t="str">
            <v>ED-50044</v>
          </cell>
          <cell r="C2177" t="str">
            <v>FORNECIMENTO E ASSENTAMENTO DE TUBO DE AÇO GALVANIZADO COM COSTURA , INCLUSIVE CONEXÕES E SUPORTES, D = 1 1/2"</v>
          </cell>
          <cell r="G2177" t="str">
            <v>m</v>
          </cell>
          <cell r="H2177">
            <v>106.31</v>
          </cell>
        </row>
        <row r="2178">
          <cell r="A2178" t="str">
            <v>ED-50043</v>
          </cell>
          <cell r="C2178" t="str">
            <v>FORNECIMENTO E ASSENTAMENTO DE TUBO DE AÇO GALVANIZADO COM COSTURA , INCLUSIVE CONEXÕES E SUPORTES, D = 1 1/4"</v>
          </cell>
          <cell r="G2178" t="str">
            <v>m</v>
          </cell>
          <cell r="H2178">
            <v>101.11</v>
          </cell>
        </row>
        <row r="2179">
          <cell r="A2179" t="str">
            <v>ED-50040</v>
          </cell>
          <cell r="C2179" t="str">
            <v>FORNECIMENTO E ASSENTAMENTO DE TUBO DE AÇO GALVANIZADO COM COSTURA , INCLUSIVE CONEXÕES E SUPORTES, D = 1/2"</v>
          </cell>
          <cell r="G2179" t="str">
            <v>m</v>
          </cell>
          <cell r="H2179">
            <v>53.6</v>
          </cell>
        </row>
        <row r="2180">
          <cell r="A2180" t="str">
            <v>ED-50045</v>
          </cell>
          <cell r="C2180" t="str">
            <v>FORNECIMENTO E ASSENTAMENTO DE TUBO DE AÇO GALVANIZADO COM COSTURA , INCLUSIVE CONEXÕES E SUPORTES, D = 2"</v>
          </cell>
          <cell r="G2180" t="str">
            <v>m</v>
          </cell>
          <cell r="H2180">
            <v>126.44</v>
          </cell>
        </row>
        <row r="2181">
          <cell r="A2181" t="str">
            <v>ED-50046</v>
          </cell>
          <cell r="C2181" t="str">
            <v>FORNECIMENTO E ASSENTAMENTO DE TUBO DE AÇO GALVANIZADO COM COSTURA , INCLUSIVE CONEXÕES E SUPORTES, D = 2 1/2"</v>
          </cell>
          <cell r="G2181" t="str">
            <v>m</v>
          </cell>
          <cell r="H2181">
            <v>174.22</v>
          </cell>
        </row>
        <row r="2182">
          <cell r="A2182" t="str">
            <v>ED-50041</v>
          </cell>
          <cell r="C2182" t="str">
            <v>FORNECIMENTO E ASSENTAMENTO DE TUBO DE AÇO GALVANIZADO COM COSTURA , INCLUSIVE CONEXÕES E SUPORTES, D = 3/4"</v>
          </cell>
          <cell r="G2182" t="str">
            <v>m</v>
          </cell>
          <cell r="H2182">
            <v>67.58</v>
          </cell>
        </row>
        <row r="2183">
          <cell r="A2183">
            <v>8986</v>
          </cell>
          <cell r="C2183" t="str">
            <v>REGISTRO E VÁLVULA</v>
          </cell>
        </row>
        <row r="2184">
          <cell r="A2184" t="str">
            <v>ED-49999</v>
          </cell>
          <cell r="C2184" t="str">
            <v>REGISTRO DE ESFERA, TIPO PVC SOLDÁVEL DN 20MM (1/2"), INCLUSIVE VOLANTE PARA ACIONAMENTO</v>
          </cell>
          <cell r="G2184" t="str">
            <v>un</v>
          </cell>
          <cell r="H2184">
            <v>19.440000000000001</v>
          </cell>
        </row>
        <row r="2185">
          <cell r="A2185" t="str">
            <v>ED-50000</v>
          </cell>
          <cell r="C2185" t="str">
            <v>REGISTRO DE ESFERA, TIPO PVC SOLDÁVEL DN 25MM (3/4"), INCLUSIVE VOLANTE PARA ACIONAMENTO</v>
          </cell>
          <cell r="G2185" t="str">
            <v>un</v>
          </cell>
          <cell r="H2185">
            <v>22.99</v>
          </cell>
        </row>
        <row r="2186">
          <cell r="A2186" t="str">
            <v>ED-50001</v>
          </cell>
          <cell r="C2186" t="str">
            <v>REGISTRO DE ESFERA, TIPO PVC SOLDÁVEL DN 32MM (1"), INCLUSIVE VOLANTE PARA ACIONAMENTO</v>
          </cell>
          <cell r="G2186" t="str">
            <v>un</v>
          </cell>
          <cell r="H2186">
            <v>31.93</v>
          </cell>
        </row>
        <row r="2187">
          <cell r="A2187" t="str">
            <v>ED-50002</v>
          </cell>
          <cell r="C2187" t="str">
            <v>REGISTRO DE ESFERA, TIPO PVC SOLDÁVEL DN 40MM (1.1/4"), INCLUSIVE VOLANTE PARA ACIONAMENTO</v>
          </cell>
          <cell r="G2187" t="str">
            <v>un</v>
          </cell>
          <cell r="H2187">
            <v>39.54</v>
          </cell>
        </row>
        <row r="2188">
          <cell r="A2188" t="str">
            <v>ED-50003</v>
          </cell>
          <cell r="C2188" t="str">
            <v>REGISTRO DE ESFERA, TIPO PVC SOLDÁVEL DN 50MM (1.1/2"), INCLUSIVE VOLANTE PARA ACIONAMENTO</v>
          </cell>
          <cell r="G2188" t="str">
            <v>un</v>
          </cell>
          <cell r="H2188">
            <v>41.24</v>
          </cell>
        </row>
        <row r="2189">
          <cell r="A2189" t="str">
            <v>ED-50004</v>
          </cell>
          <cell r="C2189" t="str">
            <v>REGISTRO DE ESFERA, TIPO PVC SOLDÁVEL DN 60MM (2"), INCLUSIVE VOLANTE PARA ACIONAMENTO</v>
          </cell>
          <cell r="G2189" t="str">
            <v>un</v>
          </cell>
          <cell r="H2189">
            <v>68.239999999999995</v>
          </cell>
        </row>
        <row r="2190">
          <cell r="A2190" t="str">
            <v>ED-49991</v>
          </cell>
          <cell r="C2190" t="str">
            <v>REGISTRO DE GAVETA, TIPO BASE, ROSCÁVEL 1" (PARA TUBO SOLDÁVEL OU PPR DN 32MM/CPVC DN 28MM), INCLUSIVE ACABAMENTO (PADRÃO MÉDIO) E CANOPLA CROMADOS</v>
          </cell>
          <cell r="G2190" t="str">
            <v>un</v>
          </cell>
          <cell r="H2190">
            <v>94.48</v>
          </cell>
        </row>
        <row r="2191">
          <cell r="A2191" t="str">
            <v>ED-49992</v>
          </cell>
          <cell r="C2191" t="str">
            <v>REGISTRO DE GAVETA, TIPO BASE, ROSCÁVEL 1" (PARA TUBO SOLDÁVEL OU PPR DN 32MM/CPVC DN 28MM), INCLUSIVE ACABAMENTO (PADRÃO POPULAR) E CANOPLA CROMADOS</v>
          </cell>
          <cell r="G2191" t="str">
            <v>un</v>
          </cell>
          <cell r="H2191">
            <v>92.44</v>
          </cell>
        </row>
        <row r="2192">
          <cell r="A2192" t="str">
            <v>ED-49995</v>
          </cell>
          <cell r="C2192" t="str">
            <v>REGISTRO DE GAVETA, TIPO BASE, ROSCÁVEL 1.1/2" (PARA TUBO SOLDÁVEL OU PPR DN 50MM/CPVC DN 42MM), INCLUSIVE ACABAMENTO (PADRÃO MÉDIO) E CANOPLA CROMADOS</v>
          </cell>
          <cell r="G2192" t="str">
            <v>un</v>
          </cell>
          <cell r="H2192">
            <v>136.82</v>
          </cell>
        </row>
        <row r="2193">
          <cell r="A2193" t="str">
            <v>ED-49996</v>
          </cell>
          <cell r="C2193" t="str">
            <v>REGISTRO DE GAVETA, TIPO BASE, ROSCÁVEL 1.1/2" (PARA TUBO SOLDÁVEL OU PPR DN 50MM/CPVC DN 42MM), INCLUSIVE ACABAMENTO (PADRÃO POPULAR) E CANOPLA CROMADOS</v>
          </cell>
          <cell r="G2193" t="str">
            <v>un</v>
          </cell>
          <cell r="H2193">
            <v>127.56</v>
          </cell>
        </row>
        <row r="2194">
          <cell r="A2194" t="str">
            <v>ED-49993</v>
          </cell>
          <cell r="C2194" t="str">
            <v>REGISTRO DE GAVETA, TIPO BASE, ROSCÁVEL 1.1/4" (PARA TUBO SOLDÁVEL OU PPR DN 40MM/CPVC DN 35MM), INCLUSIVE ACABAMENTO (PADRÃO MÉDIO) E CANOPLA CROMADOS</v>
          </cell>
          <cell r="G2194" t="str">
            <v>un</v>
          </cell>
          <cell r="H2194">
            <v>123.77</v>
          </cell>
        </row>
        <row r="2195">
          <cell r="A2195" t="str">
            <v>ED-49994</v>
          </cell>
          <cell r="C2195" t="str">
            <v>REGISTRO DE GAVETA, TIPO BASE, ROSCÁVEL 1.1/4" (PARA TUBO SOLDÁVEL OU PPR DN 40MM/CPVC DN 35MM), INCLUSIVE ACABAMENTO (PADRÃO POPULAR) E CANOPLA CROMADOS</v>
          </cell>
          <cell r="G2195" t="str">
            <v>un</v>
          </cell>
          <cell r="H2195">
            <v>114.51</v>
          </cell>
        </row>
        <row r="2196">
          <cell r="A2196" t="str">
            <v>ED-49987</v>
          </cell>
          <cell r="C2196" t="str">
            <v>REGISTRO DE GAVETA, TIPO BASE, ROSCÁVEL 1/2" (PARA TUBO SOLDÁVEL OU PPR DN 20MM/CPVC DN 15MM), INCLUSIVE ACABAMENTO (PADRÃO MÉDIO) E CANOPLA CROMADOS</v>
          </cell>
          <cell r="G2196" t="str">
            <v>un</v>
          </cell>
          <cell r="H2196">
            <v>78.349999999999994</v>
          </cell>
        </row>
        <row r="2197">
          <cell r="A2197" t="str">
            <v>ED-49988</v>
          </cell>
          <cell r="C2197" t="str">
            <v>REGISTRO DE GAVETA, TIPO BASE, ROSCÁVEL 1/2" (PARA TUBO SOLDÁVEL OU PPR DN 20MM/CPVC DN 15MM), INCLUSIVE ACABAMENTO (PADRÃO POPULAR) E CANOPLA CROMADOS</v>
          </cell>
          <cell r="G2197" t="str">
            <v>un</v>
          </cell>
          <cell r="H2197">
            <v>76.31</v>
          </cell>
        </row>
        <row r="2198">
          <cell r="A2198" t="str">
            <v>ED-49989</v>
          </cell>
          <cell r="C2198" t="str">
            <v>REGISTRO DE GAVETA, TIPO BASE, ROSCÁVEL 3/4" (PARA TUBO SOLDÁVEL OU PPR DN 25MM/CPVC DN 22MM), INCLUSIVE ACABAMENTO (PADRÃO MÉDIO) E CANOPLA CROMADO</v>
          </cell>
          <cell r="G2198" t="str">
            <v>un</v>
          </cell>
          <cell r="H2198">
            <v>82.27</v>
          </cell>
        </row>
        <row r="2199">
          <cell r="A2199" t="str">
            <v>ED-49990</v>
          </cell>
          <cell r="C2199" t="str">
            <v>REGISTRO DE GAVETA, TIPO BASE, ROSCÁVEL 3/4" (PARA TUBO SOLDÁVEL OU PPR DN 25MM/CPVC DN 22MM), INCLUSIVE ACABAMENTO (PADRÃO POPULAR) E CANOPLA CROMADOS</v>
          </cell>
          <cell r="G2199" t="str">
            <v>un</v>
          </cell>
          <cell r="H2199">
            <v>80.2</v>
          </cell>
        </row>
        <row r="2200">
          <cell r="A2200" t="str">
            <v>ED-49974</v>
          </cell>
          <cell r="C2200" t="str">
            <v>REGISTRO DE GAVETA, TIPO BRUTO, ROSCÁVEL 1" (PARA TUBO SOLDÁVEL OU PPR DN 32MM/CPVC DN 28MM), INCLUSIVE VOLANTE PARA ACIONAMENTO</v>
          </cell>
          <cell r="G2200" t="str">
            <v>un</v>
          </cell>
          <cell r="H2200">
            <v>43.03</v>
          </cell>
        </row>
        <row r="2201">
          <cell r="A2201" t="str">
            <v>ED-49978</v>
          </cell>
          <cell r="C2201" t="str">
            <v>REGISTRO DE GAVETA, TIPO BRUTO, ROSCÁVEL 1.1/2" (PARA TUBO SOLDÁVEL OU PPR DN 50MM/CPVC DN 42MM), INCLUSIVE VOLANTE PARA ACIONAMENTO</v>
          </cell>
          <cell r="G2201" t="str">
            <v>un</v>
          </cell>
          <cell r="H2201">
            <v>64.41</v>
          </cell>
        </row>
        <row r="2202">
          <cell r="A2202" t="str">
            <v>ED-49976</v>
          </cell>
          <cell r="C2202" t="str">
            <v>REGISTRO DE GAVETA, TIPO BRUTO, ROSCÁVEL 1.1/4" (PARA TUBO SOLDÁVEL OU PPR DN 40MM/CPVC DN 35MM), INCLUSIVE VOLANTE PARA ACIONAMENTO</v>
          </cell>
          <cell r="G2202" t="str">
            <v>un</v>
          </cell>
          <cell r="H2202">
            <v>51.52</v>
          </cell>
        </row>
        <row r="2203">
          <cell r="A2203" t="str">
            <v>ED-49970</v>
          </cell>
          <cell r="C2203" t="str">
            <v>REGISTRO DE GAVETA, TIPO BRUTO, ROSCÁVEL 1/2" (PARA TUBO SOLDÁVEL OU PPR DN 20MM/CPVC DN 15MM), INCLUSIVE VOLANTE PARA ACIONAMENTO</v>
          </cell>
          <cell r="G2203" t="str">
            <v>un</v>
          </cell>
          <cell r="H2203">
            <v>30.28</v>
          </cell>
        </row>
        <row r="2204">
          <cell r="A2204" t="str">
            <v>ED-49980</v>
          </cell>
          <cell r="C2204" t="str">
            <v>REGISTRO DE GAVETA, TIPO BRUTO, ROSCÁVEL 2" (PARA TUBO SOLDÁVEL OU PPR DN 60MM/CPVC DN 54MM), INCLUSIVE VOLANTE PARA ACIONAMENTO</v>
          </cell>
          <cell r="G2204" t="str">
            <v>un</v>
          </cell>
          <cell r="H2204">
            <v>81.66</v>
          </cell>
        </row>
        <row r="2205">
          <cell r="A2205" t="str">
            <v>ED-49982</v>
          </cell>
          <cell r="C2205" t="str">
            <v>REGISTRO DE GAVETA, TIPO BRUTO, ROSCÁVEL 2.1/2" (PARA TUBO SOLDÁVEL OU PPR DN 75MM/CPVC DN 73MM), INCLUSIVE VOLANTE PARA ACIONAMENTO</v>
          </cell>
          <cell r="G2205" t="str">
            <v>un</v>
          </cell>
          <cell r="H2205">
            <v>148.15</v>
          </cell>
        </row>
        <row r="2206">
          <cell r="A2206" t="str">
            <v>ED-49984</v>
          </cell>
          <cell r="C2206" t="str">
            <v>REGISTRO DE GAVETA, TIPO BRUTO, ROSCÁVEL 3" (PARA TUBO SOLDÁVEL OU PPR DN 85MM/CPVC DN 89MM), INCLUSIVE VOLANTE PARA ACIONAMENTO</v>
          </cell>
          <cell r="G2206" t="str">
            <v>un</v>
          </cell>
          <cell r="H2206">
            <v>250.32</v>
          </cell>
        </row>
        <row r="2207">
          <cell r="A2207" t="str">
            <v>ED-49972</v>
          </cell>
          <cell r="C2207" t="str">
            <v>REGISTRO DE GAVETA, TIPO BRUTO, ROSCÁVEL 3/4" (PARA TUBO SOLDÁVEL OU PPR DN 25MM/CPVC DN 22MM), INCLUSIVE VOLANTE PARA ACIONAMENTO</v>
          </cell>
          <cell r="G2207" t="str">
            <v>un</v>
          </cell>
          <cell r="H2207">
            <v>31.1</v>
          </cell>
        </row>
        <row r="2208">
          <cell r="A2208" t="str">
            <v>ED-49986</v>
          </cell>
          <cell r="C2208" t="str">
            <v>REGISTRO DE GAVETA, TIPO BRUTO, ROSCÁVEL 4" (PARA TUBO SOLDÁVEL OU PPR DN 110MM/CPVC DN 114MM), INCLUSIVE VOLANTE PARA ACIONAMENTO</v>
          </cell>
          <cell r="G2208" t="str">
            <v>un</v>
          </cell>
          <cell r="H2208">
            <v>404.31</v>
          </cell>
        </row>
        <row r="2209">
          <cell r="A2209" t="str">
            <v>ED-49963</v>
          </cell>
          <cell r="C2209" t="str">
            <v>REGISTRO DE PRESSÃO, TIPO BASE, ROSCÁVEL 1/2" (PARA TUBO SOLDÁVEL OU PPR DN 20MM/CPVC DN 15MM), INCLUSIVE ACABAMENTO (PADRÃO MÉDIO) E CANOPLA CROMADOS</v>
          </cell>
          <cell r="G2209" t="str">
            <v>un</v>
          </cell>
          <cell r="H2209">
            <v>79.14</v>
          </cell>
        </row>
        <row r="2210">
          <cell r="A2210" t="str">
            <v>ED-49964</v>
          </cell>
          <cell r="C2210" t="str">
            <v>REGISTRO DE PRESSÃO, TIPO BASE, ROSCÁVEL 1/2" (PARA TUBO SOLDÁVEL OU PPR DN 20MM/CPVC DN 15MM), INCLUSIVE ACABAMENTO (PADRÃO POPULAR) E CANOPLA CROMADOS</v>
          </cell>
          <cell r="G2210" t="str">
            <v>un</v>
          </cell>
          <cell r="H2210">
            <v>77.099999999999994</v>
          </cell>
        </row>
        <row r="2211">
          <cell r="A2211" t="str">
            <v>ED-49965</v>
          </cell>
          <cell r="C2211" t="str">
            <v>REGISTRO DE PRESSÃO, TIPO BASE, ROSCÁVEL 3/4" (PARA TUBO SOLDÁVEL OU PPR DN 25MM/CPVC DN 22MM), INCLUSIVE ACABAMENTO (PADRÃO MÉDIO) E CANOPLA CROMADOS</v>
          </cell>
          <cell r="G2211" t="str">
            <v>un</v>
          </cell>
          <cell r="H2211">
            <v>80.319999999999993</v>
          </cell>
        </row>
        <row r="2212">
          <cell r="A2212" t="str">
            <v>ED-49966</v>
          </cell>
          <cell r="C2212" t="str">
            <v>REGISTRO DE PRESSÃO, TIPO BASE, ROSCÁVEL 3/4" (PARA TUBO SOLDÁVEL OU PPR DN 25MM/CPVC DN 22MM), INCLUSIVE ACABAMENTO (PADRÃO POPULAR) E CANOPLA CROMADOS</v>
          </cell>
          <cell r="G2212" t="str">
            <v>un</v>
          </cell>
          <cell r="H2212">
            <v>78.28</v>
          </cell>
        </row>
        <row r="2213">
          <cell r="A2213" t="str">
            <v>ED-50346</v>
          </cell>
          <cell r="C2213" t="str">
            <v>VÁLVULA DE RETENÇÃO DE PÉ COM CRIVO, D = 100 MM (4")</v>
          </cell>
          <cell r="G2213" t="str">
            <v>U</v>
          </cell>
          <cell r="H2213">
            <v>706.95</v>
          </cell>
        </row>
        <row r="2214">
          <cell r="A2214" t="str">
            <v>ED-50338</v>
          </cell>
          <cell r="C2214" t="str">
            <v>VÁLVULA DE RETENÇÃO DE PÉ COM CRIVO, D = 15 MM (1/2")</v>
          </cell>
          <cell r="G2214" t="str">
            <v>U</v>
          </cell>
          <cell r="H2214">
            <v>57.86</v>
          </cell>
        </row>
        <row r="2215">
          <cell r="A2215" t="str">
            <v>ED-50339</v>
          </cell>
          <cell r="C2215" t="str">
            <v>VÁLVULA DE RETENÇÃO DE PÉ COM CRIVO, D = 20 MM (3/4")</v>
          </cell>
          <cell r="G2215" t="str">
            <v>U</v>
          </cell>
          <cell r="H2215">
            <v>73.53</v>
          </cell>
        </row>
        <row r="2216">
          <cell r="A2216" t="str">
            <v>ED-50340</v>
          </cell>
          <cell r="C2216" t="str">
            <v>VÁLVULA DE RETENÇÃO DE PÉ COM CRIVO D = 25 MM (1")</v>
          </cell>
          <cell r="G2216" t="str">
            <v>U</v>
          </cell>
          <cell r="H2216">
            <v>82.69</v>
          </cell>
        </row>
        <row r="2217">
          <cell r="A2217" t="str">
            <v>ED-50341</v>
          </cell>
          <cell r="C2217" t="str">
            <v>VÁLVULA DE RETENÇÃO DE PÉ COM CRIVO, D = 32 MM (1 1/4")</v>
          </cell>
          <cell r="G2217" t="str">
            <v>U</v>
          </cell>
          <cell r="H2217">
            <v>125.83</v>
          </cell>
        </row>
        <row r="2218">
          <cell r="A2218" t="str">
            <v>ED-50342</v>
          </cell>
          <cell r="C2218" t="str">
            <v>VÁLVULA DE RETENÇÃO DE PÉ COM CRIVO, D = 40 MM (1 1/2")</v>
          </cell>
          <cell r="G2218" t="str">
            <v>U</v>
          </cell>
          <cell r="H2218">
            <v>132.9</v>
          </cell>
        </row>
        <row r="2219">
          <cell r="A2219" t="str">
            <v>ED-50343</v>
          </cell>
          <cell r="C2219" t="str">
            <v>VÁLVULA DE RETENÇÃO DE PÉ COM CRIVO, D = 50 MM (2")</v>
          </cell>
          <cell r="G2219" t="str">
            <v>U</v>
          </cell>
          <cell r="H2219">
            <v>182.22</v>
          </cell>
        </row>
        <row r="2220">
          <cell r="A2220" t="str">
            <v>ED-50344</v>
          </cell>
          <cell r="C2220" t="str">
            <v>VÁLVULA DE RETENÇÃO DE PÉ COM CRIVO, D = 65 MM (2 1/2")</v>
          </cell>
          <cell r="G2220" t="str">
            <v>U</v>
          </cell>
          <cell r="H2220">
            <v>314.23</v>
          </cell>
        </row>
        <row r="2221">
          <cell r="A2221" t="str">
            <v>ED-50345</v>
          </cell>
          <cell r="C2221" t="str">
            <v>VÁLVULA DE RETENÇÃO DE PÉ COM CRIVO, D = 80 MM (3")</v>
          </cell>
          <cell r="G2221" t="str">
            <v>U</v>
          </cell>
          <cell r="H2221">
            <v>408.56</v>
          </cell>
        </row>
        <row r="2222">
          <cell r="A2222" t="str">
            <v>ED-50358</v>
          </cell>
          <cell r="C2222" t="str">
            <v>VÁLVULA DE RETENÇÃO HORIZONTAL OU VERTICAL, Ø 100 MM (4")</v>
          </cell>
          <cell r="G2222" t="str">
            <v>U</v>
          </cell>
          <cell r="H2222">
            <v>881.21</v>
          </cell>
        </row>
        <row r="2223">
          <cell r="A2223" t="str">
            <v>ED-50350</v>
          </cell>
          <cell r="C2223" t="str">
            <v>VÁLVULA DE RETENÇÃO HORIZONTAL OU VERTICAL, Ø 15 MM (1/2")</v>
          </cell>
          <cell r="G2223" t="str">
            <v>U</v>
          </cell>
          <cell r="H2223">
            <v>90.45</v>
          </cell>
        </row>
        <row r="2224">
          <cell r="A2224" t="str">
            <v>ED-50351</v>
          </cell>
          <cell r="C2224" t="str">
            <v>VÁLVULA DE RETENÇÃO HORIZONTAL OU VERTICAL, Ø 20 MM (3/4")</v>
          </cell>
          <cell r="G2224" t="str">
            <v>U</v>
          </cell>
          <cell r="H2224">
            <v>106.01</v>
          </cell>
        </row>
        <row r="2225">
          <cell r="A2225" t="str">
            <v>ED-50354</v>
          </cell>
          <cell r="C2225" t="str">
            <v>VÁLVULA DE RETENÇÃO HORIZONTAL OU VERTICAL, Ø 25 MM (1")</v>
          </cell>
          <cell r="G2225" t="str">
            <v>U</v>
          </cell>
          <cell r="H2225">
            <v>137.05000000000001</v>
          </cell>
        </row>
        <row r="2226">
          <cell r="A2226" t="str">
            <v>ED-50352</v>
          </cell>
          <cell r="C2226" t="str">
            <v>VÁLVULA DE RETENÇÃO HORIZONTAL OU VERTICAL, Ø 32 MM (1 1/4")</v>
          </cell>
          <cell r="G2226" t="str">
            <v>U</v>
          </cell>
          <cell r="H2226">
            <v>208.43</v>
          </cell>
        </row>
        <row r="2227">
          <cell r="A2227" t="str">
            <v>ED-50353</v>
          </cell>
          <cell r="C2227" t="str">
            <v>VÁLVULA DE RETENÇÃO HORIZONTAL OU VERTICAL, Ø 40 MM (1 1/2")</v>
          </cell>
          <cell r="G2227" t="str">
            <v>U</v>
          </cell>
          <cell r="H2227">
            <v>222.46</v>
          </cell>
        </row>
        <row r="2228">
          <cell r="A2228" t="str">
            <v>ED-50355</v>
          </cell>
          <cell r="C2228" t="str">
            <v>VÁLVULA DE RETENÇÃO HORIZONTAL OU VERTICAL, Ø 50 MM (2")</v>
          </cell>
          <cell r="G2228" t="str">
            <v>U</v>
          </cell>
          <cell r="H2228">
            <v>302.19</v>
          </cell>
        </row>
        <row r="2229">
          <cell r="A2229" t="str">
            <v>ED-50356</v>
          </cell>
          <cell r="C2229" t="str">
            <v>VÁLVULA DE RETENÇÃO HORIZONTAL OU VERTICAL, Ø 65 MM (2 1/2")</v>
          </cell>
          <cell r="G2229" t="str">
            <v>U</v>
          </cell>
          <cell r="H2229">
            <v>431.39</v>
          </cell>
        </row>
        <row r="2230">
          <cell r="A2230" t="str">
            <v>ED-50357</v>
          </cell>
          <cell r="C2230" t="str">
            <v>VÁLVULA DE RETENÇÃO HORIZONTAL OU VERTICAL, Ø 80 MM (3")</v>
          </cell>
          <cell r="G2230" t="str">
            <v>U</v>
          </cell>
          <cell r="H2230">
            <v>581.14</v>
          </cell>
        </row>
        <row r="2231">
          <cell r="A2231">
            <v>8987</v>
          </cell>
          <cell r="C2231" t="str">
            <v>CAIXA SIFONADA E RALO EM PVC</v>
          </cell>
        </row>
        <row r="2232">
          <cell r="A2232" t="str">
            <v>ED-49950</v>
          </cell>
          <cell r="C2232" t="str">
            <v>CAIXA DE INSPEÇÃO DE POLIETILENO , Ø 100 MM</v>
          </cell>
          <cell r="G2232" t="str">
            <v>un</v>
          </cell>
          <cell r="H2232">
            <v>166.83</v>
          </cell>
        </row>
        <row r="2233">
          <cell r="A2233" t="str">
            <v>ED-50006</v>
          </cell>
          <cell r="C2233" t="str">
            <v>CAIXA SECA DE PVC RÍGIDO , 100 X 100 X 40 MM</v>
          </cell>
          <cell r="G2233" t="str">
            <v>un</v>
          </cell>
          <cell r="H2233">
            <v>43.04</v>
          </cell>
        </row>
        <row r="2234">
          <cell r="A2234" t="str">
            <v>ED-50009</v>
          </cell>
          <cell r="C2234" t="str">
            <v>CAIXA SIFONADA EM PVC COM GRELHA QUADRADA/REDONDA 150 X 185 X 75 MM</v>
          </cell>
          <cell r="G2234" t="str">
            <v>un</v>
          </cell>
          <cell r="H2234">
            <v>65.86</v>
          </cell>
        </row>
        <row r="2235">
          <cell r="A2235" t="str">
            <v>ED-50007</v>
          </cell>
          <cell r="C2235" t="str">
            <v>CAIXA SIFONADA EM PVC COM GRELHA QUADRADA150 X 150 X 50 MM</v>
          </cell>
          <cell r="G2235" t="str">
            <v>un</v>
          </cell>
          <cell r="H2235">
            <v>61.08</v>
          </cell>
        </row>
        <row r="2236">
          <cell r="A2236" t="str">
            <v>ED-50010</v>
          </cell>
          <cell r="C2236" t="str">
            <v>CAIXA SIFONADA EM PVC COM GRELHA REDONDA 100 X 100 X 40 MM</v>
          </cell>
          <cell r="G2236" t="str">
            <v>un</v>
          </cell>
          <cell r="H2236">
            <v>49.83</v>
          </cell>
        </row>
        <row r="2237">
          <cell r="A2237" t="str">
            <v>ED-50011</v>
          </cell>
          <cell r="C2237" t="str">
            <v>CAIXA SIFONADA EM PVC COM GRELHA REDONDA 100 X 100 X 50 MM</v>
          </cell>
          <cell r="G2237" t="str">
            <v>un</v>
          </cell>
          <cell r="H2237">
            <v>50.91</v>
          </cell>
        </row>
        <row r="2238">
          <cell r="A2238" t="str">
            <v>ED-50008</v>
          </cell>
          <cell r="C2238" t="str">
            <v>CAIXA SIFONADA EM PVC COM GRELHA REDONDA 150 X 150 X 50 MM</v>
          </cell>
          <cell r="G2238" t="str">
            <v>un</v>
          </cell>
          <cell r="H2238">
            <v>61.29</v>
          </cell>
        </row>
        <row r="2239">
          <cell r="A2239" t="str">
            <v>ED-50014</v>
          </cell>
          <cell r="C2239" t="str">
            <v>CAIXA SIFONADA EM PVC COM TAMPA CEGA 150 X 150 X 50 MM</v>
          </cell>
          <cell r="G2239" t="str">
            <v>un</v>
          </cell>
          <cell r="H2239">
            <v>62.52</v>
          </cell>
        </row>
        <row r="2240">
          <cell r="A2240" t="str">
            <v>ED-50015</v>
          </cell>
          <cell r="C2240" t="str">
            <v>CAIXA SIFONADA EM PVC COM TAMPA CEGA 150 X 185 X 75 MM</v>
          </cell>
          <cell r="G2240" t="str">
            <v>un</v>
          </cell>
          <cell r="H2240">
            <v>69.53</v>
          </cell>
        </row>
        <row r="2241">
          <cell r="A2241" t="str">
            <v>ED-50012</v>
          </cell>
          <cell r="C2241" t="str">
            <v>CAIXA SIFONADA EM PVC COM TAMPA CEGA 250 X 172 X 50 MM</v>
          </cell>
          <cell r="G2241" t="str">
            <v>un</v>
          </cell>
          <cell r="H2241">
            <v>72.39</v>
          </cell>
        </row>
        <row r="2242">
          <cell r="A2242" t="str">
            <v>ED-50013</v>
          </cell>
          <cell r="C2242" t="str">
            <v>CAIXA SIFONADA EM PVC COM TAMPA CEGA 250 X 230 X 75 MM</v>
          </cell>
          <cell r="G2242" t="str">
            <v>un</v>
          </cell>
          <cell r="H2242">
            <v>78.63</v>
          </cell>
        </row>
        <row r="2243">
          <cell r="A2243" t="str">
            <v>ED-49955</v>
          </cell>
          <cell r="C2243" t="str">
            <v>RALO SECO PVC CÔNICO 100 X 40 MM COM GRELHA QUADRADA</v>
          </cell>
          <cell r="G2243" t="str">
            <v>un</v>
          </cell>
          <cell r="H2243">
            <v>30.67</v>
          </cell>
        </row>
        <row r="2244">
          <cell r="A2244" t="str">
            <v>ED-49958</v>
          </cell>
          <cell r="C2244" t="str">
            <v>RALO SECO PVC CÔNICO 100 X 40 MM COM GRELHA REDONDA</v>
          </cell>
          <cell r="G2244" t="str">
            <v>un</v>
          </cell>
          <cell r="H2244">
            <v>31.37</v>
          </cell>
        </row>
        <row r="2245">
          <cell r="A2245" t="str">
            <v>ED-49959</v>
          </cell>
          <cell r="C2245" t="str">
            <v>RALO SECO PVC QUADRADO 100 X 53 X 40 MM COM GRELHA BRANCA</v>
          </cell>
          <cell r="G2245" t="str">
            <v>un</v>
          </cell>
          <cell r="H2245">
            <v>22.25</v>
          </cell>
        </row>
        <row r="2246">
          <cell r="A2246" t="str">
            <v>ED-49957</v>
          </cell>
          <cell r="C2246" t="str">
            <v>RALO SIFONADO PVC CILINDRICO 100 X 70 X 40 MM COM GRELHA QUADRADA</v>
          </cell>
          <cell r="G2246" t="str">
            <v>un</v>
          </cell>
          <cell r="H2246">
            <v>23.21</v>
          </cell>
        </row>
        <row r="2247">
          <cell r="A2247" t="str">
            <v>ED-49956</v>
          </cell>
          <cell r="C2247" t="str">
            <v>RALO SIFONADO PVC CILINDRÍCO 100 X 70 X 40 MM COM GRELHA REDONDA</v>
          </cell>
          <cell r="G2247" t="str">
            <v>un</v>
          </cell>
          <cell r="H2247">
            <v>23.21</v>
          </cell>
        </row>
        <row r="2248">
          <cell r="A2248" t="str">
            <v>ED-49952</v>
          </cell>
          <cell r="C2248" t="str">
            <v>RALO SIFONADO PVC CÔNICO ALTURA REGULÁVEL 100 X 40 MM COM GRELHA METÁLICA</v>
          </cell>
          <cell r="G2248" t="str">
            <v>un</v>
          </cell>
          <cell r="H2248">
            <v>49.92</v>
          </cell>
        </row>
        <row r="2249">
          <cell r="A2249" t="str">
            <v>ED-49954</v>
          </cell>
          <cell r="C2249" t="str">
            <v>RALO SIFONADO PVC CÔNICO 100 X 40 MM COM GRELHA REDONDA</v>
          </cell>
          <cell r="G2249" t="str">
            <v>un</v>
          </cell>
          <cell r="H2249">
            <v>21.39</v>
          </cell>
        </row>
        <row r="2250">
          <cell r="A2250" t="str">
            <v>ED-49953</v>
          </cell>
          <cell r="C2250" t="str">
            <v>RALO SIFONADO PVC QUADRADO 100 X 53 X 40 MM COM GRELHA BRANCA</v>
          </cell>
          <cell r="G2250" t="str">
            <v>un</v>
          </cell>
          <cell r="H2250">
            <v>29.03</v>
          </cell>
        </row>
        <row r="2251">
          <cell r="A2251">
            <v>8988</v>
          </cell>
          <cell r="C2251" t="str">
            <v>GRELHA E RALO METÁLICO</v>
          </cell>
        </row>
        <row r="2252">
          <cell r="A2252" t="str">
            <v>ED-49944</v>
          </cell>
          <cell r="C2252" t="str">
            <v>GRELHA DE FERRO FUNDIDO 30 X 30 CM</v>
          </cell>
          <cell r="G2252" t="str">
            <v>un</v>
          </cell>
          <cell r="H2252">
            <v>96.34</v>
          </cell>
        </row>
        <row r="2253">
          <cell r="A2253" t="str">
            <v>ED-49942</v>
          </cell>
          <cell r="C2253" t="str">
            <v>GRELHA FUNDIDA 571-C, 10 X 10 CM</v>
          </cell>
          <cell r="G2253" t="str">
            <v>un</v>
          </cell>
          <cell r="H2253">
            <v>40.36</v>
          </cell>
        </row>
        <row r="2254">
          <cell r="A2254" t="str">
            <v>ED-49943</v>
          </cell>
          <cell r="C2254" t="str">
            <v>GRELHA FUNDIDA 571-C, 15 X 15 CM</v>
          </cell>
          <cell r="G2254" t="str">
            <v>un</v>
          </cell>
          <cell r="H2254">
            <v>45.33</v>
          </cell>
        </row>
        <row r="2255">
          <cell r="A2255" t="str">
            <v>ED-49945</v>
          </cell>
          <cell r="C2255" t="str">
            <v>GRELHA/PORTA GRELHA AÇO INOX, FECHO GIRATÓRIO 100 X 100 MM</v>
          </cell>
          <cell r="G2255" t="str">
            <v>un</v>
          </cell>
          <cell r="H2255">
            <v>28.62</v>
          </cell>
        </row>
        <row r="2256">
          <cell r="A2256" t="str">
            <v>ED-49946</v>
          </cell>
          <cell r="C2256" t="str">
            <v>GRELHA/PORTA GRELHA AÇO INOX, FECHO GIRATÓRIO 150 X 150 MM</v>
          </cell>
          <cell r="G2256" t="str">
            <v>un</v>
          </cell>
          <cell r="H2256">
            <v>39.590000000000003</v>
          </cell>
        </row>
        <row r="2257">
          <cell r="A2257">
            <v>8990</v>
          </cell>
          <cell r="C2257" t="str">
            <v>TERMINAL DE VENTILAÇÃO</v>
          </cell>
        </row>
        <row r="2258">
          <cell r="A2258" t="str">
            <v>ED-49951</v>
          </cell>
          <cell r="C2258" t="str">
            <v>MITRA PVC RÍGIDO (TERMINAL DE VENTILAÇÃO TIPO) 75 MM</v>
          </cell>
          <cell r="G2258" t="str">
            <v>U</v>
          </cell>
          <cell r="H2258">
            <v>7.2</v>
          </cell>
        </row>
        <row r="2259">
          <cell r="A2259">
            <v>8991</v>
          </cell>
          <cell r="C2259" t="str">
            <v>CAIXA DE GORDURA</v>
          </cell>
        </row>
        <row r="2260">
          <cell r="A2260" t="str">
            <v>ED-49940</v>
          </cell>
          <cell r="C2260" t="str">
            <v>CAIXA DE GORDURA DUPLA (CGD), CIRCULAR, EM CONCRETO PRÉ-MOLDADO, CAPACIDADE DE 120L, INCLUSIVE ESCAVAÇÃO, REATERRO, TRANSPORTE E RETIRADA DO MATERIAL ESCAVADO (EM CAÇAMBA)</v>
          </cell>
          <cell r="G2260" t="str">
            <v>un</v>
          </cell>
          <cell r="H2260">
            <v>110.39</v>
          </cell>
        </row>
        <row r="2261">
          <cell r="A2261" t="str">
            <v>ED-49939</v>
          </cell>
          <cell r="C2261" t="str">
            <v>CAIXA DE GORDURA SIMPLES (CGS), CIRCULAR, EM CONCRETO PRÉ-MOLDADO, CAPACIDADE DE 31L, INCLUSIVE ESCAVAÇÃO, REATERRO, TRANSPORTE E RETIRADA DO MATERIAL ESCAVADO (EM CAÇAMBA)</v>
          </cell>
          <cell r="G2261" t="str">
            <v>un</v>
          </cell>
          <cell r="H2261">
            <v>72.42</v>
          </cell>
        </row>
        <row r="2262">
          <cell r="A2262">
            <v>8992</v>
          </cell>
          <cell r="C2262" t="str">
            <v>CAIXA DE ALVENARIA PARA ESGOTO</v>
          </cell>
        </row>
        <row r="2263">
          <cell r="A2263" t="str">
            <v>ED-49903</v>
          </cell>
          <cell r="C2263" t="str">
            <v>CAIXA DE ESGOTO DE INSPEÇÃO/PASSAGEM EM ALVENARIA (100X100X50CM), REVESTIMENTO EM ARGAMASSA COM ADITIVO IMPERMEABILIZANTE, COM TAMPA DE CONCRETO, INCLUSIVE ESCAVAÇÃO, REATERRO E TRANSPORTE E RETIRADA DO MATERIAL ESCAVADO (EM CAÇAMBA)</v>
          </cell>
          <cell r="G2263" t="str">
            <v>un</v>
          </cell>
          <cell r="H2263">
            <v>710.87</v>
          </cell>
        </row>
        <row r="2264">
          <cell r="A2264" t="str">
            <v>ED-49904</v>
          </cell>
          <cell r="C2264" t="str">
            <v>CAIXA DE ESGOTO DE INSPEÇÃO/PASSAGEM EM ALVENARIA (100X100X80CM), REVESTIMENTO EM ARGAMASSA COM ADITIVO IMPERMEABILIZANTE, COM TAMPA DE CONCRETO, INCLUSIVE ESCAVAÇÃO, REATERRO E TRANSPORTE E RETIRADA DO MATERIAL ESCAVADO (EM CAÇAMBA)</v>
          </cell>
          <cell r="G2264" t="str">
            <v>un</v>
          </cell>
          <cell r="H2264">
            <v>927.66</v>
          </cell>
        </row>
        <row r="2265">
          <cell r="A2265" t="str">
            <v>ED-49870</v>
          </cell>
          <cell r="C2265" t="str">
            <v>CAIXA DE ESGOTO DE INSPEÇÃO/PASSAGEM EM ALVENARIA (30X30X30CM), REVESTIMENTO EM ARGAMASSA COM ADITIVO IMPERMEABILIZANTE, COM TAMPA DE CONCRETO, INCLUSIVE ESCAVAÇÃO, REATERRO E TRANSPORTE E RETIRADA DO MATERIAL ESCAVADO (EM CAÇAMBA)</v>
          </cell>
          <cell r="G2265" t="str">
            <v>un</v>
          </cell>
          <cell r="H2265">
            <v>122.61</v>
          </cell>
        </row>
        <row r="2266">
          <cell r="A2266" t="str">
            <v>ED-49871</v>
          </cell>
          <cell r="C2266" t="str">
            <v>CAIXA DE ESGOTO DE INSPEÇÃO/PASSAGEM EM ALVENARIA (30X30X40CM), REVESTIMENTO EM ARGAMASSA COM ADITIVO IMPERMEABILIZANTE, COM TAMPA DE CONCRETO, INCLUSIVE ESCAVAÇÃO, REATERRO E TRANSPORTE E RETIRADA DO MATERIAL ESCAVADO (EM CAÇAMBA)</v>
          </cell>
          <cell r="G2266" t="str">
            <v>un</v>
          </cell>
          <cell r="H2266">
            <v>153.32</v>
          </cell>
        </row>
        <row r="2267">
          <cell r="A2267" t="str">
            <v>ED-49872</v>
          </cell>
          <cell r="C2267" t="str">
            <v>CAIXA DE ESGOTO DE INSPEÇÃO/PASSAGEM EM ALVENARIA (30X30X60CM), REVESTIMENTO EM ARGAMASSA COM ADITIVO IMPERMEABILIZANTE, COM TAMPA DE CONCRETO, INCLUSIVE ESCAVAÇÃO, REATERRO E TRANSPORTE E RETIRADA DO MATERIAL ESCAVADO (EM CAÇAMBA)</v>
          </cell>
          <cell r="G2267" t="str">
            <v>un</v>
          </cell>
          <cell r="H2267">
            <v>190.2</v>
          </cell>
        </row>
        <row r="2268">
          <cell r="A2268" t="str">
            <v>ED-49876</v>
          </cell>
          <cell r="C2268" t="str">
            <v>CAIXA DE ESGOTO DE INSPEÇÃO/PASSAGEM EM ALVENARIA (40X40X100CM), REVESTIMENTO EM ARGAMASSA COM ADITIVO IMPERMEABILIZANTE, COM TAMPA DE CONCRETO, INCLUSIVE ESCAVAÇÃO, REATERRO E TRANSPORTE E RETIRADA DO MATERIAL ESCAVADO (EM CAÇAMBA)</v>
          </cell>
          <cell r="G2268" t="str">
            <v>un</v>
          </cell>
          <cell r="H2268">
            <v>368.07</v>
          </cell>
        </row>
        <row r="2269">
          <cell r="A2269" t="str">
            <v>ED-49873</v>
          </cell>
          <cell r="C2269" t="str">
            <v>CAIXA DE ESGOTO DE INSPEÇÃO/PASSAGEM EM ALVENARIA (40X40X40CM), REVESTIMENTO EM ARGAMASSA COM ADITIVO IMPERMEABILIZANTE, COM TAMPA DE CONCRETO, INCLUSIVE ESCAVAÇÃO, REATERRO E TRANSPORTE E RETIRADA DO MATERIAL ESCAVADO (EM CAÇAMBA)</v>
          </cell>
          <cell r="G2269" t="str">
            <v>un</v>
          </cell>
          <cell r="H2269">
            <v>193.98</v>
          </cell>
        </row>
        <row r="2270">
          <cell r="A2270" t="str">
            <v>ED-49874</v>
          </cell>
          <cell r="C2270" t="str">
            <v>CAIXA DE ESGOTO DE INSPEÇÃO/PASSAGEM EM ALVENARIA (40X40X60CM), REVESTIMENTO EM ARGAMASSA COM ADITIVO IMPERMEABILIZANTE, COM TAMPA DE CONCRETO, INCLUSIVE ESCAVAÇÃO, REATERRO E TRANSPORTE E RETIRADA DO MATERIAL ESCAVADO (EM CAÇAMBA)</v>
          </cell>
          <cell r="G2270" t="str">
            <v>un</v>
          </cell>
          <cell r="H2270">
            <v>252.01</v>
          </cell>
        </row>
        <row r="2271">
          <cell r="A2271" t="str">
            <v>ED-49875</v>
          </cell>
          <cell r="C2271" t="str">
            <v>CAIXA DE ESGOTO DE INSPEÇÃO/PASSAGEM EM ALVENARIA (40X40X80CM), REVESTIMENTO EM ARGAMASSA COM ADITIVO IMPERMEABILIZANTE, COM TAMPA DE CONCRETO, INCLUSIVE ESCAVAÇÃO, REATERRO E TRANSPORTE E RETIRADA DO MATERIAL ESCAVADO (EM CAÇAMBA)</v>
          </cell>
          <cell r="G2271" t="str">
            <v>un</v>
          </cell>
          <cell r="H2271">
            <v>310.02999999999997</v>
          </cell>
        </row>
        <row r="2272">
          <cell r="A2272" t="str">
            <v>ED-49881</v>
          </cell>
          <cell r="C2272" t="str">
            <v>CAIXA DE ESGOTO DE INSPEÇÃO/PASSAGEM EM ALVENARIA (50X50X100CM), REVESTIMENTO EM ARGAMASSA COM ADITIVO IMPERMEABILIZANTE, COM TAMPA DE CONCRETO, INCLUSIVE ESCAVAÇÃO, REATERRO E TRANSPORTE E RETIRADA DO MATERIAL ESCAVADO (EM CAÇAMBA)</v>
          </cell>
          <cell r="G2272" t="str">
            <v>un</v>
          </cell>
          <cell r="H2272">
            <v>461.76</v>
          </cell>
        </row>
        <row r="2273">
          <cell r="A2273" t="str">
            <v>ED-49877</v>
          </cell>
          <cell r="C2273" t="str">
            <v>CAIXA DE ESGOTO DE INSPEÇÃO/PASSAGEM EM ALVENARIA (50X50X40CM), REVESTIMENTO EM ARGAMASSA COM ADITIVO IMPERMEABILIZANTE, COM TAMPA DE CONCRETO, INCLUSIVE ESCAVAÇÃO, REATERRO E TRANSPORTE E RETIRADA DO MATERIAL ESCAVADO (EM CAÇAMBA)</v>
          </cell>
          <cell r="G2273" t="str">
            <v>un</v>
          </cell>
          <cell r="H2273">
            <v>247.49</v>
          </cell>
        </row>
        <row r="2274">
          <cell r="A2274" t="str">
            <v>ED-49878</v>
          </cell>
          <cell r="C2274" t="str">
            <v>CAIXA DE ESGOTO DE INSPEÇÃO/PASSAGEM EM ALVENARIA (50X50X45CM), REVESTIMENTO EM ARGAMASSA COM ADITIVO IMPERMEABILIZANTE, COM TAMPA DE CONCRETO, INCLUSIVE ESCAVAÇÃO, REATERRO E TRANSPORTE E RETIRADA DO MATERIAL ESCAVADO (EM CAÇAMBA)</v>
          </cell>
          <cell r="G2274" t="str">
            <v>un</v>
          </cell>
          <cell r="H2274">
            <v>225.53</v>
          </cell>
        </row>
        <row r="2275">
          <cell r="A2275" t="str">
            <v>ED-49879</v>
          </cell>
          <cell r="C2275" t="str">
            <v>CAIXA DE ESGOTO DE INSPEÇÃO/PASSAGEM EM ALVENARIA (50X50X60CM), REVESTIMENTO EM ARGAMASSA COM ADITIVO IMPERMEABILIZANTE, COM TAMPA DE CONCRETO, INCLUSIVE ESCAVAÇÃO, REATERRO E TRANSPORTE E RETIRADA DO MATERIAL ESCAVADO (EM CAÇAMBA)</v>
          </cell>
          <cell r="G2275" t="str">
            <v>un</v>
          </cell>
          <cell r="H2275">
            <v>318.92</v>
          </cell>
        </row>
        <row r="2276">
          <cell r="A2276" t="str">
            <v>ED-49880</v>
          </cell>
          <cell r="C2276" t="str">
            <v>CAIXA DE ESGOTO DE INSPEÇÃO/PASSAGEM EM ALVENARIA (50X50X80CM), REVESTIMENTO EM ARGAMASSA COM ADITIVO IMPERMEABILIZANTE, COM TAMPA DE CONCRETO, INCLUSIVE ESCAVAÇÃO, REATERRO E TRANSPORTE E RETIRADA DO MATERIAL ESCAVADO (EM CAÇAMBA)</v>
          </cell>
          <cell r="G2276" t="str">
            <v>un</v>
          </cell>
          <cell r="H2276">
            <v>390.34</v>
          </cell>
        </row>
        <row r="2277">
          <cell r="A2277" t="str">
            <v>ED-49889</v>
          </cell>
          <cell r="C2277" t="str">
            <v>CAIXA DE ESGOTO DE INSPEÇÃO/PASSAGEM EM ALVENARIA (60X60X100CM), REVESTIMENTO EM ARGAMASSA COM ADITIVO IMPERMEABILIZANTE, COM TAMPA DE CONCRETO, INCLUSIVE ESCAVAÇÃO, REATERRO E TRANSPORTE E RETIRADA DO MATERIAL ESCAVADO (EM CAÇAMBA)</v>
          </cell>
          <cell r="G2277" t="str">
            <v>un</v>
          </cell>
          <cell r="H2277">
            <v>561.38</v>
          </cell>
        </row>
        <row r="2278">
          <cell r="A2278" t="str">
            <v>ED-49882</v>
          </cell>
          <cell r="C2278" t="str">
            <v>CAIXA DE ESGOTO DE INSPEÇÃO/PASSAGEM EM ALVENARIA (60X60X40CM), REVESTIMENTO EM ARGAMASSA COM ADITIVO IMPERMEABILIZANTE, COM TAMPA DE CONCRETO, INCLUSIVE ESCAVAÇÃO, REATERRO E TRANSPORTE E RETIRADA DO MATERIAL ESCAVADO (EM CAÇAMBA)</v>
          </cell>
          <cell r="G2278" t="str">
            <v>un</v>
          </cell>
          <cell r="H2278">
            <v>305.74</v>
          </cell>
        </row>
        <row r="2279">
          <cell r="A2279" t="str">
            <v>ED-49883</v>
          </cell>
          <cell r="C2279" t="str">
            <v>CAIXA DE ESGOTO DE INSPEÇÃO/PASSAGEM EM ALVENARIA (60X60X60CM), REVESTIMENTO EM ARGAMASSA COM ADITIVO IMPERMEABILIZANTE, COM TAMPA DE CONCRETO, INCLUSIVE ESCAVAÇÃO, REATERRO E TRANSPORTE E RETIRADA DO MATERIAL ESCAVADO (EM CAÇAMBA)</v>
          </cell>
          <cell r="G2279" t="str">
            <v>un</v>
          </cell>
          <cell r="H2279">
            <v>390.95</v>
          </cell>
        </row>
        <row r="2280">
          <cell r="A2280" t="str">
            <v>ED-49884</v>
          </cell>
          <cell r="C2280" t="str">
            <v>CAIXA DE ESGOTO DE INSPEÇÃO/PASSAGEM EM ALVENARIA (60X60X65CM), REVESTIMENTO EM ARGAMASSA COM ADITIVO IMPERMEABILIZANTE, COM TAMPA DE CONCRETO, INCLUSIVE ESCAVAÇÃO, REATERRO E TRANSPORTE E RETIRADA DO MATERIAL ESCAVADO (EM CAÇAMBA)</v>
          </cell>
          <cell r="G2280" t="str">
            <v>un</v>
          </cell>
          <cell r="H2280">
            <v>412.26</v>
          </cell>
        </row>
        <row r="2281">
          <cell r="A2281" t="str">
            <v>ED-49885</v>
          </cell>
          <cell r="C2281" t="str">
            <v>CAIXA DE ESGOTO DE INSPEÇÃO/PASSAGEM EM ALVENARIA (60X60X70CM), REVESTIMENTO EM ARGAMASSA COM ADITIVO IMPERMEABILIZANTE, COM TAMPA DE CONCRETO, INCLUSIVE ESCAVAÇÃO, REATERRO E TRANSPORTE E RETIRADA DO MATERIAL ESCAVADO (EM CAÇAMBA)</v>
          </cell>
          <cell r="G2281" t="str">
            <v>un</v>
          </cell>
          <cell r="H2281">
            <v>431.33</v>
          </cell>
        </row>
        <row r="2282">
          <cell r="A2282" t="str">
            <v>ED-49886</v>
          </cell>
          <cell r="C2282" t="str">
            <v>CAIXA DE ESGOTO DE INSPEÇÃO/PASSAGEM EM ALVENARIA (60X60X75CM), REVESTIMENTO EM ARGAMASSA COM ADITIVO IMPERMEABILIZANTE, COM TAMPA DE CONCRETO, INCLUSIVE ESCAVAÇÃO, REATERRO E TRANSPORTE E RETIRADA DO MATERIAL ESCAVADO (EM CAÇAMBA)</v>
          </cell>
          <cell r="G2282" t="str">
            <v>un</v>
          </cell>
          <cell r="H2282">
            <v>454.86</v>
          </cell>
        </row>
        <row r="2283">
          <cell r="A2283" t="str">
            <v>ED-49887</v>
          </cell>
          <cell r="C2283" t="str">
            <v>CAIXA DE ESGOTO DE INSPEÇÃO/PASSAGEM EM ALVENARIA (60X60X80CM), REVESTIMENTO EM ARGAMASSA COM ADITIVO IMPERMEABILIZANTE, COM TAMPA DE CONCRETO, INCLUSIVE ESCAVAÇÃO, REATERRO E TRANSPORTE E RETIRADA DO MATERIAL ESCAVADO (EM CAÇAMBA)</v>
          </cell>
          <cell r="G2283" t="str">
            <v>un</v>
          </cell>
          <cell r="H2283">
            <v>476.17</v>
          </cell>
        </row>
        <row r="2284">
          <cell r="A2284" t="str">
            <v>ED-49888</v>
          </cell>
          <cell r="C2284" t="str">
            <v>CAIXA DE ESGOTO DE INSPEÇÃO/PASSAGEM EM ALVENARIA (60X60X85CM), REVESTIMENTO EM ARGAMASSA COM ADITIVO IMPERMEABILIZANTE, COM TAMPA DE CONCRETO, INCLUSIVE ESCAVAÇÃO, REATERRO E TRANSPORTE E RETIRADA DO MATERIAL ESCAVADO (EM CAÇAMBA)</v>
          </cell>
          <cell r="G2284" t="str">
            <v>un</v>
          </cell>
          <cell r="H2284">
            <v>497.47</v>
          </cell>
        </row>
        <row r="2285">
          <cell r="A2285" t="str">
            <v>ED-49893</v>
          </cell>
          <cell r="C2285" t="str">
            <v>CAIXA DE ESGOTO DE INSPEÇÃO/PASSAGEM EM ALVENARIA (70X70X110CM), REVESTIMENTO EM ARGAMASSA COM ADITIVO IMPERMEABILIZANTE, COM TAMPA DE CONCRETO, INCLUSIVE ESCAVAÇÃO, REATERRO E TRANSPORTE E RETIRADA DO MATERIAL ESCAVADO (EM CAÇAMBA)</v>
          </cell>
          <cell r="G2285" t="str">
            <v>un</v>
          </cell>
          <cell r="H2285">
            <v>732.54</v>
          </cell>
        </row>
        <row r="2286">
          <cell r="A2286" t="str">
            <v>ED-49890</v>
          </cell>
          <cell r="C2286" t="str">
            <v>CAIXA DE ESGOTO DE INSPEÇÃO/PASSAGEM EM ALVENARIA (70X70X40CM), REVESTIMENTO EM ARGAMASSA COM ADITIVO IMPERMEABILIZANTE, COM TAMPA DE CONCRETO, INCLUSIVE ESCAVAÇÃO, REATERRO E TRANSPORTE E RETIRADA DO MATERIAL ESCAVADO (EM CAÇAMBA)</v>
          </cell>
          <cell r="G2286" t="str">
            <v>un</v>
          </cell>
          <cell r="H2286">
            <v>384.55</v>
          </cell>
        </row>
        <row r="2287">
          <cell r="A2287" t="str">
            <v>ED-49891</v>
          </cell>
          <cell r="C2287" t="str">
            <v>CAIXA DE ESGOTO DE INSPEÇÃO/PASSAGEM EM ALVENARIA (70X70X60CM), REVESTIMENTO EM ARGAMASSA COM ADITIVO IMPERMEABILIZANTE, COM TAMPA DE CONCRETO, INCLUSIVE ESCAVAÇÃO, REATERRO E TRANSPORTE E RETIRADA DO MATERIAL ESCAVADO (EM CAÇAMBA)</v>
          </cell>
          <cell r="G2287" t="str">
            <v>un</v>
          </cell>
          <cell r="H2287">
            <v>483.98</v>
          </cell>
        </row>
        <row r="2288">
          <cell r="A2288" t="str">
            <v>ED-49892</v>
          </cell>
          <cell r="C2288" t="str">
            <v>CAIXA DE ESGOTO DE INSPEÇÃO/PASSAGEM EM ALVENARIA (70X70X80CM), REVESTIMENTO EM ARGAMASSA COM ADITIVO IMPERMEABILIZANTE, COM TAMPA DE CONCRETO, INCLUSIVE ESCAVAÇÃO, REATERRO E TRANSPORTE E RETIRADA DO MATERIAL ESCAVADO (EM CAÇAMBA)</v>
          </cell>
          <cell r="G2288" t="str">
            <v>un</v>
          </cell>
          <cell r="H2288">
            <v>583.4</v>
          </cell>
        </row>
        <row r="2289">
          <cell r="A2289" t="str">
            <v>ED-49897</v>
          </cell>
          <cell r="C2289" t="str">
            <v>CAIXA DE ESGOTO DE INSPEÇÃO/PASSAGEM EM ALVENARIA (80X80X100CM), REVESTIMENTO EM ARGAMASSA COM ADITIVO IMPERMEABILIZANTE, COM TAMPA DE CONCRETO, INCLUSIVE ESCAVAÇÃO, REATERRO E TRANSPORTE E RETIRADA DO MATERIAL ESCAVADO (EM CAÇAMBA)</v>
          </cell>
          <cell r="G2289" t="str">
            <v>un</v>
          </cell>
          <cell r="H2289">
            <v>797.59</v>
          </cell>
        </row>
        <row r="2290">
          <cell r="A2290" t="str">
            <v>ED-49898</v>
          </cell>
          <cell r="C2290" t="str">
            <v>CAIXA DE ESGOTO DE INSPEÇÃO/PASSAGEM EM ALVENARIA (80X80X140CM), REVESTIMENTO EM ARGAMASSA COM ADITIVO IMPERMEABILIZANTE, COM TAMPA DE CONCRETO, INCLUSIVE ESCAVAÇÃO, REATERRO E TRANSPORTE E RETIRADA DO MATERIAL ESCAVADO (EM CAÇAMBA)</v>
          </cell>
          <cell r="G2290" t="str">
            <v>un</v>
          </cell>
          <cell r="H2290">
            <v>1025.69</v>
          </cell>
        </row>
        <row r="2291">
          <cell r="A2291" t="str">
            <v>ED-49894</v>
          </cell>
          <cell r="C2291" t="str">
            <v>CAIXA DE ESGOTO DE INSPEÇÃO/PASSAGEM EM ALVENARIA (80X80X40CM), REVESTIMENTO EM ARGAMASSA COM ADITIVO IMPERMEABILIZANTE, COM TAMPA DE CONCRETO, INCLUSIVE ESCAVAÇÃO, REATERRO E TRANSPORTE E RETIRADA DO MATERIAL ESCAVADO (EM CAÇAMBA)</v>
          </cell>
          <cell r="G2291" t="str">
            <v>un</v>
          </cell>
          <cell r="H2291">
            <v>455.44</v>
          </cell>
        </row>
        <row r="2292">
          <cell r="A2292" t="str">
            <v>ED-49895</v>
          </cell>
          <cell r="C2292" t="str">
            <v>CAIXA DE ESGOTO DE INSPEÇÃO/PASSAGEM EM ALVENARIA (80X80X60CM), REVESTIMENTO EM ARGAMASSA COM ADITIVO IMPERMEABILIZANTE, COM TAMPA DE CONCRETO, INCLUSIVE ESCAVAÇÃO, REATERRO E TRANSPORTE E RETIRADA DO MATERIAL ESCAVADO (EM CAÇAMBA)</v>
          </cell>
          <cell r="G2292" t="str">
            <v>un</v>
          </cell>
          <cell r="H2292">
            <v>569.5</v>
          </cell>
        </row>
        <row r="2293">
          <cell r="A2293" t="str">
            <v>ED-49896</v>
          </cell>
          <cell r="C2293" t="str">
            <v>CAIXA DE ESGOTO DE INSPEÇÃO/PASSAGEM EM ALVENARIA (80X80X80CM), REVESTIMENTO EM ARGAMASSA COM ADITIVO IMPERMEABILIZANTE, COM TAMPA DE CONCRETO, INCLUSIVE ESCAVAÇÃO, REATERRO E TRANSPORTE E RETIRADA DO MATERIAL ESCAVADO (EM CAÇAMBA)</v>
          </cell>
          <cell r="G2293" t="str">
            <v>un</v>
          </cell>
          <cell r="H2293">
            <v>683.55</v>
          </cell>
        </row>
        <row r="2294">
          <cell r="A2294" t="str">
            <v>ED-49901</v>
          </cell>
          <cell r="C2294" t="str">
            <v>CAIXA DE ESGOTO DE INSPEÇÃO/PASSAGEM EM ALVENARIA (90X90X100CM), REVESTIMENTO EM ARGAMASSA COM ADITIVO IMPERMEABILIZANTE, COM TAMPA DE CONCRETO, INCLUSIVE ESCAVAÇÃO, REATERRO E TRANSPORTE E RETIRADA DO MATERIAL ESCAVADO (EM CAÇAMBA)</v>
          </cell>
          <cell r="G2294" t="str">
            <v>un</v>
          </cell>
          <cell r="H2294">
            <v>918.58</v>
          </cell>
        </row>
        <row r="2295">
          <cell r="A2295" t="str">
            <v>ED-49902</v>
          </cell>
          <cell r="C2295" t="str">
            <v>CAIXA DE ESGOTO DE INSPEÇÃO/PASSAGEM EM ALVENARIA (90X90X140CM), REVESTIMENTO EM ARGAMASSA COM ADITIVO IMPERMEABILIZANTE, COM TAMPA DE CONCRETO, INCLUSIVE ESCAVAÇÃO, REATERRO E TRANSPORTE E RETIRADA DO MATERIAL ESCAVADO (EM CAÇAMBA)</v>
          </cell>
          <cell r="G2295" t="str">
            <v>un</v>
          </cell>
          <cell r="H2295">
            <v>1176.75</v>
          </cell>
        </row>
        <row r="2296">
          <cell r="A2296" t="str">
            <v>ED-49899</v>
          </cell>
          <cell r="C2296" t="str">
            <v>CAIXA DE ESGOTO DE INSPEÇÃO/PASSAGEM EM ALVENARIA (90X90X60CM), REVESTIMENTO EM ARGAMASSA COM ADITIVO IMPERMEABILIZANTE, COM TAMPA DE CONCRETO, INCLUSIVE ESCAVAÇÃO, REATERRO E TRANSPORTE E RETIRADA DO MATERIAL ESCAVADO (EM CAÇAMBA)</v>
          </cell>
          <cell r="G2296" t="str">
            <v>un</v>
          </cell>
          <cell r="H2296">
            <v>660.4</v>
          </cell>
        </row>
        <row r="2297">
          <cell r="A2297" t="str">
            <v>ED-49900</v>
          </cell>
          <cell r="C2297" t="str">
            <v>CAIXA DE ESGOTO DE INSPEÇÃO/PASSAGEM EM ALVENARIA (90X90X80CM), REVESTIMENTO EM ARGAMASSA COM ADITIVO IMPERMEABILIZANTE, COM TAMPA DE CONCRETO, INCLUSIVE ESCAVAÇÃO, REATERRO E TRANSPORTE E RETIRADA DO MATERIAL ESCAVADO (EM CAÇAMBA)</v>
          </cell>
          <cell r="G2297" t="str">
            <v>un</v>
          </cell>
          <cell r="H2297">
            <v>789.48</v>
          </cell>
        </row>
        <row r="2298">
          <cell r="A2298">
            <v>8993</v>
          </cell>
          <cell r="C2298" t="str">
            <v>CAIXA DE ALVENARIA PARA DRENAGEM</v>
          </cell>
        </row>
        <row r="2299">
          <cell r="A2299" t="str">
            <v>ED-49931</v>
          </cell>
          <cell r="C2299" t="str">
            <v>CAIXA DE DRENAGEM DE INSPEÇÃO/PASSAGEM EM ALVENARIA (100X100X50CM), REVESTIMENTO EM ARGAMASSA COM ADITIVO IMPERMEABILIZANTE, COM TAMPA EM GRELHA, INCLUSIVE ESCAVAÇÃO, REATERRO E TRANSPORTE E RETIRADA DO MATERIAL ESCAVADO (EM CAÇAMBA)</v>
          </cell>
          <cell r="G2299" t="str">
            <v>un</v>
          </cell>
          <cell r="H2299">
            <v>1363.85</v>
          </cell>
        </row>
        <row r="2300">
          <cell r="A2300" t="str">
            <v>ED-49932</v>
          </cell>
          <cell r="C2300" t="str">
            <v>CAIXA DE DRENAGEM DE INSPEÇÃO/PASSAGEM EM ALVENARIA (100X100X80CM), REVESTIMENTO EM ARGAMASSA COM ADITIVO IMPERMEABILIZANTE, COM TAMPA EM GRELHA, INCLUSIVE ESCAVAÇÃO, REATERRO E TRANSPORTE E RETIRADA DO MATERIAL ESCAVADO (EM CAÇAMBA)</v>
          </cell>
          <cell r="G2300" t="str">
            <v>un</v>
          </cell>
          <cell r="H2300">
            <v>762.91</v>
          </cell>
        </row>
        <row r="2301">
          <cell r="A2301" t="str">
            <v>ED-49905</v>
          </cell>
          <cell r="C2301" t="str">
            <v>CAIXA DE DRENAGEM DE INSPEÇÃO/PASSAGEM EM ALVENARIA (30X30X30CM), REVESTIMENTO EM ARGAMASSA COM ADITIVO IMPERMEABILIZANTE, COM TAMPA EM GRELHA, INCLUSIVE ESCAVAÇÃO, REATERRO E TRANSPORTE E RETIRADA DO MATERIAL ESCAVADO (EM CAÇAMBA)</v>
          </cell>
          <cell r="G2301" t="str">
            <v>un</v>
          </cell>
          <cell r="H2301">
            <v>211.95</v>
          </cell>
        </row>
        <row r="2302">
          <cell r="A2302" t="str">
            <v>ED-49906</v>
          </cell>
          <cell r="C2302" t="str">
            <v>CAIXA DE DRENAGEM DE INSPEÇÃO/PASSAGEM EM ALVENARIA (30X30X40CM), REVESTIMENTO EM ARGAMASSA COM ADITIVO IMPERMEABILIZANTE, COM TAMPA EM GRELHA, INCLUSIVE ESCAVAÇÃO, REATERRO E TRANSPORTE E RETIRADA DO MATERIAL ESCAVADO (EM CAÇAMBA)</v>
          </cell>
          <cell r="G2302" t="str">
            <v>un</v>
          </cell>
          <cell r="H2302">
            <v>234.5</v>
          </cell>
        </row>
        <row r="2303">
          <cell r="A2303" t="str">
            <v>ED-49907</v>
          </cell>
          <cell r="C2303" t="str">
            <v>CAIXA DE DRENAGEM DE INSPEÇÃO/PASSAGEM EM ALVENARIA (30X30X60CM), REVESTIMENTO EM ARGAMASSA COM ADITIVO IMPERMEABILIZANTE, COM TAMPA EM GRELHA, INCLUSIVE ESCAVAÇÃO, REATERRO E TRANSPORTE E RETIRADA DO MATERIAL ESCAVADO (EM CAÇAMBA)</v>
          </cell>
          <cell r="G2303" t="str">
            <v>un</v>
          </cell>
          <cell r="H2303">
            <v>279.55</v>
          </cell>
        </row>
        <row r="2304">
          <cell r="A2304" t="str">
            <v>ED-49908</v>
          </cell>
          <cell r="C2304" t="str">
            <v>CAIXA DE DRENAGEM DE INSPEÇÃO/PASSAGEM EM ALVENARIA (40X40X40CM), REVESTIMENTO EM ARGAMASSA COM ADITIVO IMPERMEABILIZANTE, COM TAMPA EM GRELHA, INCLUSIVE ESCAVAÇÃO, REATERRO E TRANSPORTE E RETIRADA DO MATERIAL ESCAVADO (EM CAÇAMBA)</v>
          </cell>
          <cell r="G2304" t="str">
            <v>un</v>
          </cell>
          <cell r="H2304">
            <v>335.33</v>
          </cell>
        </row>
        <row r="2305">
          <cell r="A2305" t="str">
            <v>ED-49909</v>
          </cell>
          <cell r="C2305" t="str">
            <v>CAIXA DE DRENAGEM DE INSPEÇÃO/PASSAGEM EM ALVENARIA (40X40X60CM), REVESTIMENTO EM ARGAMASSA COM ADITIVO IMPERMEABILIZANTE, COM TAMPA EM GRELHA, INCLUSIVE ESCAVAÇÃO, REATERRO E TRANSPORTE E RETIRADA DO MATERIAL ESCAVADO (EM CAÇAMBA)</v>
          </cell>
          <cell r="G2305" t="str">
            <v>un</v>
          </cell>
          <cell r="H2305">
            <v>393.36</v>
          </cell>
        </row>
        <row r="2306">
          <cell r="A2306" t="str">
            <v>ED-49910</v>
          </cell>
          <cell r="C2306" t="str">
            <v>CAIXA DE DRENAGEM DE INSPEÇÃO/PASSAGEM EM ALVENARIA (40X40X80CM), REVESTIMENTO EM ARGAMASSA COM ADITIVO IMPERMEABILIZANTE, COM TAMPA EM GRELHA, INCLUSIVE ESCAVAÇÃO, REATERRO E TRANSPORTE E RETIRADA DO MATERIAL ESCAVADO (EM CAÇAMBA)</v>
          </cell>
          <cell r="G2306" t="str">
            <v>un</v>
          </cell>
          <cell r="H2306">
            <v>451.39</v>
          </cell>
        </row>
        <row r="2307">
          <cell r="A2307" t="str">
            <v>ED-49913</v>
          </cell>
          <cell r="C2307" t="str">
            <v>CAIXA DE DRENAGEM DE INSPEÇÃO/PASSAGEM EM ALVENARIA (50X50X100CM), REVESTIMENTO EM ARGAMASSA COM ADITIVO IMPERMEABILIZANTE, COM TAMPA EM GRELHA, INCLUSIVE ESCAVAÇÃO, REATERRO E TRANSPORTE E RETIRADA DO MATERIAL ESCAVADO (EM CAÇAMBA)</v>
          </cell>
          <cell r="G2307" t="str">
            <v>un</v>
          </cell>
          <cell r="H2307">
            <v>667.15</v>
          </cell>
        </row>
        <row r="2308">
          <cell r="A2308" t="str">
            <v>ED-49911</v>
          </cell>
          <cell r="C2308" t="str">
            <v>CAIXA DE DRENAGEM DE INSPEÇÃO/PASSAGEM EM ALVENARIA (50X50X40CM), REVESTIMENTO EM ARGAMASSA COM ADITIVO IMPERMEABILIZANTE, COM TAMPA EM GRELHA, INCLUSIVE ESCAVAÇÃO, REATERRO E TRANSPORTE E RETIRADA DO MATERIAL ESCAVADO (EM CAÇAMBA)</v>
          </cell>
          <cell r="G2308" t="str">
            <v>un</v>
          </cell>
          <cell r="H2308">
            <v>452.89</v>
          </cell>
        </row>
        <row r="2309">
          <cell r="A2309" t="str">
            <v>ED-49912</v>
          </cell>
          <cell r="C2309" t="str">
            <v>CAIXA DE DRENAGEM DE INSPEÇÃO/PASSAGEM EM ALVENARIA (50X50X60CM), REVESTIMENTO EM ARGAMASSA COM ADITIVO IMPERMEABILIZANTE, COM TAMPA EM GRELHA, INCLUSIVE ESCAVAÇÃO, REATERRO E TRANSPORTE E RETIRADA DO MATERIAL ESCAVADO (EM CAÇAMBA)</v>
          </cell>
          <cell r="G2309" t="str">
            <v>un</v>
          </cell>
          <cell r="H2309">
            <v>524.30999999999995</v>
          </cell>
        </row>
        <row r="2310">
          <cell r="A2310" t="str">
            <v>ED-49917</v>
          </cell>
          <cell r="C2310" t="str">
            <v>CAIXA DE DRENAGEM DE INSPEÇÃO/PASSAGEM EM ALVENARIA (60X60X100CM), REVESTIMENTO EM ARGAMASSA COM ADITIVO IMPERMEABILIZANTE, COM TAMPA EM GRELHA, INCLUSIVE ESCAVAÇÃO, REATERRO E TRANSPORTE E RETIRADA DO MATERIAL ESCAVADO (EM CAÇAMBA)</v>
          </cell>
          <cell r="G2310" t="str">
            <v>un</v>
          </cell>
          <cell r="H2310">
            <v>842.84</v>
          </cell>
        </row>
        <row r="2311">
          <cell r="A2311" t="str">
            <v>ED-49914</v>
          </cell>
          <cell r="C2311" t="str">
            <v>CAIXA DE DRENAGEM DE INSPEÇÃO/PASSAGEM EM ALVENARIA (60X60X40CM), REVESTIMENTO EM ARGAMASSA COM ADITIVO IMPERMEABILIZANTE, COM TAMPA EM GRELHA, INCLUSIVE ESCAVAÇÃO, REATERRO E TRANSPORTE E RETIRADA DO MATERIAL ESCAVADO (EM CAÇAMBA)</v>
          </cell>
          <cell r="G2311" t="str">
            <v>un</v>
          </cell>
          <cell r="H2311">
            <v>587.17999999999995</v>
          </cell>
        </row>
        <row r="2312">
          <cell r="A2312" t="str">
            <v>ED-49915</v>
          </cell>
          <cell r="C2312" t="str">
            <v>CAIXA DE DRENAGEM DE INSPEÇÃO/PASSAGEM EM ALVENARIA (60X60X60CM), REVESTIMENTO EM ARGAMASSA COM ADITIVO IMPERMEABILIZANTE, COM TAMPA EM GRELHA, INCLUSIVE ESCAVAÇÃO, REATERRO E TRANSPORTE E RETIRADA DO MATERIAL ESCAVADO (EM CAÇAMBA)</v>
          </cell>
          <cell r="G2312" t="str">
            <v>un</v>
          </cell>
          <cell r="H2312">
            <v>672.41</v>
          </cell>
        </row>
        <row r="2313">
          <cell r="A2313" t="str">
            <v>ED-49916</v>
          </cell>
          <cell r="C2313" t="str">
            <v>CAIXA DE DRENAGEM DE INSPEÇÃO/PASSAGEM EM ALVENARIA (60X60X80CM), REVESTIMENTO EM ARGAMASSA COM ADITIVO IMPERMEABILIZANTE, COM TAMPA EM GRELHA, INCLUSIVE ESCAVAÇÃO, REATERRO E TRANSPORTE E RETIRADA DO MATERIAL ESCAVADO (EM CAÇAMBA)</v>
          </cell>
          <cell r="G2313" t="str">
            <v>un</v>
          </cell>
          <cell r="H2313">
            <v>757.62</v>
          </cell>
        </row>
        <row r="2314">
          <cell r="A2314" t="str">
            <v>ED-49921</v>
          </cell>
          <cell r="C2314" t="str">
            <v>CAIXA DE DRENAGEM DE INSPEÇÃO/PASSAGEM EM ALVENARIA (70X70X110CM), REVESTIMENTO EM ARGAMASSA COM ADITIVO IMPERMEABILIZANTE, COM TAMPA EM GRELHA, INCLUSIVE ESCAVAÇÃO, REATERRO E TRANSPORTE E RETIRADA DO MATERIAL ESCAVADO (EM CAÇAMBA)</v>
          </cell>
          <cell r="G2314" t="str">
            <v>un</v>
          </cell>
          <cell r="H2314">
            <v>1086.22</v>
          </cell>
        </row>
        <row r="2315">
          <cell r="A2315" t="str">
            <v>ED-49918</v>
          </cell>
          <cell r="C2315" t="str">
            <v>CAIXA DE DRENAGEM DE INSPEÇÃO/PASSAGEM EM ALVENARIA (70X70X40CM), REVESTIMENTO EM ARGAMASSA COM ADITIVO IMPERMEABILIZANTE, COM TAMPA EM GRELHA, INCLUSIVE ESCAVAÇÃO, REATERRO E TRANSPORTE E RETIRADA DO MATERIAL ESCAVADO (EM CAÇAMBA)</v>
          </cell>
          <cell r="G2315" t="str">
            <v>un</v>
          </cell>
          <cell r="H2315">
            <v>738.21</v>
          </cell>
        </row>
        <row r="2316">
          <cell r="A2316" t="str">
            <v>ED-49919</v>
          </cell>
          <cell r="C2316" t="str">
            <v>CAIXA DE DRENAGEM DE INSPEÇÃO/PASSAGEM EM ALVENARIA (70X70X60CM), REVESTIMENTO EM ARGAMASSA COM ADITIVO IMPERMEABILIZANTE, COM TAMPA EM GRELHA, INCLUSIVE ESCAVAÇÃO, REATERRO E TRANSPORTE E RETIRADA DO MATERIAL ESCAVADO (EM CAÇAMBA)</v>
          </cell>
          <cell r="G2316" t="str">
            <v>un</v>
          </cell>
          <cell r="H2316">
            <v>837.65</v>
          </cell>
        </row>
        <row r="2317">
          <cell r="A2317" t="str">
            <v>ED-49920</v>
          </cell>
          <cell r="C2317" t="str">
            <v>CAIXA DE DRENAGEM DE INSPEÇÃO/PASSAGEM EM ALVENARIA (70X70X80CM), REVESTIMENTO EM ARGAMASSA COM ADITIVO IMPERMEABILIZANTE, COM TAMPA EM GRELHA, INCLUSIVE ESCAVAÇÃO, REATERRO E TRANSPORTE E RETIRADA DO MATERIAL ESCAVADO (EM CAÇAMBA)</v>
          </cell>
          <cell r="G2317" t="str">
            <v>un</v>
          </cell>
          <cell r="H2317">
            <v>937.07</v>
          </cell>
        </row>
        <row r="2318">
          <cell r="A2318" t="str">
            <v>ED-49925</v>
          </cell>
          <cell r="C2318" t="str">
            <v>CAIXA DE DRENAGEM DE INSPEÇÃO/PASSAGEM EM ALVENARIA (80X80X100CM), REVESTIMENTO EM ARGAMASSA COM ADITIVO IMPERMEABILIZANTE, COM TAMPA EM GRELHA, INCLUSIVE ESCAVAÇÃO, REATERRO E TRANSPORTE E RETIRADA DO MATERIAL ESCAVADO (EM CAÇAMBA)</v>
          </cell>
          <cell r="G2318" t="str">
            <v>un</v>
          </cell>
          <cell r="H2318">
            <v>1248.0999999999999</v>
          </cell>
        </row>
        <row r="2319">
          <cell r="A2319" t="str">
            <v>ED-49926</v>
          </cell>
          <cell r="C2319" t="str">
            <v>CAIXA DE DRENAGEM DE INSPEÇÃO/PASSAGEM EM ALVENARIA (80X80X140CM), REVESTIMENTO EM ARGAMASSA COM ADITIVO IMPERMEABILIZANTE, COM TAMPA EM GRELHA, INCLUSIVE ESCAVAÇÃO, REATERRO E TRANSPORTE E RETIRADA DO MATERIAL ESCAVADO (EM CAÇAMBA)</v>
          </cell>
          <cell r="G2319" t="str">
            <v>un</v>
          </cell>
          <cell r="H2319">
            <v>1476.21</v>
          </cell>
        </row>
        <row r="2320">
          <cell r="A2320" t="str">
            <v>ED-49922</v>
          </cell>
          <cell r="C2320" t="str">
            <v>CAIXA DE DRENAGEM DE INSPEÇÃO/PASSAGEM EM ALVENARIA (80X80X40CM), REVESTIMENTO EM ARGAMASSA COM ADITIVO IMPERMEABILIZANTE, COM TAMPA EM GRELHA, INCLUSIVE ESCAVAÇÃO, REATERRO E TRANSPORTE E RETIRADA DO MATERIAL ESCAVADO (EM CAÇAMBA)</v>
          </cell>
          <cell r="G2320" t="str">
            <v>un</v>
          </cell>
          <cell r="H2320">
            <v>905.95</v>
          </cell>
        </row>
        <row r="2321">
          <cell r="A2321" t="str">
            <v>ED-49923</v>
          </cell>
          <cell r="C2321" t="str">
            <v>CAIXA DE DRENAGEM DE INSPEÇÃO/PASSAGEM EM ALVENARIA (80X80X60CM), REVESTIMENTO EM ARGAMASSA COM ADITIVO IMPERMEABILIZANTE, COM TAMPA EM GRELHA, INCLUSIVE ESCAVAÇÃO, REATERRO E TRANSPORTE E RETIRADA DO MATERIAL ESCAVADO (EM CAÇAMBA)</v>
          </cell>
          <cell r="G2321" t="str">
            <v>un</v>
          </cell>
          <cell r="H2321">
            <v>1020.01</v>
          </cell>
        </row>
        <row r="2322">
          <cell r="A2322" t="str">
            <v>ED-49924</v>
          </cell>
          <cell r="C2322" t="str">
            <v>CAIXA DE DRENAGEM DE INSPEÇÃO/PASSAGEM EM ALVENARIA (80X80X80CM), REVESTIMENTO EM ARGAMASSA COM ADITIVO IMPERMEABILIZANTE, COM TAMPA EM GRELHA, INCLUSIVE ESCAVAÇÃO, REATERRO E TRANSPORTE E RETIRADA DO MATERIAL ESCAVADO (EM CAÇAMBA)</v>
          </cell>
          <cell r="G2322" t="str">
            <v>un</v>
          </cell>
          <cell r="H2322">
            <v>1134.06</v>
          </cell>
        </row>
        <row r="2323">
          <cell r="A2323" t="str">
            <v>ED-49929</v>
          </cell>
          <cell r="C2323" t="str">
            <v>CAIXA DE DRENAGEM DE INSPEÇÃO/PASSAGEM EM ALVENARIA (90X90X100CM), REVESTIMENTO EM ARGAMASSA COM ADITIVO IMPERMEABILIZANTE, COM TAMPA EM GRELHA, INCLUSIVE ESCAVAÇÃO, REATERRO E TRANSPORTE E RETIRADA DO MATERIAL ESCAVADO (EM CAÇAMBA)</v>
          </cell>
          <cell r="G2323" t="str">
            <v>un</v>
          </cell>
          <cell r="H2323">
            <v>1477.66</v>
          </cell>
        </row>
        <row r="2324">
          <cell r="A2324" t="str">
            <v>ED-49930</v>
          </cell>
          <cell r="C2324" t="str">
            <v>CAIXA DE DRENAGEM DE INSPEÇÃO/PASSAGEM EM ALVENARIA (90X90X140CM), REVESTIMENTO EM ARGAMASSA COM ADITIVO IMPERMEABILIZANTE, COM TAMPA EM GRELHA, INCLUSIVE ESCAVAÇÃO, REATERRO E TRANSPORTE E RETIRADA DO MATERIAL ESCAVADO (EM CAÇAMBA)</v>
          </cell>
          <cell r="G2324" t="str">
            <v>un</v>
          </cell>
          <cell r="H2324">
            <v>1735.83</v>
          </cell>
        </row>
        <row r="2325">
          <cell r="A2325" t="str">
            <v>ED-49927</v>
          </cell>
          <cell r="C2325" t="str">
            <v>CAIXA DE DRENAGEM DE INSPEÇÃO/PASSAGEM EM ALVENARIA (90X90X60CM), REVESTIMENTO EM ARGAMASSA COM ADITIVO IMPERMEABILIZANTE, COM TAMPA EM GRELHA, INCLUSIVE ESCAVAÇÃO, REATERRO E TRANSPORTE E RETIRADA DO MATERIAL ESCAVADO (EM CAÇAMBA)</v>
          </cell>
          <cell r="G2325" t="str">
            <v>un</v>
          </cell>
          <cell r="H2325">
            <v>1219.48</v>
          </cell>
        </row>
        <row r="2326">
          <cell r="A2326" t="str">
            <v>ED-49928</v>
          </cell>
          <cell r="C2326" t="str">
            <v>CAIXA DE DRENAGEM DE INSPEÇÃO/PASSAGEM EM ALVENARIA (90X90X80CM), REVESTIMENTO EM ARGAMASSA COM ADITIVO IMPERMEABILIZANTE, COM TAMPA EM GRELHA, INCLUSIVE ESCAVAÇÃO, REATERRO E TRANSPORTE E RETIRADA DO MATERIAL ESCAVADO (EM CAÇAMBA)</v>
          </cell>
          <cell r="G2326" t="str">
            <v>un</v>
          </cell>
          <cell r="H2326">
            <v>1348.57</v>
          </cell>
        </row>
        <row r="2327">
          <cell r="A2327">
            <v>8994</v>
          </cell>
          <cell r="C2327" t="str">
            <v>RESERVATÓRIO DE ÁGUA</v>
          </cell>
        </row>
        <row r="2328">
          <cell r="A2328" t="str">
            <v>ED-49936</v>
          </cell>
          <cell r="C2328" t="str">
            <v>CAIXA D´ÁGUA DE POLIETILENO, CAPACIDADE DE 1.000L, INCLUSIVE TAMPA, TORNEIRA DE BOIA, EXTRAVASOR, TUBO DE LIMPEZA E ACESSÓRIOS, EXCLUSIVE TUBULAÇÃO DE ENTRADA/SAÍDA DE ÁGUA</v>
          </cell>
          <cell r="G2328" t="str">
            <v>un</v>
          </cell>
          <cell r="H2328">
            <v>835.79</v>
          </cell>
        </row>
        <row r="2329">
          <cell r="A2329" t="str">
            <v>ED-49937</v>
          </cell>
          <cell r="C2329" t="str">
            <v>CAIXA D´ÁGUA DE POLIETILENO, CAPACIDADE DE 1.500L, INCLUSIVE TAMPA, TORNEIRA DE BOIA, EXTRAVASOR, TUBO DE LIMPEZA E ACESSÓRIOS, EXCLUSIVE TUBULAÇÃO DE ENTRADA/SAÍDA DE ÁGUA</v>
          </cell>
          <cell r="G2329" t="str">
            <v>un</v>
          </cell>
          <cell r="H2329">
            <v>1605.23</v>
          </cell>
        </row>
        <row r="2330">
          <cell r="A2330" t="str">
            <v>ED-49934</v>
          </cell>
          <cell r="C2330" t="str">
            <v>CAIXA D´ÁGUA DE POLIETILENO, CAPACIDADE DE 250L, INCLUSIVE TAMPA, TORNEIRA DE BOIA, EXTRAVASOR, TUBO DE LIMPEZA E ACESSÓRIOS, EXCLUSIVE TUBULAÇÃO DE ENTRADA/SAÍDA DE ÁGUA</v>
          </cell>
          <cell r="G2330" t="str">
            <v>un</v>
          </cell>
          <cell r="H2330">
            <v>574.83000000000004</v>
          </cell>
        </row>
        <row r="2331">
          <cell r="A2331" t="str">
            <v>ED-49935</v>
          </cell>
          <cell r="C2331" t="str">
            <v>CAIXA D´ÁGUA DE POLIETILENO, CAPACIDADE DE 500L, INCLUSIVE TAMPA, TORNEIRA DE BOIA, EXTRAVASOR, TUBO DE LIMPEZA E ACESSÓRIOS, EXCLUSIVE TUBULAÇÃO DE ENTRADA/SAÍDA DE ÁGUA</v>
          </cell>
          <cell r="G2331" t="str">
            <v>un</v>
          </cell>
          <cell r="H2331">
            <v>608.47</v>
          </cell>
        </row>
        <row r="2332">
          <cell r="A2332" t="str">
            <v>ED-9941</v>
          </cell>
          <cell r="C2332" t="str">
            <v>RESERVATÓRIO DE ÁGUA ENTERRADO, CAPACIDADE DE 15M3, EM CONCRETO ARMADO COM CASAS DE BOMBAS, INCLUSIVE ALÇAPÃO, ESCAVAÇÃO, REATERRO E TRANSPORTE E RETIRADA DO MATERIAL ESCAVADO (EM CAÇAMBA), EXCLUSIVE TUBULAÇÕES, BOMBAS E QUADROS</v>
          </cell>
          <cell r="G2332" t="str">
            <v>un</v>
          </cell>
          <cell r="H2332">
            <v>28981.87</v>
          </cell>
        </row>
        <row r="2333">
          <cell r="A2333">
            <v>8995</v>
          </cell>
          <cell r="C2333" t="str">
            <v>ELETROBOMBA DE RECALQUE</v>
          </cell>
        </row>
        <row r="2334">
          <cell r="A2334" t="str">
            <v>ED-49858</v>
          </cell>
          <cell r="C2334" t="str">
            <v>BOMBA CENTRÍFUGA DE SUCÇÃO E RECALQUE 1/2 HP D = 2"</v>
          </cell>
          <cell r="G2334" t="str">
            <v>un</v>
          </cell>
          <cell r="H2334">
            <v>2907.68</v>
          </cell>
        </row>
        <row r="2335">
          <cell r="A2335" t="str">
            <v>ED-49869</v>
          </cell>
          <cell r="C2335" t="str">
            <v>CONJUNTO ELEVATÓRIO MOTOR-BOMBA (CENTRÍFUGA) DE 10 HP</v>
          </cell>
          <cell r="G2335" t="str">
            <v>un</v>
          </cell>
          <cell r="H2335">
            <v>3349.17</v>
          </cell>
        </row>
        <row r="2336">
          <cell r="A2336" t="str">
            <v>ED-49863</v>
          </cell>
          <cell r="C2336" t="str">
            <v>CONJUNTO ELEVATÓRIO MOTOR-BOMBA (CENTRÍFUGA) DE 1/2 HP</v>
          </cell>
          <cell r="G2336" t="str">
            <v>un</v>
          </cell>
          <cell r="H2336">
            <v>782.89</v>
          </cell>
        </row>
        <row r="2337">
          <cell r="A2337" t="str">
            <v>ED-49862</v>
          </cell>
          <cell r="C2337" t="str">
            <v>CONJUNTO ELEVATÓRIO MOTOR-BOMBA (CENTRÍFUGA) DE 1/3 HP</v>
          </cell>
          <cell r="G2337" t="str">
            <v>un</v>
          </cell>
          <cell r="H2337">
            <v>748.47</v>
          </cell>
        </row>
        <row r="2338">
          <cell r="A2338" t="str">
            <v>ED-49865</v>
          </cell>
          <cell r="C2338" t="str">
            <v>CONJUNTO ELEVATÓRIO MOTOR-BOMBA (CENTRÍFUGA) DE 2 HP</v>
          </cell>
          <cell r="G2338" t="str">
            <v>un</v>
          </cell>
          <cell r="H2338">
            <v>1382.64</v>
          </cell>
        </row>
        <row r="2339">
          <cell r="A2339" t="str">
            <v>ED-49866</v>
          </cell>
          <cell r="C2339" t="str">
            <v>CONJUNTO ELEVATÓRIO MOTOR-BOMBA (CENTRÍFUGA) DE 3 HP</v>
          </cell>
          <cell r="G2339" t="str">
            <v>un</v>
          </cell>
          <cell r="H2339">
            <v>1173.23</v>
          </cell>
        </row>
        <row r="2340">
          <cell r="A2340" t="str">
            <v>ED-49867</v>
          </cell>
          <cell r="C2340" t="str">
            <v>CONJUNTO ELEVATÓRIO MOTOR-BOMBA (CENTRÍFUGA) DE 5 HP</v>
          </cell>
          <cell r="G2340" t="str">
            <v>un</v>
          </cell>
          <cell r="H2340">
            <v>2262.4</v>
          </cell>
        </row>
        <row r="2341">
          <cell r="A2341" t="str">
            <v>ED-49868</v>
          </cell>
          <cell r="C2341" t="str">
            <v>CONJUNTO ELEVATÓRIO MOTOR-BOMBA (CENTRÍFUGA) DE 7,5 HP</v>
          </cell>
          <cell r="G2341" t="str">
            <v>un</v>
          </cell>
          <cell r="H2341">
            <v>2710.83</v>
          </cell>
        </row>
        <row r="2342">
          <cell r="A2342" t="str">
            <v>ED-49864</v>
          </cell>
          <cell r="C2342" t="str">
            <v>CONJUNTO MOTO BOMBA 3/4" CV MONOFÁSICA, CENTRÍFUGA, 1 ESTAGIO</v>
          </cell>
          <cell r="G2342" t="str">
            <v>un</v>
          </cell>
          <cell r="H2342">
            <v>1323.62</v>
          </cell>
        </row>
        <row r="2343">
          <cell r="A2343" t="str">
            <v>ED-49861</v>
          </cell>
          <cell r="C2343" t="str">
            <v>MOTO-BOMBA 1 CV SUCÇÃO = 1 1/2" R = 1 1/4", VM = 5M3/H, HM = 16 M</v>
          </cell>
          <cell r="G2343" t="str">
            <v>un</v>
          </cell>
          <cell r="H2343">
            <v>1477.44</v>
          </cell>
        </row>
        <row r="2344">
          <cell r="A2344">
            <v>8996</v>
          </cell>
          <cell r="C2344" t="str">
            <v>TORNEIRA DE BOIA</v>
          </cell>
        </row>
        <row r="2345">
          <cell r="A2345" t="str">
            <v>ED-50302</v>
          </cell>
          <cell r="C2345" t="str">
            <v>TORNEIRA CHAVE BOIA AUTOMÁTICA PARA RESERVATÓRIO</v>
          </cell>
          <cell r="G2345" t="str">
            <v>U</v>
          </cell>
          <cell r="H2345">
            <v>85.81</v>
          </cell>
        </row>
        <row r="2346">
          <cell r="A2346" t="str">
            <v>ED-50305</v>
          </cell>
          <cell r="C2346" t="str">
            <v>TORNEIRA DE BOIA, TIPO ROSCÁVEL 1", EXCLUSIVE ADAPTADOR SOLDÁVEL DE PVC COM FLANGES E ANEL PARA CAIXA DÁGUA</v>
          </cell>
          <cell r="G2346" t="str">
            <v>un</v>
          </cell>
          <cell r="H2346">
            <v>77.95</v>
          </cell>
        </row>
        <row r="2347">
          <cell r="A2347" t="str">
            <v>ED-50307</v>
          </cell>
          <cell r="C2347" t="str">
            <v>TORNEIRA DE BOIA, TIPO ROSCÁVEL 1.1/2", EXCLUSIVE ADAPTADOR SOLDÁVEL DE PVC COM FLANGES E ANEL PARA CAIXA DÁGUA</v>
          </cell>
          <cell r="G2347" t="str">
            <v>un</v>
          </cell>
          <cell r="H2347">
            <v>105.39</v>
          </cell>
        </row>
        <row r="2348">
          <cell r="A2348" t="str">
            <v>ED-50306</v>
          </cell>
          <cell r="C2348" t="str">
            <v>TORNEIRA DE BOIA, TIPO ROSCÁVEL 1.1/4", EXCLUSIVE ADAPTADOR SOLDÁVEL DE PVC COM FLANGES E ANEL PARA CAIXA DÁGUA</v>
          </cell>
          <cell r="G2348" t="str">
            <v>un</v>
          </cell>
          <cell r="H2348">
            <v>159.24</v>
          </cell>
        </row>
        <row r="2349">
          <cell r="A2349" t="str">
            <v>ED-50303</v>
          </cell>
          <cell r="C2349" t="str">
            <v>TORNEIRA DE BOIA, TIPO ROSCÁVEL 1/2", EXCLUSIVE ADAPTADOR SOLDÁVEL DE PVC COM FLANGES E ANEL PARA CAIXA DÁGUA</v>
          </cell>
          <cell r="G2349" t="str">
            <v>un</v>
          </cell>
          <cell r="H2349">
            <v>42.73</v>
          </cell>
        </row>
        <row r="2350">
          <cell r="A2350" t="str">
            <v>ED-50308</v>
          </cell>
          <cell r="C2350" t="str">
            <v>TORNEIRA DE BOIA, TIPO ROSCÁVEL 2", EXCLUSIVE ADAPTADOR SOLDÁVEL DE PVC COM FLANGES E ANEL PARA CAIXA DÁGUA</v>
          </cell>
          <cell r="G2350" t="str">
            <v>un</v>
          </cell>
          <cell r="H2350">
            <v>125.36</v>
          </cell>
        </row>
        <row r="2351">
          <cell r="A2351" t="str">
            <v>ED-50304</v>
          </cell>
          <cell r="C2351" t="str">
            <v>TORNEIRA DE BOIA, TIPO ROSCÁVEL 3/4", EXCLUSIVE ADAPTADOR SOLDÁVEL DE PVC COM FLANGES E ANEL PARA CAIXA DÁGUA</v>
          </cell>
          <cell r="G2351" t="str">
            <v>un</v>
          </cell>
          <cell r="H2351">
            <v>33.47</v>
          </cell>
        </row>
        <row r="2352">
          <cell r="A2352">
            <v>8997</v>
          </cell>
          <cell r="C2352" t="str">
            <v>ABERTURA DE POÇO</v>
          </cell>
        </row>
        <row r="2353">
          <cell r="A2353" t="str">
            <v>ED-48151</v>
          </cell>
          <cell r="C2353" t="str">
            <v>ABERTURA MANUAL DE POÇO COM PROFUNDIDADE &lt;= 2,00M, DIÂMETRO DE 1,20M, INCLUSIVE AFASTAMENTO DO MATERIAL ESCAVADO</v>
          </cell>
          <cell r="G2353" t="str">
            <v>m</v>
          </cell>
          <cell r="H2353">
            <v>152.12</v>
          </cell>
        </row>
        <row r="2354">
          <cell r="A2354" t="str">
            <v>ED-48152</v>
          </cell>
          <cell r="C2354" t="str">
            <v>ABERTURA MANUAL DE POÇO COM PROFUNDIDADE &gt; 2,00M, DIÂMETRO DE 1,20M, INCLUSIVE AFASTAMENTO DO MATERIAL ESCAVADO</v>
          </cell>
          <cell r="G2354" t="str">
            <v>m</v>
          </cell>
          <cell r="H2354">
            <v>195.08</v>
          </cell>
        </row>
        <row r="2355">
          <cell r="A2355" t="str">
            <v>ED-48154</v>
          </cell>
          <cell r="C2355" t="str">
            <v>REVESTIMENTO DE CISTERNA COM 1/2 TIJOLO MACIÇO REQUEIMADO</v>
          </cell>
          <cell r="G2355" t="str">
            <v>U</v>
          </cell>
          <cell r="H2355">
            <v>744.23</v>
          </cell>
        </row>
        <row r="2356">
          <cell r="A2356" t="str">
            <v>ED-48153</v>
          </cell>
          <cell r="C2356" t="str">
            <v>REVESTIMENTO DE POÇO COM ANÉIS DE CONCRETO, D = 1,20 M</v>
          </cell>
          <cell r="G2356" t="str">
            <v>U</v>
          </cell>
          <cell r="H2356">
            <v>872.97</v>
          </cell>
        </row>
        <row r="2357">
          <cell r="A2357">
            <v>8998</v>
          </cell>
          <cell r="C2357" t="str">
            <v>FOSSA SÉPTICA</v>
          </cell>
        </row>
        <row r="2358">
          <cell r="A2358" t="str">
            <v>ED-48145</v>
          </cell>
          <cell r="C2358" t="str">
            <v>FILTROS ANAERÓBICOS COM DIÂMETRO 250 CM E PROFUNDIDADE ÚTIL DE 160 CM, INSTALADOS, INCLUSIVE BOTA FORA DE MATERIAL ESCAVADO</v>
          </cell>
          <cell r="G2358" t="str">
            <v>U</v>
          </cell>
          <cell r="H2358">
            <v>4573.38</v>
          </cell>
        </row>
        <row r="2359">
          <cell r="A2359" t="str">
            <v>ED-48146</v>
          </cell>
          <cell r="C2359" t="str">
            <v>FOSSA SÉPTICA PARA 1500 L/DIA, DE CONCRETO, INSTALADA (15 PESSOAS), INCLUSIVE BOTA FORA DE MATERIAL ESCAVADO</v>
          </cell>
          <cell r="G2359" t="str">
            <v>U</v>
          </cell>
          <cell r="H2359">
            <v>1500.37</v>
          </cell>
        </row>
        <row r="2360">
          <cell r="A2360" t="str">
            <v>ED-48147</v>
          </cell>
          <cell r="C2360" t="str">
            <v>FOSSA SÉPTICA PARA 2250 L/DIA, DE CONCRETO, INSTALADA (30 PESSOAS), INCLUSIVE BOTA FORA DE MATERIAL ESCAVADO</v>
          </cell>
          <cell r="G2360" t="str">
            <v>U</v>
          </cell>
          <cell r="H2360">
            <v>2115.38</v>
          </cell>
        </row>
        <row r="2361">
          <cell r="A2361" t="str">
            <v>ED-48148</v>
          </cell>
          <cell r="C2361" t="str">
            <v>FOSSA SÉPTICA PARA 3000 L/DIA, DE CONCRETO, INSTALADA (40 PESSOAS), INCLUSIVE BOTA FORA DE MATERIAL ESCAVADO</v>
          </cell>
          <cell r="G2361" t="str">
            <v>U</v>
          </cell>
          <cell r="H2361">
            <v>2442.39</v>
          </cell>
        </row>
        <row r="2362">
          <cell r="A2362" t="str">
            <v>ED-48149</v>
          </cell>
          <cell r="C2362" t="str">
            <v>FOSSA SÉPTICA PARA 3750 L/DIA, DE CONCRETO, INSTALADA (100 PESSOAS), INCLUSIVE BOTA FORA DE MATERIAL ESCAVADO</v>
          </cell>
          <cell r="G2362" t="str">
            <v>U</v>
          </cell>
          <cell r="H2362">
            <v>2769.66</v>
          </cell>
        </row>
        <row r="2363">
          <cell r="A2363">
            <v>8686</v>
          </cell>
          <cell r="C2363" t="str">
            <v>DRENAGEM</v>
          </cell>
        </row>
        <row r="2364">
          <cell r="A2364">
            <v>9000</v>
          </cell>
          <cell r="C2364" t="str">
            <v>CANALETA PRÉ-MOLDADA</v>
          </cell>
        </row>
        <row r="2365">
          <cell r="A2365" t="str">
            <v>ED-48552</v>
          </cell>
          <cell r="C2365" t="str">
            <v>CANALETA PARA DRENAGEM, PRÉ-MOLDADA, TIPO MEIA CANA, DIÂMETRO 30CM, EXCLUSIVE TAMPA, INCLUSIVE ASSENTAMENTO EM ARGAMASSA, TRAÇO 1:3 (CIMENTO E AREIA), ESCAVAÇÃO, TRANSPORTE E RETIRADA DO MATERIAL ESCAVADO (EM CAÇAMBA)</v>
          </cell>
          <cell r="G2365" t="str">
            <v>m</v>
          </cell>
          <cell r="H2365">
            <v>59.91</v>
          </cell>
        </row>
        <row r="2366">
          <cell r="A2366" t="str">
            <v>ED-48553</v>
          </cell>
          <cell r="C2366" t="str">
            <v>CANALETA PARA DRENAGEM, PRÉ-MOLDADA, TIPO MEIA CANA, DIÂMETRO 40CM, EXCLUSIVE TAMPA, INCLUSIVE ASSENTAMENTO EM ARGAMASSA, TRAÇO 1:3 (CIMENTO E AREIA), ESCAVAÇÃO, TRANSPORTE E RETIRADA DO MATERIAL ESCAVADO (EM CAÇAMBA)</v>
          </cell>
          <cell r="G2366" t="str">
            <v>m</v>
          </cell>
          <cell r="H2366">
            <v>79.680000000000007</v>
          </cell>
        </row>
        <row r="2367">
          <cell r="A2367" t="str">
            <v>ED-48554</v>
          </cell>
          <cell r="C2367" t="str">
            <v>CANALETA PARA DRENAGEM, PRÉ-MOLDADA, TIPO MEIA CANA, DIÂMETRO 50CM, EXCLUSIVE TAMPA, INCLUSIVE ASSENTAMENTO EM ARGAMASSA, TRAÇO 1:3 (CIMENTO E AREIA), ESCAVAÇÃO, TRANSPORTE E RETIRADA DO MATERIAL ESCAVADO (EM CAÇAMBA)</v>
          </cell>
          <cell r="G2367" t="str">
            <v>m</v>
          </cell>
          <cell r="H2367">
            <v>108.62</v>
          </cell>
        </row>
        <row r="2368">
          <cell r="A2368" t="str">
            <v>ED-48555</v>
          </cell>
          <cell r="C2368" t="str">
            <v>CANALETA PARA DRENAGEM, PRÉ-MOLDADA, TIPO MEIA CANA, DIÂMETRO 60CM, EXCLUSIVE TAMPA, INCLUSIVE ASSENTAMENTO EM ARGAMASSA, TRAÇO 1:3 (CIMENTO E AREIA), ESCAVAÇÃO, TRANSPORTE E RETIRADA DO MATERIAL ESCAVADO (EM CAÇAMBA)</v>
          </cell>
          <cell r="G2368" t="str">
            <v>m</v>
          </cell>
          <cell r="H2368">
            <v>135.1</v>
          </cell>
        </row>
        <row r="2369">
          <cell r="A2369" t="str">
            <v>ED-48562</v>
          </cell>
          <cell r="C2369" t="str">
            <v>CANALETA SANITÁRIA, SEÇÃO 5X8CM, EM ARGAMASSA, TRAÇO 1:3 (CIMENTO E AREIA) COM ADITIVO IMPERMEABILIZANTE, EXCLUSIVE TAMPA, INCLUSIVE CORTE NO PISO, TRANSPORTE E RETIRADA DO MATERIAL DEMOLIDO (EM CAÇAMBA)</v>
          </cell>
          <cell r="G2369" t="str">
            <v>m</v>
          </cell>
          <cell r="H2369">
            <v>26.68</v>
          </cell>
        </row>
        <row r="2370">
          <cell r="A2370">
            <v>9001</v>
          </cell>
          <cell r="C2370" t="str">
            <v>CANALETA DE CONCRETO MOLDADA IN-LOCO</v>
          </cell>
        </row>
        <row r="2371">
          <cell r="A2371" t="str">
            <v>ED-14720</v>
          </cell>
          <cell r="C2371" t="str">
            <v>CANALETA PARA DRENAGEM, EM CONCRETO COM FCK 15MPA, MOLDADA IN LOCO, SEÇÃO 15X15CM, FORMA EM CONTRA BARRANCO, EXCLUSIVE TAMPA, INCLUSIVE ESCAVAÇÃO, REATERRO COM TRANSPORTE E RETIRADA DO MATERIAL ESCAVADO (EM CAÇAMBA)</v>
          </cell>
          <cell r="G2371" t="str">
            <v>m</v>
          </cell>
          <cell r="H2371">
            <v>57.87</v>
          </cell>
        </row>
        <row r="2372">
          <cell r="A2372" t="str">
            <v>ED-14740</v>
          </cell>
          <cell r="C2372" t="str">
            <v>CANALETA PARA DRENAGEM, EM CONCRETO COM FCK 15MPA, MOLDADA IN LOCO, SEÇÃO 15X15CM, FORMA EM MADEIRA, EXCLUSIVE TAMPA, INCLUSIVE ESCAVAÇÃO, REATERRO COM TRANSPORTE E RETIRADA DO MATERIAL ESCAVADO (EM CAÇAMBA)</v>
          </cell>
          <cell r="G2372" t="str">
            <v>m</v>
          </cell>
          <cell r="H2372">
            <v>103.87</v>
          </cell>
        </row>
        <row r="2373">
          <cell r="A2373" t="str">
            <v>ED-14721</v>
          </cell>
          <cell r="C2373" t="str">
            <v>CANALETA PARA DRENAGEM, EM CONCRETO COM FCK 15MPA, MOLDADA IN LOCO, SEÇÃO 20X20CM, FORMA EM CONTRA BARRANCO, EXCLUSIVE TAMPA, INCLUSIVE ESCAVAÇÃO, REATERRO COM TRANSPORTE E RETIRADA DO MATERIAL ESCAVADO (EM CAÇAMBA)</v>
          </cell>
          <cell r="G2373" t="str">
            <v>m</v>
          </cell>
          <cell r="H2373">
            <v>74.5</v>
          </cell>
        </row>
        <row r="2374">
          <cell r="A2374" t="str">
            <v>ED-14741</v>
          </cell>
          <cell r="C2374" t="str">
            <v>CANALETA PARA DRENAGEM, EM CONCRETO COM FCK 15MPA, MOLDADA IN LOCO, SEÇÃO 20X20CM, FORMA EM MADEIRA, EXCLUSIVE TAMPA, INCLUSIVE ESCAVAÇÃO, REATERRO COM TRANSPORTE E RETIRADA DO MATERIAL ESCAVADO (EM CAÇAMBA)</v>
          </cell>
          <cell r="G2374" t="str">
            <v>m</v>
          </cell>
          <cell r="H2374">
            <v>127.97</v>
          </cell>
        </row>
        <row r="2375">
          <cell r="A2375" t="str">
            <v>ED-14725</v>
          </cell>
          <cell r="C2375" t="str">
            <v>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G2375" t="str">
            <v>m</v>
          </cell>
          <cell r="H2375">
            <v>295.82</v>
          </cell>
        </row>
        <row r="2376">
          <cell r="A2376" t="str">
            <v>ED-14726</v>
          </cell>
          <cell r="C2376" t="str">
            <v>CANALETA PARA DRENAGEM, EM CONCRETO COM FCK 15MPA, MOLDADA IN LOCO, SEÇÃO 30X20CM, FORMA EM CONTRA BARRANCO, COM TAMPA EM CONCRETO  PARA TRÂNSITO DE PEDESTRE, INCLUSIVE ESCAVAÇÃO, REATERRO COM TRANSPORTE E RETIRADA DO MATERIAL ESCAVADO (EM CAÇAMBA)</v>
          </cell>
          <cell r="G2376" t="str">
            <v>m</v>
          </cell>
          <cell r="H2376">
            <v>139.29</v>
          </cell>
        </row>
        <row r="2377">
          <cell r="A2377" t="str">
            <v>ED-14728</v>
          </cell>
          <cell r="C2377" t="str">
            <v>CANALETA PARA DRENAGEM, EM CONCRETO COM FCK 15MPA, MOLDADA IN LOCO, SEÇÃO 30X20CM, FORMA EM CONTRA BARRANCO, EXCLUSIVE TAMPA, INCLUSIVE ESCAVAÇÃO, REATERRO COM TRANSPORTE E RETIRADA DO MATERIAL ESCAVADO (EM CAÇAMBA)</v>
          </cell>
          <cell r="G2377" t="str">
            <v>m</v>
          </cell>
          <cell r="H2377">
            <v>99.03</v>
          </cell>
        </row>
        <row r="2378">
          <cell r="A2378" t="str">
            <v>ED-14746</v>
          </cell>
          <cell r="C2378" t="str">
            <v>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v>
          </cell>
          <cell r="G2378" t="str">
            <v>m</v>
          </cell>
          <cell r="H2378">
            <v>364.18</v>
          </cell>
        </row>
        <row r="2379">
          <cell r="A2379" t="str">
            <v>ED-14747</v>
          </cell>
          <cell r="C2379" t="str">
            <v>CANALETA PARA DRENAGEM, EM CONCRETO COM FCK 15MPA, MOLDADA IN LOCO, SEÇÃO 30X20CM, FORMA EM MADEIRA, COM TAMPA EM CONCRETO PARA TRÂNSITO DE PEDESTRE, INCLUSIVE ESCAVAÇÃO, REATERRO COM TRANSPORTE E RETIRADA DO MATERIAL ESCAVADO (EM CAÇAMBA)</v>
          </cell>
          <cell r="G2379" t="str">
            <v>m</v>
          </cell>
          <cell r="H2379">
            <v>207.65</v>
          </cell>
        </row>
        <row r="2380">
          <cell r="A2380" t="str">
            <v>ED-14748</v>
          </cell>
          <cell r="C2380" t="str">
            <v>CANALETA PARA DRENAGEM, EM CONCRETO COM FCK 15MPA, MOLDADA IN LOCO, SEÇÃO 30X20CM, FORMA EM MADEIRA, EXCLUSIVE TAMPA, INCLUSIVE ESCAVAÇÃO, REATERRO COM TRANSPORTE E RETIRADA DO MATERIAL ESCAVADO (EM CAÇAMBA)</v>
          </cell>
          <cell r="G2380" t="str">
            <v>m</v>
          </cell>
          <cell r="H2380">
            <v>403.97</v>
          </cell>
        </row>
        <row r="2381">
          <cell r="A2381" t="str">
            <v>ED-14718</v>
          </cell>
          <cell r="C2381" t="str">
            <v>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v>
          </cell>
          <cell r="G2381" t="str">
            <v>m</v>
          </cell>
          <cell r="H2381">
            <v>306.16000000000003</v>
          </cell>
        </row>
        <row r="2382">
          <cell r="A2382" t="str">
            <v>ED-14719</v>
          </cell>
          <cell r="C2382" t="str">
            <v>CANALETA PARA DRENAGEM, EM CONCRETO COM FCK 15MPA, MOLDADA IN LOCO, SEÇÃO 30X30CM, FORMA EM CONTRA BARRANCO, COM TAMPA EM CONCRETO  PARA TRÂNSITO DE PEDESTRE, INCLUSIVE ESCAVAÇÃO, REATERRO COM TRANSPORTE E RETIRADA DO MATERIAL ESCAVADO (EM CAÇAMBA)</v>
          </cell>
          <cell r="G2382" t="str">
            <v>m</v>
          </cell>
          <cell r="H2382">
            <v>149.63</v>
          </cell>
        </row>
        <row r="2383">
          <cell r="A2383" t="str">
            <v>ED-14722</v>
          </cell>
          <cell r="C2383" t="str">
            <v>CANALETA PARA DRENAGEM, EM CONCRETO COM FCK 15MPA, MOLDADA IN LOCO, SEÇÃO 30X30CM, FORMA EM CONTRA BARRANCO, EXCLUSIVE TAMPA, INCLUSIVE ESCAVAÇÃO, REATERRO COM TRANSPORTE E RETIRADA DO MATERIAL ESCAVADO (EM CAÇAMBA)</v>
          </cell>
          <cell r="G2383" t="str">
            <v>m</v>
          </cell>
          <cell r="H2383">
            <v>109.37</v>
          </cell>
        </row>
        <row r="2384">
          <cell r="A2384" t="str">
            <v>ED-14737</v>
          </cell>
          <cell r="C2384" t="str">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ell>
          <cell r="G2384" t="str">
            <v>m</v>
          </cell>
          <cell r="H2384">
            <v>374.51</v>
          </cell>
        </row>
        <row r="2385">
          <cell r="A2385" t="str">
            <v>ED-14739</v>
          </cell>
          <cell r="C2385" t="str">
            <v>CANALETA PARA DRENAGEM, EM CONCRETO COM FCK 15MPA, MOLDADA IN LOCO, SEÇÃO 30X30CM, FORMA EM MADEIRA, COM TAMPA EM CONCRETO  PARA TRÂNSITO DE PEDESTRE, INCLUSIVE ESCAVAÇÃO, REATERRO COM TRANSPORTE E RETIRADA DO MATERIAL ESCAVADO (EM CAÇAMBA)</v>
          </cell>
          <cell r="G2385" t="str">
            <v>m</v>
          </cell>
          <cell r="H2385">
            <v>217.98</v>
          </cell>
        </row>
        <row r="2386">
          <cell r="A2386" t="str">
            <v>ED-14742</v>
          </cell>
          <cell r="C2386" t="str">
            <v>CANALETA PARA DRENAGEM, EM CONCRETO COM FCK 15MPA, MOLDADA IN LOCO, SEÇÃO 30X30CM, FORMA EM MADEIRA, EXCLUSIVE TAMPA, INCLUSIVE ESCAVAÇÃO, REATERRO COM TRANSPORTE E RETIRADA DO MATERIAL ESCAVADO (EM CAÇAMBA)</v>
          </cell>
          <cell r="G2386" t="str">
            <v>m</v>
          </cell>
          <cell r="H2386">
            <v>177.72</v>
          </cell>
        </row>
        <row r="2387">
          <cell r="A2387" t="str">
            <v>ED-14581</v>
          </cell>
          <cell r="C2387" t="str">
            <v>CANALETA PARA DRENAGEM, EM CONCRETO COM FCK 15MPA, MOLDADA IN LOCO, SEÇÃO 40X40CM, FORMA EM CONTRA BARRANCO, EXCLUSIVE TAMPA, INCLUSIVE ESCAVAÇÃO, REATERRO COM TRANSPORTE E RETIRADA DO MATERIAL ESCAVADO (EM CAÇAMBA)</v>
          </cell>
          <cell r="G2387" t="str">
            <v>m</v>
          </cell>
          <cell r="H2387">
            <v>238.02</v>
          </cell>
        </row>
        <row r="2388">
          <cell r="A2388" t="str">
            <v>ED-14743</v>
          </cell>
          <cell r="C2388" t="str">
            <v>CANALETA PARA DRENAGEM, EM CONCRETO COM FCK 15MPA, MOLDADA IN LOCO, SEÇÃO 40X40CM, FORMA EM MADEIRA, EXCLUSIVE TAMPA, INCLUSIVE ESCAVAÇÃO, REATERRO COM TRANSPORTE E RETIRADA DO MATERIAL ESCAVADO (EM CAÇAMBA)</v>
          </cell>
          <cell r="G2388" t="str">
            <v>m</v>
          </cell>
          <cell r="H2388">
            <v>316.83999999999997</v>
          </cell>
        </row>
        <row r="2389">
          <cell r="A2389" t="str">
            <v>ED-14723</v>
          </cell>
          <cell r="C2389" t="str">
            <v>CANALETA PARA DRENAGEM, EM CONCRETO COM FCK 15MPA, MOLDADA IN LOCO, SEÇÃO 60X60CM, FORMA EM CONTRA BARRANCO, EXCLUSIVE TAMPA, INCLUSIVE ESCAVAÇÃO, REATERRO COM TRANSPORTE E RETIRADA DO MATERIAL ESCAVADO (EM CAÇAMBA)</v>
          </cell>
          <cell r="G2389" t="str">
            <v>m</v>
          </cell>
          <cell r="H2389">
            <v>394.1</v>
          </cell>
        </row>
        <row r="2390">
          <cell r="A2390" t="str">
            <v>ED-14744</v>
          </cell>
          <cell r="C2390" t="str">
            <v>CANALETA PARA DRENAGEM, EM CONCRETO COM FCK 15MPA, MOLDADA IN LOCO, SEÇÃO 60X60CM, FORMA EM MADEIRA, EXCLUSIVE TAMPA, INCLUSIVE ESCAVAÇÃO, REATERRO COM TRANSPORTE E RETIRADA DO MATERIAL ESCAVADO (EM CAÇAMBA)</v>
          </cell>
          <cell r="G2390" t="str">
            <v>m</v>
          </cell>
          <cell r="H2390">
            <v>521.11</v>
          </cell>
        </row>
        <row r="2391">
          <cell r="A2391" t="str">
            <v>ED-14724</v>
          </cell>
          <cell r="C2391" t="str">
            <v>CANALETA PARA DRENAGEM, EM CONCRETO COM FCK 15MPA, MOLDADA IN LOCO, SEÇÃO 90X90CM, FORMA EM CONTRA BARRANCO, EXCLUSIVE TAMPA, INCLUSIVE ESCAVAÇÃO, REATERRO COM TRANSPORTE E RETIRADA DO MATERIAL ESCAVADO (EM CAÇAMBA)</v>
          </cell>
          <cell r="G2391" t="str">
            <v>m</v>
          </cell>
          <cell r="H2391">
            <v>750.43</v>
          </cell>
        </row>
        <row r="2392">
          <cell r="A2392" t="str">
            <v>ED-14745</v>
          </cell>
          <cell r="C2392" t="str">
            <v>CANALETA PARA DRENAGEM, EM CONCRETO COM FCK 15MPA, MOLDADA IN LOCO, SEÇÃO 90X90CM, FORMA EM MADEIRA, EXCLUSIVE TAMPA, INCLUSIVE ESCAVAÇÃO, REATERRO COM TRANSPORTE E RETIRADA DO MATERIAL ESCAVADO (EM CAÇAMBA)</v>
          </cell>
          <cell r="G2392" t="str">
            <v>m</v>
          </cell>
          <cell r="H2392">
            <v>930.07</v>
          </cell>
        </row>
        <row r="2393">
          <cell r="A2393">
            <v>9002</v>
          </cell>
          <cell r="C2393" t="str">
            <v>TUBULAÇÃO PARA DRENAGEM</v>
          </cell>
        </row>
        <row r="2394">
          <cell r="A2394" t="str">
            <v>ED-48669</v>
          </cell>
          <cell r="C2394" t="str">
            <v>FORNECIMENTO E ASSENTAMENTO DE TUBO PVC RÍGIDO, DRENAGEM/PLUVIAL, PBV - SÉRIE NORMAL, DN 100 MM (4"), INCLUSIVE CONEXÕES</v>
          </cell>
          <cell r="G2394" t="str">
            <v>m</v>
          </cell>
          <cell r="H2394">
            <v>41.75</v>
          </cell>
        </row>
        <row r="2395">
          <cell r="A2395" t="str">
            <v>ED-48670</v>
          </cell>
          <cell r="C2395" t="str">
            <v>FORNECIMENTO E ASSENTAMENTO DE TUBO PVC RÍGIDO, DRENAGEM/PLUVIAL, PBV - SÉRIE NORMAL, DN 150 MM (6"), INCLUSIVE CONEXÕES</v>
          </cell>
          <cell r="G2395" t="str">
            <v>m</v>
          </cell>
          <cell r="H2395">
            <v>70.36</v>
          </cell>
        </row>
        <row r="2396">
          <cell r="A2396" t="str">
            <v>ED-48671</v>
          </cell>
          <cell r="C2396" t="str">
            <v>FORNECIMENTO E ASSENTAMENTO DE TUBO PVC RÍGIDO, DRENAGEM/PLUVIAL, PBV - SÉRIE NORMAL, DN 200 MM (8"), INCLUSIVE CONEXÕES</v>
          </cell>
          <cell r="G2396" t="str">
            <v>m</v>
          </cell>
          <cell r="H2396">
            <v>158.51</v>
          </cell>
        </row>
        <row r="2397">
          <cell r="A2397" t="str">
            <v>ED-48667</v>
          </cell>
          <cell r="C2397" t="str">
            <v>FORNECIMENTO E ASSENTAMENTO DE TUBO PVC RÍGIDO, DRENAGEM/PLUVIAL, PBV - SÉRIE NORMAL, DN 50 MM (2"), INCLUSIVE CONEXÕES</v>
          </cell>
          <cell r="G2397" t="str">
            <v>m</v>
          </cell>
          <cell r="H2397">
            <v>27.99</v>
          </cell>
        </row>
        <row r="2398">
          <cell r="A2398" t="str">
            <v>ED-48668</v>
          </cell>
          <cell r="C2398" t="str">
            <v>FORNECIMENTO E ASSENTAMENTO DE TUBO PVC RÍGIDO, DRENAGEM/PLUVIAL, PBV - SÉRIE NORMAL, DN 75 MM (3"), INCLUSIVE CONEXÕES</v>
          </cell>
          <cell r="G2398" t="str">
            <v>m</v>
          </cell>
          <cell r="H2398">
            <v>38.21</v>
          </cell>
        </row>
        <row r="2399">
          <cell r="A2399">
            <v>9003</v>
          </cell>
          <cell r="C2399" t="str">
            <v>TUBULAÇÃO PERFURADO EM PVC FLEXÍVEL CORRUGADO</v>
          </cell>
        </row>
        <row r="2400">
          <cell r="A2400" t="str">
            <v>ED-48689</v>
          </cell>
          <cell r="C2400" t="str">
            <v>FORNECIMENTO E ASSENTAMENTO DE TUBO PVC FLEXÍVEL CORRUGADO, PERFURADO, DN 100 MM (4"), PARA DRENAGEM</v>
          </cell>
          <cell r="G2400" t="str">
            <v>m</v>
          </cell>
          <cell r="H2400">
            <v>18.59</v>
          </cell>
        </row>
        <row r="2401">
          <cell r="A2401" t="str">
            <v>ED-48688</v>
          </cell>
          <cell r="C2401" t="str">
            <v>FORNECIMENTO E ASSENTAMENTO DE TUBO PVC FLEXÍVEL CORRUGADO, PERFURADO, DN 65 MM (2.1/2"), PARA DRENAGEM</v>
          </cell>
          <cell r="G2401" t="str">
            <v>m</v>
          </cell>
          <cell r="H2401">
            <v>13.03</v>
          </cell>
        </row>
        <row r="2402">
          <cell r="A2402" t="str">
            <v>ED-48690</v>
          </cell>
          <cell r="C2402" t="str">
            <v>FORNECIMENTO E ASSENTAMENTO DE TUBO PVC RÍGIDO CORRUGADO, PERFURADO, DN 160 MM (6"), PARA DRENAGEM</v>
          </cell>
          <cell r="G2402" t="str">
            <v>m</v>
          </cell>
          <cell r="H2402">
            <v>22.23</v>
          </cell>
        </row>
        <row r="2403">
          <cell r="A2403">
            <v>9004</v>
          </cell>
          <cell r="C2403" t="str">
            <v>TUBULAÇÃO DE CONCRETO SIMPLES</v>
          </cell>
        </row>
        <row r="2404">
          <cell r="A2404" t="str">
            <v>ED-48687</v>
          </cell>
          <cell r="C2404" t="str">
            <v>TUBO DE CONCRETO para dreno simples ou poroso, Ø 150 mm</v>
          </cell>
          <cell r="G2404" t="str">
            <v>m</v>
          </cell>
          <cell r="H2404">
            <v>49.4</v>
          </cell>
        </row>
        <row r="2405">
          <cell r="A2405" t="str">
            <v>ED-48675</v>
          </cell>
          <cell r="C2405" t="str">
            <v>TUBO DE CONCRETO SIMPLES, CLASSE PS1, DIÂMETRO 300MM, INCLUSIVE FORNECIMENTO, ASSENTAMENTO E REJUNTAMENTO, EXCLUSIVE ESCAVAÇÃO</v>
          </cell>
          <cell r="G2405" t="str">
            <v>m</v>
          </cell>
          <cell r="H2405">
            <v>64.91</v>
          </cell>
        </row>
        <row r="2406">
          <cell r="A2406" t="str">
            <v>ED-48676</v>
          </cell>
          <cell r="C2406" t="str">
            <v>TUBO DE CONCRETO SIMPLES, CLASSE PS1, DIÂMETRO 400MM, INCLUSIVE FORNECIMENTO, ASSENTAMENTO E REJUNTAMENTO, EXCLUSIVE ESCAVAÇÃO</v>
          </cell>
          <cell r="G2406" t="str">
            <v>m</v>
          </cell>
          <cell r="H2406">
            <v>88.7</v>
          </cell>
        </row>
        <row r="2407">
          <cell r="A2407" t="str">
            <v>ED-48677</v>
          </cell>
          <cell r="C2407" t="str">
            <v>TUBO DE CONCRETO SIMPLES, CLASSE PS1, DIÂMETRO 500MM, INCLUSIVE FORNECIMENTO, ASSENTAMENTO E REJUNTAMENTO, EXCLUSIVE ESCAVAÇÃO</v>
          </cell>
          <cell r="G2407" t="str">
            <v>m</v>
          </cell>
          <cell r="H2407">
            <v>100.56</v>
          </cell>
        </row>
        <row r="2408">
          <cell r="A2408" t="str">
            <v>ED-48678</v>
          </cell>
          <cell r="C2408" t="str">
            <v>TUBO DE CONCRETO SIMPLES, CLASSE PS1, DIÂMETRO 600MM, INCLUSIVE FORNECIMENTO, ASSENTAMENTO E REJUNTAMENTO, EXCLUSIVE ESCAVAÇÃO</v>
          </cell>
          <cell r="G2408" t="str">
            <v>m</v>
          </cell>
          <cell r="H2408">
            <v>125.25</v>
          </cell>
        </row>
        <row r="2409">
          <cell r="A2409">
            <v>9005</v>
          </cell>
          <cell r="C2409" t="str">
            <v>TUBULAÇÃO DE CONCRETO ARMADO</v>
          </cell>
        </row>
        <row r="2410">
          <cell r="A2410" t="str">
            <v>ED-48684</v>
          </cell>
          <cell r="C2410" t="str">
            <v>TUBO DE CONCRETO ARMADO, CLASSE PA1, DIÂMETRO 1000MM, INCLUSIVE FORNECIMENTO, ASSENTAMENTO E REJUNTAMENTO, EXCLUSIVE ESCAVAÇÃO</v>
          </cell>
          <cell r="G2410" t="str">
            <v>m</v>
          </cell>
          <cell r="H2410">
            <v>446.86</v>
          </cell>
        </row>
        <row r="2411">
          <cell r="A2411" t="str">
            <v>ED-48685</v>
          </cell>
          <cell r="C2411" t="str">
            <v>TUBO DE CONCRETO ARMADO, CLASSE PA1, DIÂMETRO 1200MM, INCLUSIVE FORNECIMENTO, ASSENTAMENTO E REJUNTAMENTO, EXCLUSIVE ESCAVAÇÃO</v>
          </cell>
          <cell r="G2411" t="str">
            <v>m</v>
          </cell>
          <cell r="H2411">
            <v>650.03</v>
          </cell>
        </row>
        <row r="2412">
          <cell r="A2412" t="str">
            <v>ED-48686</v>
          </cell>
          <cell r="C2412" t="str">
            <v>TUBO DE CONCRETO ARMADO, CLASSE PA1, DIÂMETRO 1500MM, INCLUSIVE FORNECIMENTO, ASSENTAMENTO E REJUNTAMENTO, EXCLUSIVE ESCAVAÇÃO</v>
          </cell>
          <cell r="G2412" t="str">
            <v>m</v>
          </cell>
          <cell r="H2412">
            <v>909.06</v>
          </cell>
        </row>
        <row r="2413">
          <cell r="A2413" t="str">
            <v>ED-48680</v>
          </cell>
          <cell r="C2413" t="str">
            <v xml:space="preserve">TUBO DE CONCRETO ARMADO, CLASSE PA1, DIÂMETRO 400MM, INCLUSIVE FORNECIMENTO, ASSENTAMENTO E REJUNTAMENTO, EXCLUSIVE ESCAVAÇÃO
</v>
          </cell>
          <cell r="G2413" t="str">
            <v>m</v>
          </cell>
          <cell r="H2413">
            <v>118.84</v>
          </cell>
        </row>
        <row r="2414">
          <cell r="A2414" t="str">
            <v>ED-48681</v>
          </cell>
          <cell r="C2414" t="str">
            <v>TUBO DE CONCRETO ARMADO, CLASSE PA1, DIÂMETRO 500MM, INCLUSIVE FORNECIMENTO, ASSENTAMENTO E REJUNTAMENTO, EXCLUSIVE ESCAVAÇÃO</v>
          </cell>
          <cell r="G2414" t="str">
            <v>m</v>
          </cell>
          <cell r="H2414">
            <v>141.13999999999999</v>
          </cell>
        </row>
        <row r="2415">
          <cell r="A2415" t="str">
            <v>ED-48682</v>
          </cell>
          <cell r="C2415" t="str">
            <v>TUBO DE CONCRETO ARMADO, CLASSE PA1, DIÂMETRO 600MM, INCLUSIVE FORNECIMENTO, ASSENTAMENTO E REJUNTAMENTO, EXCLUSIVE ESCAVAÇÃO</v>
          </cell>
          <cell r="G2415" t="str">
            <v>m</v>
          </cell>
          <cell r="H2415">
            <v>181.53</v>
          </cell>
        </row>
        <row r="2416">
          <cell r="A2416" t="str">
            <v>ED-48683</v>
          </cell>
          <cell r="C2416" t="str">
            <v>TUBO DE CONCRETO ARMADO, CLASSE PA1, DIÂMETRO 800MM, INCLUSIVE FORNECIMENTO, ASSENTAMENTO E REJUNTAMENTO, EXCLUSIVE ESCAVAÇÃO</v>
          </cell>
          <cell r="G2416" t="str">
            <v>m</v>
          </cell>
          <cell r="H2416">
            <v>300.55</v>
          </cell>
        </row>
        <row r="2417">
          <cell r="A2417">
            <v>9006</v>
          </cell>
          <cell r="C2417" t="str">
            <v>GALERIA CELULAR</v>
          </cell>
        </row>
        <row r="2418">
          <cell r="A2418" t="str">
            <v>ED-48611</v>
          </cell>
          <cell r="C2418" t="str">
            <v>ALA DE GALERIA CELULAR B = 1,20 M, EXCLUSIVE BOTA FORA</v>
          </cell>
          <cell r="G2418" t="str">
            <v>m</v>
          </cell>
          <cell r="H2418">
            <v>7219.45</v>
          </cell>
        </row>
        <row r="2419">
          <cell r="A2419" t="str">
            <v>ED-48612</v>
          </cell>
          <cell r="C2419" t="str">
            <v>ALA DE GALERIA CELULAR B = 1,30 M, EXCLUSIVE BOTA FORA</v>
          </cell>
          <cell r="G2419" t="str">
            <v>m</v>
          </cell>
          <cell r="H2419">
            <v>7499.49</v>
          </cell>
        </row>
        <row r="2420">
          <cell r="A2420" t="str">
            <v>ED-48613</v>
          </cell>
          <cell r="C2420" t="str">
            <v>ALA DE GALERIA CELULAR B = 1,40 M, EXCLUSIVE BOTA FORA</v>
          </cell>
          <cell r="G2420" t="str">
            <v>m</v>
          </cell>
          <cell r="H2420">
            <v>7778.87</v>
          </cell>
        </row>
        <row r="2421">
          <cell r="A2421" t="str">
            <v>ED-48614</v>
          </cell>
          <cell r="C2421" t="str">
            <v>ALA DE GALERIA CELULAR B = 1,50 M, EXCLUSIVE BOTA FORA</v>
          </cell>
          <cell r="G2421" t="str">
            <v>m</v>
          </cell>
          <cell r="H2421">
            <v>8064.69</v>
          </cell>
        </row>
        <row r="2422">
          <cell r="A2422" t="str">
            <v>ED-48615</v>
          </cell>
          <cell r="C2422" t="str">
            <v>ALA DE GALERIA CELULAR B = 1,60 M, EXCLUSIVE BOTA FORA</v>
          </cell>
          <cell r="G2422" t="str">
            <v>m</v>
          </cell>
          <cell r="H2422">
            <v>11657.51</v>
          </cell>
        </row>
        <row r="2423">
          <cell r="A2423" t="str">
            <v>ED-48616</v>
          </cell>
          <cell r="C2423" t="str">
            <v>ALA DE GALERIA CELULAR B = 1,70 M, EXCLUSIVE BOTA FORA</v>
          </cell>
          <cell r="G2423" t="str">
            <v>m</v>
          </cell>
          <cell r="H2423">
            <v>12017.95</v>
          </cell>
        </row>
        <row r="2424">
          <cell r="A2424" t="str">
            <v>ED-48617</v>
          </cell>
          <cell r="C2424" t="str">
            <v>ALA DE GALERIA CELULAR B = 1,80 M, EXCLUSIVE BOTA FORA</v>
          </cell>
          <cell r="G2424" t="str">
            <v>m</v>
          </cell>
          <cell r="H2424">
            <v>12366.07</v>
          </cell>
        </row>
        <row r="2425">
          <cell r="A2425" t="str">
            <v>ED-48618</v>
          </cell>
          <cell r="C2425" t="str">
            <v>ALA DE GALERIA CELULAR B = 1,90 M, EXCLUSIVE BOTA FORA</v>
          </cell>
          <cell r="G2425" t="str">
            <v>m</v>
          </cell>
          <cell r="H2425">
            <v>12748.88</v>
          </cell>
        </row>
        <row r="2426">
          <cell r="A2426" t="str">
            <v>ED-48619</v>
          </cell>
          <cell r="C2426" t="str">
            <v>ALA DE GALERIA CELULAR B = 2,00 M, EXCLUSIVE BOTA FORA</v>
          </cell>
          <cell r="G2426" t="str">
            <v>m</v>
          </cell>
          <cell r="H2426">
            <v>13183.87</v>
          </cell>
        </row>
        <row r="2427">
          <cell r="A2427" t="str">
            <v>ED-48620</v>
          </cell>
          <cell r="C2427" t="str">
            <v>ALA DE GALERIA CELULAR B = 2,10 M, EXCLUSIVE BOTA FORA</v>
          </cell>
          <cell r="G2427" t="str">
            <v>m</v>
          </cell>
          <cell r="H2427">
            <v>13639.22</v>
          </cell>
        </row>
        <row r="2428">
          <cell r="A2428" t="str">
            <v>ED-48621</v>
          </cell>
          <cell r="C2428" t="str">
            <v>ALA DE GALERIA CELULAR B = 2,20 M, EXCLUSIVE BOTA FORA</v>
          </cell>
          <cell r="G2428" t="str">
            <v>m</v>
          </cell>
          <cell r="H2428">
            <v>14059.04</v>
          </cell>
        </row>
        <row r="2429">
          <cell r="A2429" t="str">
            <v>ED-48622</v>
          </cell>
          <cell r="C2429" t="str">
            <v>ALA DE GALERIA CELULAR B = 2,30 M, EXCLUSIVE BOTA FORA</v>
          </cell>
          <cell r="G2429" t="str">
            <v>m</v>
          </cell>
          <cell r="H2429">
            <v>14602.72</v>
          </cell>
        </row>
        <row r="2430">
          <cell r="A2430" t="str">
            <v>ED-48623</v>
          </cell>
          <cell r="C2430" t="str">
            <v>ALA DE GALERIA CELULAR B = 2,40 M, EXCLUSIVE BOTA FORA</v>
          </cell>
          <cell r="G2430" t="str">
            <v>m</v>
          </cell>
          <cell r="H2430">
            <v>15025.72</v>
          </cell>
        </row>
        <row r="2431">
          <cell r="A2431" t="str">
            <v>ED-48624</v>
          </cell>
          <cell r="C2431" t="str">
            <v>ALA DE GALERIA CELULAR B = 2,50 M, EXCLUSIVE BOTA FORA</v>
          </cell>
          <cell r="G2431" t="str">
            <v>m</v>
          </cell>
          <cell r="H2431">
            <v>15480.21</v>
          </cell>
        </row>
        <row r="2432">
          <cell r="A2432" t="str">
            <v>ED-48625</v>
          </cell>
          <cell r="C2432" t="str">
            <v>ALA DE GALERIA CELULAR B = 2,60 M, EXCLUSIVE BOTA FORA</v>
          </cell>
          <cell r="G2432" t="str">
            <v>m</v>
          </cell>
          <cell r="H2432">
            <v>15939.25</v>
          </cell>
        </row>
        <row r="2433">
          <cell r="A2433" t="str">
            <v>ED-48626</v>
          </cell>
          <cell r="C2433" t="str">
            <v>ALA DE GALERIA CELULAR B = 2,70 M, EXCLUSIVE BOTA FORA</v>
          </cell>
          <cell r="G2433" t="str">
            <v>m</v>
          </cell>
          <cell r="H2433">
            <v>16318.52</v>
          </cell>
        </row>
        <row r="2434">
          <cell r="A2434" t="str">
            <v>ED-48627</v>
          </cell>
          <cell r="C2434" t="str">
            <v>ALA DE GALERIA CELULAR B = 2,80 M, EXCLUSIVE BOTA FORA</v>
          </cell>
          <cell r="G2434" t="str">
            <v>m</v>
          </cell>
          <cell r="H2434">
            <v>16724.509999999998</v>
          </cell>
        </row>
        <row r="2435">
          <cell r="A2435" t="str">
            <v>ED-48628</v>
          </cell>
          <cell r="C2435" t="str">
            <v>ALA DE GALERIA CELULAR B = 2,90 M, EXCLUSIVE BOTA FORA</v>
          </cell>
          <cell r="G2435" t="str">
            <v>m</v>
          </cell>
          <cell r="H2435">
            <v>17101.72</v>
          </cell>
        </row>
        <row r="2436">
          <cell r="A2436" t="str">
            <v>ED-48629</v>
          </cell>
          <cell r="C2436" t="str">
            <v>ALA DE GALERIA CELULAR B = 3,00 M, EXCLUSIVE BOTA FORA</v>
          </cell>
          <cell r="G2436" t="str">
            <v>m</v>
          </cell>
          <cell r="H2436">
            <v>17481.53</v>
          </cell>
        </row>
        <row r="2437">
          <cell r="A2437" t="str">
            <v>ED-48544</v>
          </cell>
          <cell r="C2437" t="str">
            <v>ALA DE REDE TUBULAR DN 1000, EXCLUSIVE BOTA FORA</v>
          </cell>
          <cell r="G2437" t="str">
            <v>U</v>
          </cell>
          <cell r="H2437">
            <v>1769.96</v>
          </cell>
        </row>
        <row r="2438">
          <cell r="A2438" t="str">
            <v>ED-48545</v>
          </cell>
          <cell r="C2438" t="str">
            <v>ALA DE REDE TUBULAR DN 1100, EXCLUSIVE BOTA FORA</v>
          </cell>
          <cell r="G2438" t="str">
            <v>U</v>
          </cell>
          <cell r="H2438">
            <v>2389.4699999999998</v>
          </cell>
        </row>
        <row r="2439">
          <cell r="A2439" t="str">
            <v>ED-48546</v>
          </cell>
          <cell r="C2439" t="str">
            <v>ALA DE REDE TUBULAR DN 1200, EXCLUSIVE BOTA FORA</v>
          </cell>
          <cell r="G2439" t="str">
            <v>U</v>
          </cell>
          <cell r="H2439">
            <v>2544.37</v>
          </cell>
        </row>
        <row r="2440">
          <cell r="A2440" t="str">
            <v>ED-48547</v>
          </cell>
          <cell r="C2440" t="str">
            <v>ALA DE REDE TUBULAR DN 1300, EXCLUSIVE BOTA FORA</v>
          </cell>
          <cell r="G2440" t="str">
            <v>U</v>
          </cell>
          <cell r="H2440">
            <v>3156.73</v>
          </cell>
        </row>
        <row r="2441">
          <cell r="A2441" t="str">
            <v>ED-48548</v>
          </cell>
          <cell r="C2441" t="str">
            <v>ALA DE REDE TUBULAR DN 1500, EXCLUSIVE BOTA FORA</v>
          </cell>
          <cell r="G2441" t="str">
            <v>U</v>
          </cell>
          <cell r="H2441">
            <v>3523.76</v>
          </cell>
        </row>
        <row r="2442">
          <cell r="A2442" t="str">
            <v>ED-48539</v>
          </cell>
          <cell r="C2442" t="str">
            <v>ALA DE REDE TUBULAR DN 500, EXCLUSIVE BOTA FORA</v>
          </cell>
          <cell r="G2442" t="str">
            <v>U</v>
          </cell>
          <cell r="H2442">
            <v>1127.81</v>
          </cell>
        </row>
        <row r="2443">
          <cell r="A2443" t="str">
            <v>ED-48540</v>
          </cell>
          <cell r="C2443" t="str">
            <v>ALA DE REDE TUBULAR DN 600, EXCLUSIVE BOTA FORA</v>
          </cell>
          <cell r="G2443" t="str">
            <v>U</v>
          </cell>
          <cell r="H2443">
            <v>1257.54</v>
          </cell>
        </row>
        <row r="2444">
          <cell r="A2444" t="str">
            <v>ED-48541</v>
          </cell>
          <cell r="C2444" t="str">
            <v>ALA DE REDE TUBULAR DN 700, EXCLUSIVE BOTA FORA</v>
          </cell>
          <cell r="G2444" t="str">
            <v>U</v>
          </cell>
          <cell r="H2444">
            <v>1372.21</v>
          </cell>
        </row>
        <row r="2445">
          <cell r="A2445" t="str">
            <v>ED-48542</v>
          </cell>
          <cell r="C2445" t="str">
            <v>ALA DE REDE TUBULAR DN 800, EXCLUSIVE BOTA FORA</v>
          </cell>
          <cell r="G2445" t="str">
            <v>U</v>
          </cell>
          <cell r="H2445">
            <v>1491.92</v>
          </cell>
        </row>
        <row r="2446">
          <cell r="A2446" t="str">
            <v>ED-48543</v>
          </cell>
          <cell r="C2446" t="str">
            <v>ALA DE REDE TUBULAR DN 900, EXCLUSIVE BOTA FORA</v>
          </cell>
          <cell r="G2446" t="str">
            <v>U</v>
          </cell>
          <cell r="H2446">
            <v>1624.97</v>
          </cell>
        </row>
        <row r="2447">
          <cell r="A2447">
            <v>9007</v>
          </cell>
          <cell r="C2447" t="str">
            <v xml:space="preserve">CHAMINÉ DE POÇO DE VISITA </v>
          </cell>
        </row>
        <row r="2448">
          <cell r="A2448" t="str">
            <v>ED-48568</v>
          </cell>
          <cell r="C2448" t="str">
            <v>CHAMINÉ DE POÇO DE VISITA TIPO "A", EM ALVENARIA COM DEGRAUS DE AÇO CA-50</v>
          </cell>
          <cell r="G2448" t="str">
            <v>m</v>
          </cell>
          <cell r="H2448">
            <v>644.71</v>
          </cell>
        </row>
        <row r="2449">
          <cell r="A2449" t="str">
            <v>ED-48569</v>
          </cell>
          <cell r="C2449" t="str">
            <v>CHAMINÉ DE POÇO DE VISITA TIPO "B", EM ANEL DE CONCRETO CA-1 COM DEGRAUS DE AÇO CA-50</v>
          </cell>
          <cell r="G2449" t="str">
            <v>m</v>
          </cell>
          <cell r="H2449">
            <v>272.44</v>
          </cell>
        </row>
        <row r="2450">
          <cell r="A2450">
            <v>9008</v>
          </cell>
          <cell r="C2450" t="str">
            <v>POÇO DE VISITA PARA REDE TUBULAR</v>
          </cell>
        </row>
        <row r="2451">
          <cell r="A2451" t="str">
            <v>ED-48636</v>
          </cell>
          <cell r="C2451" t="str">
            <v>POÇO DE VISITA PARA REDE TUBULAR TIPO A DN 1000, EXCLUSIVE ESCAVAÇÃO, REATERRO E BOTA FORA</v>
          </cell>
          <cell r="G2451" t="str">
            <v>U</v>
          </cell>
          <cell r="H2451">
            <v>2784.1</v>
          </cell>
        </row>
        <row r="2452">
          <cell r="A2452" t="str">
            <v>ED-48637</v>
          </cell>
          <cell r="C2452" t="str">
            <v>POÇO DE VISITA PARA REDE TUBULAR TIPO A DN 1100, EXCLUSIVE ESCAVAÇÃO, REATERRO E BOTA FORA</v>
          </cell>
          <cell r="G2452" t="str">
            <v>U</v>
          </cell>
          <cell r="H2452">
            <v>3355.16</v>
          </cell>
        </row>
        <row r="2453">
          <cell r="A2453" t="str">
            <v>ED-48638</v>
          </cell>
          <cell r="C2453" t="str">
            <v>POÇO DE VISITA PARA REDE TUBULAR TIPO A DN 1200, EXCLUSIVE ESCAVAÇÃO, REATERRO E BOTA FORA</v>
          </cell>
          <cell r="G2453" t="str">
            <v>U</v>
          </cell>
          <cell r="H2453">
            <v>3610.08</v>
          </cell>
        </row>
        <row r="2454">
          <cell r="A2454" t="str">
            <v>ED-48639</v>
          </cell>
          <cell r="C2454" t="str">
            <v>POÇO DE VISITA PARA REDE TUBULAR TIPO A DN 1300, EXCLUSIVE ESCAVAÇÃO, REATERRO E BOTA FORA</v>
          </cell>
          <cell r="G2454" t="str">
            <v>U</v>
          </cell>
          <cell r="H2454">
            <v>3914.12</v>
          </cell>
        </row>
        <row r="2455">
          <cell r="A2455" t="str">
            <v>ED-48640</v>
          </cell>
          <cell r="C2455" t="str">
            <v>POÇO DE VISITA PARA REDE TUBULAR TIPO A DN 1500, EXCLUSIVE ESCAVAÇÃO, REATERRO E BOTA FORA</v>
          </cell>
          <cell r="G2455" t="str">
            <v>U</v>
          </cell>
          <cell r="H2455">
            <v>4532.63</v>
          </cell>
        </row>
        <row r="2456">
          <cell r="A2456" t="str">
            <v>ED-48630</v>
          </cell>
          <cell r="C2456" t="str">
            <v>POÇO DE VISITA PARA REDE TUBULAR TIPO A DN 500, EXCLUSIVE ESCAVAÇÃO, REATERRO E BOTA FORA</v>
          </cell>
          <cell r="G2456" t="str">
            <v>U</v>
          </cell>
          <cell r="H2456">
            <v>1893.11</v>
          </cell>
        </row>
        <row r="2457">
          <cell r="A2457" t="str">
            <v>ED-48631</v>
          </cell>
          <cell r="C2457" t="str">
            <v>POÇO DE VISITA PARA REDE TUBULAR TIPO A DN 600, EXCLUSIVE ESCAVAÇÃO, REATERRO E BOTA FORA</v>
          </cell>
          <cell r="G2457" t="str">
            <v>U</v>
          </cell>
          <cell r="H2457">
            <v>1990.83</v>
          </cell>
        </row>
        <row r="2458">
          <cell r="A2458" t="str">
            <v>ED-48632</v>
          </cell>
          <cell r="C2458" t="str">
            <v>POÇO DE VISITA PARA REDE TUBULAR TIPO A DN 700, EXCLUSIVE ESCAVAÇÃO, REATERRO E BOTA FORA</v>
          </cell>
          <cell r="G2458" t="str">
            <v>U</v>
          </cell>
          <cell r="H2458">
            <v>2071.0500000000002</v>
          </cell>
        </row>
        <row r="2459">
          <cell r="A2459" t="str">
            <v>ED-48634</v>
          </cell>
          <cell r="C2459" t="str">
            <v>POÇO DE VISITA PARA REDE TUBULAR TIPO A DN 800, EXCLUSIVE ESCAVAÇÃO, REATERRO E BOTA FORA</v>
          </cell>
          <cell r="G2459" t="str">
            <v>U</v>
          </cell>
          <cell r="H2459">
            <v>2335.44</v>
          </cell>
        </row>
        <row r="2460">
          <cell r="A2460" t="str">
            <v>ED-48635</v>
          </cell>
          <cell r="C2460" t="str">
            <v>POÇO DE VISITA PARA REDE TUBULAR TIPO A DN 900, EXCLUSIVE ESCAVAÇÃO, REATERRO E BOTA FORA</v>
          </cell>
          <cell r="G2460" t="str">
            <v>U</v>
          </cell>
          <cell r="H2460">
            <v>2552.48</v>
          </cell>
        </row>
        <row r="2461">
          <cell r="A2461" t="str">
            <v>ED-48646</v>
          </cell>
          <cell r="C2461" t="str">
            <v>POÇO DE VISITA PARA REDE TUBULAR TIPO B DN 1000, EXCLUSIVE ESCAVAÇÃO, REATERRO E BOTA FORA</v>
          </cell>
          <cell r="G2461" t="str">
            <v>U</v>
          </cell>
          <cell r="H2461">
            <v>3458.33</v>
          </cell>
        </row>
        <row r="2462">
          <cell r="A2462" t="str">
            <v>ED-48647</v>
          </cell>
          <cell r="C2462" t="str">
            <v>POÇO DE VISITA PARA REDE TUBULAR TIPO B DN 1100, EXCLUSIVE ESCAVAÇÃO, REATERRO E BOTA FORA</v>
          </cell>
          <cell r="G2462" t="str">
            <v>U</v>
          </cell>
          <cell r="H2462">
            <v>3765.51</v>
          </cell>
        </row>
        <row r="2463">
          <cell r="A2463" t="str">
            <v>ED-48648</v>
          </cell>
          <cell r="C2463" t="str">
            <v>POÇO DE VISITA PARA REDE TUBULAR TIPO B DN 1200, EXCLUSIVE ESCAVAÇÃO, REATERRO E BOTA FORA</v>
          </cell>
          <cell r="G2463" t="str">
            <v>U</v>
          </cell>
          <cell r="H2463">
            <v>4068.96</v>
          </cell>
        </row>
        <row r="2464">
          <cell r="A2464" t="str">
            <v>ED-48649</v>
          </cell>
          <cell r="C2464" t="str">
            <v>POÇO DE VISITA PARA REDE TUBULAR TIPO B DN 1300, EXCLUSIVE ESCAVAÇÃO, REATERRO E BOTA FORA</v>
          </cell>
          <cell r="G2464" t="str">
            <v>U</v>
          </cell>
          <cell r="H2464">
            <v>4400.3900000000003</v>
          </cell>
        </row>
        <row r="2465">
          <cell r="A2465" t="str">
            <v>ED-48650</v>
          </cell>
          <cell r="C2465" t="str">
            <v>POÇO DE VISITA PARA REDE TUBULAR TIPO B DN 1500, EXCLUSIVE ESCAVAÇÃO, REATERRO E BOTA FORA</v>
          </cell>
          <cell r="G2465" t="str">
            <v>U</v>
          </cell>
          <cell r="H2465">
            <v>5100.6499999999996</v>
          </cell>
        </row>
        <row r="2466">
          <cell r="A2466" t="str">
            <v>ED-48641</v>
          </cell>
          <cell r="C2466" t="str">
            <v>POÇO DE VISITA PARA REDE TUBULAR TIPO B DN 500, EXCLUSIVE ESCAVAÇÃO, REATERRO E BOTA FORA</v>
          </cell>
          <cell r="G2466" t="str">
            <v>U</v>
          </cell>
          <cell r="H2466">
            <v>2330.2600000000002</v>
          </cell>
        </row>
        <row r="2467">
          <cell r="A2467" t="str">
            <v>ED-48642</v>
          </cell>
          <cell r="C2467" t="str">
            <v>POÇO DE VISITA PARA REDE TUBULAR TIPO B DN 600, EXCLUSIVE ESCAVAÇÃO, REATERRO E BOTA FORA</v>
          </cell>
          <cell r="G2467" t="str">
            <v>U</v>
          </cell>
          <cell r="H2467">
            <v>2536.86</v>
          </cell>
        </row>
        <row r="2468">
          <cell r="A2468" t="str">
            <v>ED-48643</v>
          </cell>
          <cell r="C2468" t="str">
            <v>POÇO DE VISITA PARA REDE TUBULAR TIPO B DN 700, EXCLUSIVE ESCAVAÇÃO, REATERRO E BOTA FORA</v>
          </cell>
          <cell r="G2468" t="str">
            <v>U</v>
          </cell>
          <cell r="H2468">
            <v>2643.35</v>
          </cell>
        </row>
        <row r="2469">
          <cell r="A2469" t="str">
            <v>ED-48644</v>
          </cell>
          <cell r="C2469" t="str">
            <v>POÇO DE VISITA PARA REDE TUBULAR TIPO B DN 800, EXCLUSIVE ESCAVAÇÃO, REATERRO E BOTA FORA</v>
          </cell>
          <cell r="G2469" t="str">
            <v>U</v>
          </cell>
          <cell r="H2469">
            <v>2736.99</v>
          </cell>
        </row>
        <row r="2470">
          <cell r="A2470" t="str">
            <v>ED-48645</v>
          </cell>
          <cell r="C2470" t="str">
            <v>POÇO DE VISITA PARA REDE TUBULAR TIPO B DN 900, EXCLUSIVE ESCAVAÇÃO, REATERRO E BOTA FORA</v>
          </cell>
          <cell r="G2470" t="str">
            <v>U</v>
          </cell>
          <cell r="H2470">
            <v>3117.05</v>
          </cell>
        </row>
        <row r="2471">
          <cell r="A2471" t="str">
            <v>ED-48656</v>
          </cell>
          <cell r="C2471" t="str">
            <v>POÇO DE VISITA PARA REDE TUBULAR TIPO C DN 1000, EXCLUSIVE ESCAVAÇÃO, REATERRO E BOTA FORA</v>
          </cell>
          <cell r="G2471" t="str">
            <v>U</v>
          </cell>
          <cell r="H2471">
            <v>3971.39</v>
          </cell>
        </row>
        <row r="2472">
          <cell r="A2472" t="str">
            <v>ED-48657</v>
          </cell>
          <cell r="C2472" t="str">
            <v>POÇO DE VISITA PARA REDE TUBULAR TIPO C DN 1100, EXCLUSIVE ESCAVAÇÃO, REATERRO E BOTA FORA</v>
          </cell>
          <cell r="G2472" t="str">
            <v>U</v>
          </cell>
          <cell r="H2472">
            <v>4303.68</v>
          </cell>
        </row>
        <row r="2473">
          <cell r="A2473" t="str">
            <v>ED-48658</v>
          </cell>
          <cell r="C2473" t="str">
            <v>POÇO DE VISITA PARA REDE TUBULAR TIPO C DN 1200, EXCLUSIVE ESCAVAÇÃO, REATERRO E BOTA FORA</v>
          </cell>
          <cell r="G2473" t="str">
            <v>U</v>
          </cell>
          <cell r="H2473">
            <v>4632.25</v>
          </cell>
        </row>
        <row r="2474">
          <cell r="A2474" t="str">
            <v>ED-48659</v>
          </cell>
          <cell r="C2474" t="str">
            <v>POÇO DE VISITA PARA REDE TUBULAR TIPO C DN 1300, EXCLUSIVE ESCAVAÇÃO, REATERRO E BOTA FORA</v>
          </cell>
          <cell r="G2474" t="str">
            <v>U</v>
          </cell>
          <cell r="H2474">
            <v>4988.8</v>
          </cell>
        </row>
        <row r="2475">
          <cell r="A2475" t="str">
            <v>ED-48660</v>
          </cell>
          <cell r="C2475" t="str">
            <v>POÇO DE VISITA PARA REDE TUBULAR TIPO C DN 1500, EXCLUSIVE ESCAVAÇÃO, REATERRO E BOTA FORA</v>
          </cell>
          <cell r="G2475" t="str">
            <v>U</v>
          </cell>
          <cell r="H2475">
            <v>5739.3</v>
          </cell>
        </row>
        <row r="2476">
          <cell r="A2476" t="str">
            <v>ED-48651</v>
          </cell>
          <cell r="C2476" t="str">
            <v>POÇO DE VISITA PARA REDE TUBULAR TIPO C DN 500, EXCLUSIVE ESCAVAÇÃO, REATERRO E BOTA FORA</v>
          </cell>
          <cell r="G2476" t="str">
            <v>U</v>
          </cell>
          <cell r="H2476">
            <v>2877.45</v>
          </cell>
        </row>
        <row r="2477">
          <cell r="A2477" t="str">
            <v>ED-48652</v>
          </cell>
          <cell r="C2477" t="str">
            <v>POÇO DE VISITA PARA REDE TUBULAR TIPO C DN 600, EXCLUSIVE ESCAVAÇÃO, REATERRO E BOTA FORA</v>
          </cell>
          <cell r="G2477" t="str">
            <v>U</v>
          </cell>
          <cell r="H2477">
            <v>2989.77</v>
          </cell>
        </row>
        <row r="2478">
          <cell r="A2478" t="str">
            <v>ED-48653</v>
          </cell>
          <cell r="C2478" t="str">
            <v>POÇO DE VISITA PARA REDE TUBULAR TIPO C DN 700, EXCLUSIVE ESCAVAÇÃO, REATERRO E BOTA FORA</v>
          </cell>
          <cell r="G2478" t="str">
            <v>U</v>
          </cell>
          <cell r="H2478">
            <v>3096.26</v>
          </cell>
        </row>
        <row r="2479">
          <cell r="A2479" t="str">
            <v>ED-48654</v>
          </cell>
          <cell r="C2479" t="str">
            <v>POÇO DE VISITA PARA REDE TUBULAR TIPO C DN 800, EXCLUSIVE ESCAVAÇÃO, REATERRO E BOTA FORA</v>
          </cell>
          <cell r="G2479" t="str">
            <v>U</v>
          </cell>
          <cell r="H2479">
            <v>3334.26</v>
          </cell>
        </row>
        <row r="2480">
          <cell r="A2480" t="str">
            <v>ED-48655</v>
          </cell>
          <cell r="C2480" t="str">
            <v>POÇO DE VISITA PARA REDE TUBULAR TIPO C DN 900, EXCLUSIVE ESCAVAÇÃO, REATERRO E BOTA FORA</v>
          </cell>
          <cell r="G2480" t="str">
            <v>U</v>
          </cell>
          <cell r="H2480">
            <v>3605</v>
          </cell>
        </row>
        <row r="2481">
          <cell r="A2481">
            <v>9009</v>
          </cell>
          <cell r="C2481" t="str">
            <v>TAMPÃO PARA POÇO DE VISITA</v>
          </cell>
        </row>
        <row r="2482">
          <cell r="A2482" t="str">
            <v>ED-48666</v>
          </cell>
          <cell r="C2482" t="str">
            <v>TAMPÃO CIRCULAR EM FERRO FUNDIDO PARA POÇO DE VISITA, ARTICULADO COM DIÂMETRO DE 60CM, CLASSE 400, INCLUSIVE ASSENTAMENTO, EXCLUSIVE POÇO DE VISITA</v>
          </cell>
          <cell r="G2482" t="str">
            <v>un</v>
          </cell>
          <cell r="H2482">
            <v>455.46</v>
          </cell>
        </row>
        <row r="2483">
          <cell r="A2483">
            <v>9011</v>
          </cell>
          <cell r="C2483" t="str">
            <v>BOCA DE LOBO</v>
          </cell>
        </row>
        <row r="2484">
          <cell r="A2484" t="str">
            <v>ED-48551</v>
          </cell>
          <cell r="C2484" t="str">
            <v>BOCA DE LOBO DUPLA (TIPO B - CONCRETO), QUADRO, GRELHA E CANTONEIRA, INCLUSIVE ESCAVAÇÃO, REATERRO E BOTA-FORA</v>
          </cell>
          <cell r="G2484" t="str">
            <v>U</v>
          </cell>
          <cell r="H2484">
            <v>2013.08</v>
          </cell>
        </row>
        <row r="2485">
          <cell r="A2485" t="str">
            <v>ED-48549</v>
          </cell>
          <cell r="C2485" t="str">
            <v>BOCA DE LOBO SIMPLES (TIPO A - FERRO FUNDIDO), QUADRO, GRELHA E CANTONEIRA, INCLUSIVE ESCAVAÇÃO, REATERRO E BOTA-FORA</v>
          </cell>
          <cell r="G2485" t="str">
            <v>U</v>
          </cell>
          <cell r="H2485">
            <v>2489.2399999999998</v>
          </cell>
        </row>
        <row r="2486">
          <cell r="A2486" t="str">
            <v>ED-48550</v>
          </cell>
          <cell r="C2486" t="str">
            <v>BOCA DE LOBO SIMPLES (TIPO B - CONCRETO), QUADRO, GRELHA E CANTONEIRA, INCLUSIVE ESCAVAÇÃO, REATERRO E BOTA-FORA</v>
          </cell>
          <cell r="G2486" t="str">
            <v>U</v>
          </cell>
          <cell r="H2486">
            <v>1150.4000000000001</v>
          </cell>
        </row>
        <row r="2487">
          <cell r="A2487">
            <v>9012</v>
          </cell>
          <cell r="C2487" t="str">
            <v xml:space="preserve">CAIXA DE CAPTAÇÃO E DRENAGEM </v>
          </cell>
        </row>
        <row r="2488">
          <cell r="A2488" t="str">
            <v>ED-48572</v>
          </cell>
          <cell r="C2488" t="str">
            <v>CAIXA DE CAPTAÇÃO E DRENAGEM TIPO A (100 X 100 X 120 CM), D = 500 MM A 1500MM, INCLUSIVE ESCAVAÇÃO, REATERRO E BOTA FORA</v>
          </cell>
          <cell r="G2488" t="str">
            <v>U</v>
          </cell>
          <cell r="H2488">
            <v>1478.96</v>
          </cell>
        </row>
        <row r="2489">
          <cell r="A2489" t="str">
            <v>ED-48573</v>
          </cell>
          <cell r="C2489" t="str">
            <v>CAIXA DE CAPTAÇÃO E DRENAGEM TIPO A (120 X 120 X 150 CM), D = 500 MM A 1500MM, INCLUSIVE ESCAVAÇÃO, REATERRO E BOTA FORA</v>
          </cell>
          <cell r="G2489" t="str">
            <v>U</v>
          </cell>
          <cell r="H2489">
            <v>2034.2</v>
          </cell>
        </row>
        <row r="2490">
          <cell r="A2490" t="str">
            <v>ED-48574</v>
          </cell>
          <cell r="C2490" t="str">
            <v>CAIXA DE CAPTAÇÃO E DRENAGEM TIPO B D = 500 MM</v>
          </cell>
          <cell r="G2490" t="str">
            <v>U</v>
          </cell>
          <cell r="H2490">
            <v>1662.52</v>
          </cell>
        </row>
        <row r="2491">
          <cell r="A2491" t="str">
            <v>ED-48575</v>
          </cell>
          <cell r="C2491" t="str">
            <v>CAIXA DE CAPTAÇÃO E DRENAGEM TIPO B (100 X 100 X 120 CM), D = 500 MM A 1500MM, INCLUSIVE ESCAVAÇÃO, REATERRO E BOTA FORA</v>
          </cell>
          <cell r="G2491" t="str">
            <v>U</v>
          </cell>
          <cell r="H2491">
            <v>1874.94</v>
          </cell>
        </row>
        <row r="2492">
          <cell r="A2492" t="str">
            <v>ED-48576</v>
          </cell>
          <cell r="C2492" t="str">
            <v>CAIXA DE CAPTAÇÃO E DRENAGEM TIPO B (120 X 120 X 150 CM), D = 500 MM A 1500MM, INCLUSIVE ESCAVAÇÃO, REATERRO E BOTA FORA</v>
          </cell>
          <cell r="G2492" t="str">
            <v>U</v>
          </cell>
          <cell r="H2492">
            <v>2571.35</v>
          </cell>
        </row>
        <row r="2493">
          <cell r="A2493" t="str">
            <v>ED-48578</v>
          </cell>
          <cell r="C2493" t="str">
            <v>CAIXA DE CAPTAÇÃO E DRENAGEM TIPO C (100 X 100 X 120 CM), D = 500 MM A 1500MM, INCLUSIVE ESCAVAÇÃO, REATERRO E BOTA FORA</v>
          </cell>
          <cell r="G2493" t="str">
            <v>U</v>
          </cell>
          <cell r="H2493">
            <v>1478.38</v>
          </cell>
        </row>
        <row r="2494">
          <cell r="A2494" t="str">
            <v>ED-48579</v>
          </cell>
          <cell r="C2494" t="str">
            <v>CAIXA DE CAPTAÇÃO E DRENAGEM TIPO C (120 X 120 X 150 CM), D = 500 MM A 1500MM, INCLUSIVE ESCAVAÇÃO, REATERRO E BOTA FORA</v>
          </cell>
          <cell r="G2494" t="str">
            <v>U</v>
          </cell>
          <cell r="H2494">
            <v>2160.2800000000002</v>
          </cell>
        </row>
        <row r="2495">
          <cell r="A2495" t="str">
            <v>ED-48582</v>
          </cell>
          <cell r="C2495" t="str">
            <v>CAIXA DE CAPTAÇÃO E DRENAGEM TIPO E (100 X 100 X 120 CM), D = 500 MM A 1500MM, INCLUSIVE ESCAVAÇÃO, REATERRO E BOTA FORA</v>
          </cell>
          <cell r="G2495" t="str">
            <v>U</v>
          </cell>
          <cell r="H2495">
            <v>1422.31</v>
          </cell>
        </row>
        <row r="2496">
          <cell r="A2496" t="str">
            <v>ED-48583</v>
          </cell>
          <cell r="C2496" t="str">
            <v>CAIXA DE CAPTAÇÃO E DRENAGEM TIPO E (120 X 120 X 150 CM), D = 500 MM A 1500MM, INCLUSIVE ESCAVAÇÃO, REATERRO E BOTA FORA</v>
          </cell>
          <cell r="G2496" t="str">
            <v>U</v>
          </cell>
          <cell r="H2496">
            <v>2028.54</v>
          </cell>
        </row>
        <row r="2497">
          <cell r="A2497" t="str">
            <v>ED-48584</v>
          </cell>
          <cell r="C2497" t="str">
            <v>CAIXA DE CAPTAÇÃO E DRENAGEM TIPO F (100 X 100 X 120 CM), D = 500 MM A 1500MM, INCLUSIVE ESCAVAÇÃO, REATERRO E BOTA FORA</v>
          </cell>
          <cell r="G2497" t="str">
            <v>U</v>
          </cell>
          <cell r="H2497">
            <v>1803.65</v>
          </cell>
        </row>
        <row r="2498">
          <cell r="A2498" t="str">
            <v>ED-48585</v>
          </cell>
          <cell r="C2498" t="str">
            <v>CAIXA DE CAPTAÇÃO E DRENAGEM TIPO F (120 X 120 X 150 CM), D = 500 MM A 1500MM, INCLUSIVE ESCAVAÇÃO, REATERRO E BOTA FORA</v>
          </cell>
          <cell r="G2498" t="str">
            <v>U</v>
          </cell>
          <cell r="H2498">
            <v>2551.06</v>
          </cell>
        </row>
        <row r="2499">
          <cell r="A2499" t="str">
            <v>ED-48571</v>
          </cell>
          <cell r="C2499" t="str">
            <v>CAIXAS DE CAPTAÇÃO E DRENAGEM TIPO A D = 500 MM</v>
          </cell>
          <cell r="G2499" t="str">
            <v>U</v>
          </cell>
          <cell r="H2499">
            <v>1288.8900000000001</v>
          </cell>
        </row>
        <row r="2500">
          <cell r="A2500" t="str">
            <v>ED-48577</v>
          </cell>
          <cell r="C2500" t="str">
            <v>CAIXAS DE CAPTAÇÃO E DRENAGEM TIPO C D = 500 MM</v>
          </cell>
          <cell r="G2500" t="str">
            <v>U</v>
          </cell>
          <cell r="H2500">
            <v>2060.19</v>
          </cell>
        </row>
        <row r="2501">
          <cell r="A2501">
            <v>9013</v>
          </cell>
          <cell r="C2501" t="str">
            <v>CAIXA DE AREIA</v>
          </cell>
        </row>
        <row r="2502">
          <cell r="A2502" t="str">
            <v>ED-48587</v>
          </cell>
          <cell r="C2502" t="str">
            <v>CAIXA DE AREIA 100 X 100 X 100 CM</v>
          </cell>
          <cell r="G2502" t="str">
            <v>U</v>
          </cell>
          <cell r="H2502">
            <v>1281.22</v>
          </cell>
        </row>
        <row r="2503">
          <cell r="A2503" t="str">
            <v>ED-48586</v>
          </cell>
          <cell r="C2503" t="str">
            <v>CAIXA DE AREIA 50 X 60 X 70 CM</v>
          </cell>
          <cell r="G2503" t="str">
            <v>U</v>
          </cell>
          <cell r="H2503">
            <v>548.9</v>
          </cell>
        </row>
        <row r="2504">
          <cell r="A2504">
            <v>9014</v>
          </cell>
          <cell r="C2504" t="str">
            <v xml:space="preserve">DESCIDA D´ÁGUA TIPO CALHA </v>
          </cell>
        </row>
        <row r="2505">
          <cell r="A2505" t="str">
            <v>ED-48603</v>
          </cell>
          <cell r="C2505" t="str">
            <v>DESCIDA D´ÁGUA TIPO CALHA DN 1000, EXCLUSIVE BOTA FORA</v>
          </cell>
          <cell r="G2505" t="str">
            <v>m</v>
          </cell>
          <cell r="H2505">
            <v>860.34</v>
          </cell>
        </row>
        <row r="2506">
          <cell r="A2506" t="str">
            <v>ED-48604</v>
          </cell>
          <cell r="C2506" t="str">
            <v>DESCIDA D´ÁGUA TIPO CALHA DN 1100, EXCLUSIVE BOTA FORA</v>
          </cell>
          <cell r="G2506" t="str">
            <v>m</v>
          </cell>
          <cell r="H2506">
            <v>1125.53</v>
          </cell>
        </row>
        <row r="2507">
          <cell r="A2507" t="str">
            <v>ED-48605</v>
          </cell>
          <cell r="C2507" t="str">
            <v>DESCIDA D´ÁGUA TIPO CALHA DN 1200, EXCLUSIVE BOTA FORA</v>
          </cell>
          <cell r="G2507" t="str">
            <v>m</v>
          </cell>
          <cell r="H2507">
            <v>1229.27</v>
          </cell>
        </row>
        <row r="2508">
          <cell r="A2508" t="str">
            <v>ED-48606</v>
          </cell>
          <cell r="C2508" t="str">
            <v>DESCIDA D´ÁGUA TIPO CALHA DN 1300, EXCLUSIVE BOTA FORA</v>
          </cell>
          <cell r="G2508" t="str">
            <v>m</v>
          </cell>
          <cell r="H2508">
            <v>1335.2</v>
          </cell>
        </row>
        <row r="2509">
          <cell r="A2509" t="str">
            <v>ED-48607</v>
          </cell>
          <cell r="C2509" t="str">
            <v>DESCIDA D´ÁGUA TIPO CALHA DN 1500, EXCLUSIVE BOTA FORA</v>
          </cell>
          <cell r="G2509" t="str">
            <v>m</v>
          </cell>
          <cell r="H2509">
            <v>1993.28</v>
          </cell>
        </row>
        <row r="2510">
          <cell r="A2510" t="str">
            <v>ED-48598</v>
          </cell>
          <cell r="C2510" t="str">
            <v>DESCIDA D´ÁGUA TIPO CALHA DN 500, EXCLUSIVE BOTA FORA</v>
          </cell>
          <cell r="G2510" t="str">
            <v>m</v>
          </cell>
          <cell r="H2510">
            <v>436.05</v>
          </cell>
        </row>
        <row r="2511">
          <cell r="A2511" t="str">
            <v>ED-48599</v>
          </cell>
          <cell r="C2511" t="str">
            <v>DESCIDA D´ÁGUA TIPO CALHA DN 600, EXCLUSIVE BOTA FORA</v>
          </cell>
          <cell r="G2511" t="str">
            <v>m</v>
          </cell>
          <cell r="H2511">
            <v>520.98</v>
          </cell>
        </row>
        <row r="2512">
          <cell r="A2512" t="str">
            <v>ED-48600</v>
          </cell>
          <cell r="C2512" t="str">
            <v>DESCIDA D´ÁGUA TIPO CALHA DN 700, EXCLUSIVE BOTA FORA</v>
          </cell>
          <cell r="G2512" t="str">
            <v>m</v>
          </cell>
          <cell r="H2512">
            <v>600.92999999999995</v>
          </cell>
        </row>
        <row r="2513">
          <cell r="A2513" t="str">
            <v>ED-48601</v>
          </cell>
          <cell r="C2513" t="str">
            <v>DESCIDA D´ÁGUA TIPO CALHA DN 800, EXCLUSIVE BOTA FORA</v>
          </cell>
          <cell r="G2513" t="str">
            <v>m</v>
          </cell>
          <cell r="H2513">
            <v>690.22</v>
          </cell>
        </row>
        <row r="2514">
          <cell r="A2514" t="str">
            <v>ED-48602</v>
          </cell>
          <cell r="C2514" t="str">
            <v>DESCIDA D´ÁGUA TIPO CALHA DN 900, EXCLUSIVE BOTA FORA</v>
          </cell>
          <cell r="G2514" t="str">
            <v>m</v>
          </cell>
          <cell r="H2514">
            <v>773.81</v>
          </cell>
        </row>
        <row r="2515">
          <cell r="A2515">
            <v>9015</v>
          </cell>
          <cell r="C2515" t="str">
            <v xml:space="preserve">DESCIDA D´ÁGUA TIPO DEGRAU </v>
          </cell>
        </row>
        <row r="2516">
          <cell r="A2516" t="str">
            <v>ED-48593</v>
          </cell>
          <cell r="C2516" t="str">
            <v>DESCIDA D´ÁGUA TIPO DEGRAU DN 1000, EXCLUSIVE BOTA FORA</v>
          </cell>
          <cell r="G2516" t="str">
            <v>m</v>
          </cell>
          <cell r="H2516">
            <v>1118.8399999999999</v>
          </cell>
        </row>
        <row r="2517">
          <cell r="A2517" t="str">
            <v>ED-48594</v>
          </cell>
          <cell r="C2517" t="str">
            <v>DESCIDA D´ÁGUA TIPO DEGRAU DN 1100, EXCLUSIVE BOTA FORA</v>
          </cell>
          <cell r="G2517" t="str">
            <v>m</v>
          </cell>
          <cell r="H2517">
            <v>1405.07</v>
          </cell>
        </row>
        <row r="2518">
          <cell r="A2518" t="str">
            <v>ED-48595</v>
          </cell>
          <cell r="C2518" t="str">
            <v>DESCIDA D´ÁGUA TIPO DEGRAU DN 1200, EXCLUSIVE BOTA FORA</v>
          </cell>
          <cell r="G2518" t="str">
            <v>m</v>
          </cell>
          <cell r="H2518">
            <v>1513.45</v>
          </cell>
        </row>
        <row r="2519">
          <cell r="A2519" t="str">
            <v>ED-48596</v>
          </cell>
          <cell r="C2519" t="str">
            <v>DESCIDA D´ÁGUA TIPO DEGRAU DN 1300, EXCLUSIVE BOTA FORA</v>
          </cell>
          <cell r="G2519" t="str">
            <v>m</v>
          </cell>
          <cell r="H2519">
            <v>1624.64</v>
          </cell>
        </row>
        <row r="2520">
          <cell r="A2520" t="str">
            <v>ED-48597</v>
          </cell>
          <cell r="C2520" t="str">
            <v>DESCIDA D´ÁGUA TIPO DEGRAU DN 1500, EXCLUSIVE BOTA FORA</v>
          </cell>
          <cell r="G2520" t="str">
            <v>m</v>
          </cell>
          <cell r="H2520">
            <v>2200.0500000000002</v>
          </cell>
        </row>
        <row r="2521">
          <cell r="A2521" t="str">
            <v>ED-48588</v>
          </cell>
          <cell r="C2521" t="str">
            <v>DESCIDA D´ÁGUA TIPO DEGRAU DN 500, EXCLUSIVE BOTA FORA</v>
          </cell>
          <cell r="G2521" t="str">
            <v>m</v>
          </cell>
          <cell r="H2521">
            <v>661.57</v>
          </cell>
        </row>
        <row r="2522">
          <cell r="A2522" t="str">
            <v>ED-48589</v>
          </cell>
          <cell r="C2522" t="str">
            <v>DESCIDA D´ÁGUA TIPO DEGRAU DN 600, EXCLUSIVE BOTA FORA</v>
          </cell>
          <cell r="G2522" t="str">
            <v>m</v>
          </cell>
          <cell r="H2522">
            <v>751.76</v>
          </cell>
        </row>
        <row r="2523">
          <cell r="A2523" t="str">
            <v>ED-48590</v>
          </cell>
          <cell r="C2523" t="str">
            <v>DESCIDA D´ÁGUA TIPO DEGRAU DN 700, EXCLUSIVE BOTA FORA</v>
          </cell>
          <cell r="G2523" t="str">
            <v>m</v>
          </cell>
          <cell r="H2523">
            <v>837.81</v>
          </cell>
        </row>
        <row r="2524">
          <cell r="A2524" t="str">
            <v>ED-48591</v>
          </cell>
          <cell r="C2524" t="str">
            <v>DESCIDA D´ÁGUA TIPO DEGRAU DN 800, EXCLUSIVE BOTA FORA</v>
          </cell>
          <cell r="G2524" t="str">
            <v>m</v>
          </cell>
          <cell r="H2524">
            <v>931.65</v>
          </cell>
        </row>
        <row r="2525">
          <cell r="A2525" t="str">
            <v>ED-48592</v>
          </cell>
          <cell r="C2525" t="str">
            <v>DESCIDA D´ÁGUA TIPO DEGRAU DN 900, EXCLUSIVE BOTA FORA</v>
          </cell>
          <cell r="G2525" t="str">
            <v>m</v>
          </cell>
          <cell r="H2525">
            <v>1021.36</v>
          </cell>
        </row>
        <row r="2526">
          <cell r="A2526">
            <v>9016</v>
          </cell>
          <cell r="C2526" t="str">
            <v>VALA DE INFILTRAÇÃO</v>
          </cell>
        </row>
        <row r="2527">
          <cell r="A2527" t="str">
            <v>ED-48697</v>
          </cell>
          <cell r="C2527" t="str">
            <v>VALA DE INFILTRAÇÃO E DRENAGEM 100 X 300 X 100 CM, INCLUSIVE ESCAVAÇÃO E BOTA FORA</v>
          </cell>
          <cell r="G2527" t="str">
            <v>U</v>
          </cell>
          <cell r="H2527">
            <v>679.13</v>
          </cell>
        </row>
        <row r="2528">
          <cell r="A2528" t="str">
            <v>ED-48691</v>
          </cell>
          <cell r="C2528" t="str">
            <v>VALA DE INFILTRAÇÃO E DRENAGEM 40 X 120 X 40 CM, INCLUSIVE ESCAVAÇÃO E BOTA FORA</v>
          </cell>
          <cell r="G2528" t="str">
            <v>U</v>
          </cell>
          <cell r="H2528">
            <v>171.11</v>
          </cell>
        </row>
        <row r="2529">
          <cell r="A2529" t="str">
            <v>ED-48692</v>
          </cell>
          <cell r="C2529" t="str">
            <v>VALA DE INFILTRAÇÃO E DRENAGEM 50 X 150 X 50 CM, INCLUSIVE ESCAVAÇÃO E BOTA FORA</v>
          </cell>
          <cell r="G2529" t="str">
            <v>U</v>
          </cell>
          <cell r="H2529">
            <v>234.2</v>
          </cell>
        </row>
        <row r="2530">
          <cell r="A2530" t="str">
            <v>ED-48693</v>
          </cell>
          <cell r="C2530" t="str">
            <v>VALA DE INFILTRAÇÃO E DRENAGEM 60 X 180 X 60 CM, INCLUSIVE ESCAVAÇÃO E BOTA FORA</v>
          </cell>
          <cell r="G2530" t="str">
            <v>U</v>
          </cell>
          <cell r="H2530">
            <v>305.89999999999998</v>
          </cell>
        </row>
        <row r="2531">
          <cell r="A2531" t="str">
            <v>ED-48694</v>
          </cell>
          <cell r="C2531" t="str">
            <v>VALA DE INFILTRAÇÃO E DRENAGEM 70 X 210 X 70 CM, INCLUSIVE ESCAVAÇÃO E BOTA FORA</v>
          </cell>
          <cell r="G2531" t="str">
            <v>U</v>
          </cell>
          <cell r="H2531">
            <v>386.26</v>
          </cell>
        </row>
        <row r="2532">
          <cell r="A2532" t="str">
            <v>ED-48695</v>
          </cell>
          <cell r="C2532" t="str">
            <v>VALA DE INFILTRAÇÃO E DRENAGEM 80 X 240 X 80 CM, INCLUSIVE ESCAVAÇÃO E BOTA FORA</v>
          </cell>
          <cell r="G2532" t="str">
            <v>U</v>
          </cell>
          <cell r="H2532">
            <v>475.26</v>
          </cell>
        </row>
        <row r="2533">
          <cell r="A2533" t="str">
            <v>ED-48696</v>
          </cell>
          <cell r="C2533" t="str">
            <v>VALA DE INFILTRAÇÃO E DRENAGEM 90 X 270 X 90 CM, INCLUSIVE ESCAVAÇÃO E BOTA FORA</v>
          </cell>
          <cell r="G2533" t="str">
            <v>U</v>
          </cell>
          <cell r="H2533">
            <v>572.86</v>
          </cell>
        </row>
        <row r="2534">
          <cell r="A2534">
            <v>9017</v>
          </cell>
          <cell r="C2534" t="str">
            <v>SARJETA</v>
          </cell>
        </row>
        <row r="2535">
          <cell r="A2535" t="str">
            <v>ED-14762</v>
          </cell>
          <cell r="C2535" t="str">
            <v>SARJETA DE CONCRETO URBANO (SCU), TIPO 1, COM FCK 15 MPA, LARGURA DE 50CM COM INCLINAÇÃO DE 3%, ESP. 7CM, PADRÃO DER-MG, EXCLUSIVE MEIO-FIO, INCLUSIVE ESCAVAÇÃO, APILAOMENTO E TRANSPORTE COM RETIRADA DO MATERIAL ESCAVADO (EM CAÇAMBA)</v>
          </cell>
          <cell r="G2535" t="str">
            <v>m</v>
          </cell>
          <cell r="H2535">
            <v>35.69</v>
          </cell>
        </row>
        <row r="2536">
          <cell r="A2536" t="str">
            <v>ED-14763</v>
          </cell>
          <cell r="C2536" t="str">
            <v>SARJETA DE CONCRETO URBANO (SCU), TIPO 2, COM FCK 15 MPA, LARGURA DE 50CM COM INCLINAÇÃO DE 15%, ESP. 7CM, PADRÃO DER-MG, EXCLUSIVE MEIO-FIO, INCLUSIVE ESCAVAÇÃO, APILAOMENTO E TRANSPORTE COM RETIRADA DO MATERIAL ESCAVADO (EM CAÇAMBA)</v>
          </cell>
          <cell r="G2536" t="str">
            <v>m</v>
          </cell>
          <cell r="H2536">
            <v>37.479999999999997</v>
          </cell>
        </row>
        <row r="2537">
          <cell r="A2537" t="str">
            <v>ED-14764</v>
          </cell>
          <cell r="C2537" t="str">
            <v>SARJETA DE CONCRETO URBANO (SCU), TIPO 3, COM FCK 15 MPA, LARGURA DE 50CM COM INCLINAÇÃO DE 25%, ESP. 7CM, PADRÃO DER-MG, EXCLUSIVE MEIO-FIO, INCLUSIVE ESCAVAÇÃO, APILAOMENTO E TRANSPORTE COM RETIRADA DO MATERIAL ESCAVADO (EM CAÇAMBA)</v>
          </cell>
          <cell r="G2537" t="str">
            <v>m</v>
          </cell>
          <cell r="H2537">
            <v>37.89</v>
          </cell>
        </row>
        <row r="2538">
          <cell r="A2538">
            <v>8687</v>
          </cell>
          <cell r="C2538" t="str">
            <v>PREVENÇÃO E COMBATE A INCÊNDIO</v>
          </cell>
        </row>
        <row r="2539">
          <cell r="A2539">
            <v>9018</v>
          </cell>
          <cell r="C2539" t="str">
            <v>ELETROBOMBA E ACESSÓRIOS</v>
          </cell>
        </row>
        <row r="2540">
          <cell r="A2540" t="str">
            <v>ED-50186</v>
          </cell>
          <cell r="C2540" t="str">
            <v>CILINDRO DE PRESSÃO OU MOLA PNEUMÁTICA DE DIÂMETRO 150mm, COMPRIMENTO DE 1,20m COM GARRAS PARA FIXAÇÃO NA PAREDE</v>
          </cell>
          <cell r="G2540" t="str">
            <v>U</v>
          </cell>
          <cell r="H2540">
            <v>405.16</v>
          </cell>
        </row>
        <row r="2541">
          <cell r="A2541" t="str">
            <v>ED-50198</v>
          </cell>
          <cell r="C2541" t="str">
            <v>MANÔMETRO WILLY, MOD. 2 1/2", ESCALA DE LEITURA DE 0 A 100 PSI</v>
          </cell>
          <cell r="G2541" t="str">
            <v>U</v>
          </cell>
          <cell r="H2541">
            <v>66.36</v>
          </cell>
        </row>
        <row r="2542">
          <cell r="A2542" t="str">
            <v>ED-50185</v>
          </cell>
          <cell r="C2542" t="str">
            <v>PRESSOSTATO TELEMECANIQUE, MODELO XML B004 A2S11, COM ESCALA DE 3 A 58 PSI</v>
          </cell>
          <cell r="G2542" t="str">
            <v>U</v>
          </cell>
          <cell r="H2542">
            <v>963.22</v>
          </cell>
        </row>
        <row r="2543">
          <cell r="A2543" t="str">
            <v>ED-50187</v>
          </cell>
          <cell r="C2543" t="str">
            <v>SIRENE PARA ALARME DE BOMBA EM FUNCIONAMENTO, 220V</v>
          </cell>
          <cell r="G2543" t="str">
            <v>U</v>
          </cell>
          <cell r="H2543">
            <v>60.18</v>
          </cell>
        </row>
        <row r="2544">
          <cell r="A2544">
            <v>9019</v>
          </cell>
          <cell r="C2544" t="str">
            <v>ABRIGO, HIDRANTE, MANGUEIRA E EXTINTOR</v>
          </cell>
        </row>
        <row r="2545">
          <cell r="A2545" t="str">
            <v>ED-22698</v>
          </cell>
          <cell r="C2545" t="str">
            <v>ABRIGO EM CHAPA DE AÇO CARBONO DE SOBREPOR, PINTADO DE VERMELHO NAS DIMENSÕES (75X30X25)CM COM UMA PORTA COM VIDRO TRANSPARENTE COM A INSCRIÇÃO "INCÊNDIO", PARA EXTINTOR, FORNECIMENTO E INSTALAÇÃO, EXCLUSIVE EXTINTOR</v>
          </cell>
          <cell r="G2545" t="str">
            <v>un</v>
          </cell>
          <cell r="H2545">
            <v>264.72000000000003</v>
          </cell>
        </row>
        <row r="2546">
          <cell r="A2546" t="str">
            <v>ED-50177</v>
          </cell>
          <cell r="C2546" t="str">
            <v>ABRIGO EM CHAPA DE AÇO CARBONO DE SOBREPOR, PINTADO DE VERMELHO NAS DIMENSÕES (90X60X17)CM COM UMA PORTA COM VIDRO TRANSPARENTE COM A INSCRIÇÃO "INCÊNDIO", INCLUINDO SUPORTE BASCULANTE PARA MANGUEIRA - FORNECIMENTO E INSTALAÇÃO, EXCLUSIVE MANGUEIRA, REGISTRO GLOBO E ACESSÓRIOS</v>
          </cell>
          <cell r="G2546" t="str">
            <v>un</v>
          </cell>
          <cell r="H2546">
            <v>349.04</v>
          </cell>
        </row>
        <row r="2547">
          <cell r="A2547" t="str">
            <v>ED-22701</v>
          </cell>
          <cell r="C2547" t="str">
            <v>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v>
          </cell>
          <cell r="G2547" t="str">
            <v>un</v>
          </cell>
          <cell r="H2547">
            <v>1041.29</v>
          </cell>
        </row>
        <row r="2548">
          <cell r="A2548" t="str">
            <v>ED-22714</v>
          </cell>
          <cell r="C2548" t="str">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ell>
          <cell r="G2548" t="str">
            <v>un</v>
          </cell>
          <cell r="H2548">
            <v>1162.2</v>
          </cell>
        </row>
        <row r="2549">
          <cell r="A2549" t="str">
            <v>ED-50181</v>
          </cell>
          <cell r="C2549" t="str">
            <v>ADAPTADOR EM LATÃO PARA INSTALAÇÃO PREDIAL DE COMBATE A INCÊNDIO ENGATE RÁPIDO 1.1/2" X ROSCA INTERNA 5 FIOS 2.1/2", FORNECIMENTO E INSTALAÇÃO</v>
          </cell>
          <cell r="G2549" t="str">
            <v>un</v>
          </cell>
          <cell r="H2549">
            <v>71.989999999999995</v>
          </cell>
        </row>
        <row r="2550">
          <cell r="A2550" t="str">
            <v>ED-50182</v>
          </cell>
          <cell r="C2550" t="str">
            <v>ADAPTADOR EM LATÃO PARA INSTALAÇÃO PREDIAL DE COMBATE A INCÊNDIO ENGATE RÁPIDO 2.1/2" X ROSCA INTERNA 5 FIOS 2.1/2", FORNECIMENTO E INSTALAÇÃO</v>
          </cell>
          <cell r="G2550" t="str">
            <v>un</v>
          </cell>
          <cell r="H2550">
            <v>106.59</v>
          </cell>
        </row>
        <row r="2551">
          <cell r="A2551" t="str">
            <v>ED-50194</v>
          </cell>
          <cell r="C2551" t="str">
            <v>BASE DECORATIVA PARA EXTINTORES</v>
          </cell>
          <cell r="G2551" t="str">
            <v>U</v>
          </cell>
          <cell r="H2551">
            <v>30.89</v>
          </cell>
        </row>
        <row r="2552">
          <cell r="A2552" t="str">
            <v>ED-50188</v>
          </cell>
          <cell r="C2552" t="str">
            <v>CHAVE PARA CONEXÕES DE ENGATE RÁPIDO TIPO STORZ, 63X38MM</v>
          </cell>
          <cell r="G2552" t="str">
            <v>un</v>
          </cell>
          <cell r="H2552">
            <v>15.03</v>
          </cell>
        </row>
        <row r="2553">
          <cell r="A2553" t="str">
            <v>ED-50189</v>
          </cell>
          <cell r="C2553" t="str">
            <v>ESGUICHO TIPO AGULHETA COM JUNTA DE UNIÃO ENGATE RÁPIDO DN 38MM, FORNECIMENTO E INSTALAÇÃO</v>
          </cell>
          <cell r="G2553" t="str">
            <v>un</v>
          </cell>
          <cell r="H2553">
            <v>101.66</v>
          </cell>
        </row>
        <row r="2554">
          <cell r="A2554" t="str">
            <v>ED-50190</v>
          </cell>
          <cell r="C2554" t="str">
            <v>EXTINTOR DE GÁS CARBÔNICO 5-B:C, CAPACIDADE 6 KG</v>
          </cell>
          <cell r="G2554" t="str">
            <v>U</v>
          </cell>
          <cell r="H2554">
            <v>681.93</v>
          </cell>
        </row>
        <row r="2555">
          <cell r="A2555" t="str">
            <v>ED-50191</v>
          </cell>
          <cell r="C2555" t="str">
            <v>EXTINTOR DE INCÊNDIO ÁGUA PRESSURIZADA 2-A, CAPACIDADE 10 L</v>
          </cell>
          <cell r="G2555" t="str">
            <v>U</v>
          </cell>
          <cell r="H2555">
            <v>213</v>
          </cell>
        </row>
        <row r="2556">
          <cell r="A2556" t="str">
            <v>ED-50193</v>
          </cell>
          <cell r="C2556" t="str">
            <v>EXTINTOR DE INCÊNDIO TIPO PÓ QUÍMICO 2-A:20-B:C, CAPACIDADE 6 KG</v>
          </cell>
          <cell r="G2556" t="str">
            <v>U</v>
          </cell>
          <cell r="H2556">
            <v>204.93</v>
          </cell>
        </row>
        <row r="2557">
          <cell r="A2557" t="str">
            <v>ED-50192</v>
          </cell>
          <cell r="C2557" t="str">
            <v>EXTINTOR DE INCÊNDIO TIPO PÓ QUÍMICO 20-B:C, CAPACIDADE 6 KG</v>
          </cell>
          <cell r="G2557" t="str">
            <v>U</v>
          </cell>
          <cell r="H2557">
            <v>195.62</v>
          </cell>
        </row>
        <row r="2558">
          <cell r="A2558" t="str">
            <v>ED-50195</v>
          </cell>
          <cell r="C2558" t="str">
            <v>HIDRANTE DE RECALQUE COMPLETO EM CAIXA DE ALVENARIA</v>
          </cell>
          <cell r="G2558" t="str">
            <v>U</v>
          </cell>
          <cell r="H2558">
            <v>742.13</v>
          </cell>
        </row>
        <row r="2559">
          <cell r="A2559" t="str">
            <v>ED-50197</v>
          </cell>
          <cell r="C2559" t="str">
            <v>MANGUEIRA DE FIBRA SINTÉTICA E BORRACHA PARA INCÊNDIO TIPO 1, DN 38MM, COMPRIMENTO 15M, FORNECIMENTO E INSTALAÇÃO</v>
          </cell>
          <cell r="G2559" t="str">
            <v>un</v>
          </cell>
          <cell r="H2559">
            <v>335.8</v>
          </cell>
        </row>
        <row r="2560">
          <cell r="A2560" t="str">
            <v>ED-22707</v>
          </cell>
          <cell r="C2560" t="str">
            <v>MANGUEIRA DE FIBRA SINTÉTICA E BORRACHA PARA INCÊNDIO TIPO 2, DN 38MM, COMPRIMENTO 15M, FORNECIMENTO E INSTALAÇÃO</v>
          </cell>
          <cell r="G2560" t="str">
            <v>un</v>
          </cell>
          <cell r="H2560">
            <v>456.71</v>
          </cell>
        </row>
        <row r="2561">
          <cell r="A2561">
            <v>9020</v>
          </cell>
          <cell r="C2561" t="str">
            <v>REGISTRO GLOBO</v>
          </cell>
        </row>
        <row r="2562">
          <cell r="A2562" t="str">
            <v>ED-50208</v>
          </cell>
          <cell r="C2562" t="str">
            <v>REGISTRO TIPO GLOBO ANGULAR, COM 45 GRAUS, DN 2.1/2" (63 MM), PN16, EM LATÃO COM VOLANTE PARA HIDRANTE - FORNECIMENTO E INSTALAÇÃO</v>
          </cell>
          <cell r="G2562" t="str">
            <v>un</v>
          </cell>
          <cell r="H2562">
            <v>167.77</v>
          </cell>
        </row>
        <row r="2563">
          <cell r="A2563" t="str">
            <v>ED-50210</v>
          </cell>
          <cell r="C2563" t="str">
            <v>REGISTRO TIPO GLOBO, DN 1" (25 MM), PN16, EM LATAO COM VOLANTE, EXTREMIDADES ROSCADAS  - FORNECIMENTO E INSTALAÇÃO</v>
          </cell>
          <cell r="G2563" t="str">
            <v>un</v>
          </cell>
          <cell r="H2563">
            <v>144.16999999999999</v>
          </cell>
        </row>
        <row r="2564">
          <cell r="A2564" t="str">
            <v>ED-50209</v>
          </cell>
          <cell r="C2564" t="str">
            <v>REGISTRO TIPO GLOBO, DN 1.1/2" (15 MM), PN16, EM LATAO COM VOLANTE, EXTREMIDADES ROSCADAS  - FORNECIMENTO E INSTALAÇÃO</v>
          </cell>
          <cell r="G2564" t="str">
            <v>un</v>
          </cell>
          <cell r="H2564">
            <v>255.36</v>
          </cell>
        </row>
        <row r="2565">
          <cell r="A2565" t="str">
            <v>ED-50211</v>
          </cell>
          <cell r="C2565" t="str">
            <v>REGISTRO TIPO GLOBO, DN 2.1/2" (63 MM), PN16, EM LATAO COM VOLANTE, EXTREMIDADES ROSCADAS  - FORNECIMENTO E INSTALAÇÃO</v>
          </cell>
          <cell r="G2565" t="str">
            <v>un</v>
          </cell>
          <cell r="H2565">
            <v>572.27</v>
          </cell>
        </row>
        <row r="2566">
          <cell r="A2566">
            <v>9022</v>
          </cell>
          <cell r="C2566" t="str">
            <v>LUMINÁRIA DE EMERGÊNCIA</v>
          </cell>
        </row>
        <row r="2567">
          <cell r="A2567" t="str">
            <v>ED-26993</v>
          </cell>
          <cell r="C2567" t="str">
            <v>LUMINÁRIA DE EMERGÊNCIA AUTÔNOMA, TIPO LED COM DOIS FARÓIS, POTÊNCIA TOTAL DE 8W, FORNECIMENTO E INSTALAÇÃO</v>
          </cell>
          <cell r="G2567" t="str">
            <v>un</v>
          </cell>
          <cell r="H2567">
            <v>207.66</v>
          </cell>
        </row>
        <row r="2568">
          <cell r="A2568" t="str">
            <v>ED-26989</v>
          </cell>
          <cell r="C2568" t="str">
            <v>LUMINÁRIA DE EMERGÊNCIA AUTÔNOMA, TIPO LED POTÊNCIA TOTAL DE 2W, FORNECIMENTO E INSTALAÇÃO</v>
          </cell>
          <cell r="G2568" t="str">
            <v>un</v>
          </cell>
          <cell r="H2568">
            <v>26.87</v>
          </cell>
        </row>
        <row r="2569">
          <cell r="A2569">
            <v>9023</v>
          </cell>
          <cell r="C2569" t="str">
            <v>PLACA DE SINALIZAÇÃO</v>
          </cell>
        </row>
        <row r="2570">
          <cell r="A2570" t="str">
            <v>ED-50206</v>
          </cell>
          <cell r="C2570" t="str">
            <v>PLACA FOTOLUMINESCENTE "A2" - TRIÂNGULO 300 MM (RISCO INCÊNDIO)</v>
          </cell>
          <cell r="G2570" t="str">
            <v>U</v>
          </cell>
          <cell r="H2570">
            <v>33.36</v>
          </cell>
        </row>
        <row r="2571">
          <cell r="A2571" t="str">
            <v>ED-50199</v>
          </cell>
          <cell r="C2571" t="str">
            <v>PLACA FOTOLUMINESCENTE "E5" - 300 X 300 MM</v>
          </cell>
          <cell r="G2571" t="str">
            <v>U</v>
          </cell>
          <cell r="H2571">
            <v>19.55</v>
          </cell>
        </row>
        <row r="2572">
          <cell r="A2572" t="str">
            <v>ED-50200</v>
          </cell>
          <cell r="C2572" t="str">
            <v>PLACA FOTOLUMINESCENTE "E8" - 300 X 300 MM</v>
          </cell>
          <cell r="G2572" t="str">
            <v>U</v>
          </cell>
          <cell r="H2572">
            <v>19.579999999999998</v>
          </cell>
        </row>
        <row r="2573">
          <cell r="A2573" t="str">
            <v>ED-50207</v>
          </cell>
          <cell r="C2573" t="str">
            <v>PLACA FOTOLUMINESCENTE "P2" - D = 300 MM (PROIBIDO PRODUZIR CHAMA)</v>
          </cell>
          <cell r="G2573" t="str">
            <v>U</v>
          </cell>
          <cell r="H2573">
            <v>19.62</v>
          </cell>
        </row>
        <row r="2574">
          <cell r="A2574" t="str">
            <v>ED-50201</v>
          </cell>
          <cell r="C2574" t="str">
            <v>PLACA FOTOLUMINESCENTE "S1" OU "S2"- 380 X 190 MM (SAÍDA - DIREITA)</v>
          </cell>
          <cell r="G2574" t="str">
            <v>U</v>
          </cell>
          <cell r="H2574">
            <v>21.84</v>
          </cell>
        </row>
        <row r="2575">
          <cell r="A2575" t="str">
            <v>ED-50202</v>
          </cell>
          <cell r="C2575" t="str">
            <v>PLACA FOTOLUMINESCENTE "S1" OU "S2"- 380 X 190 MM (SAÍDA - ESQUERDA)</v>
          </cell>
          <cell r="G2575" t="str">
            <v>U</v>
          </cell>
          <cell r="H2575">
            <v>21.94</v>
          </cell>
        </row>
        <row r="2576">
          <cell r="A2576" t="str">
            <v>ED-50204</v>
          </cell>
          <cell r="C2576" t="str">
            <v>PLACA FOTOLUMINESCENTE "S10" - 380 X 190 MM (SAÍDA ESCADA SOBE)</v>
          </cell>
          <cell r="G2576" t="str">
            <v>U</v>
          </cell>
          <cell r="H2576">
            <v>21.74</v>
          </cell>
        </row>
        <row r="2577">
          <cell r="A2577" t="str">
            <v>ED-50205</v>
          </cell>
          <cell r="C2577" t="str">
            <v>PLACA FOTOLUMINESCENTE "S12" - 380 X 190 MM (SAÍDA)</v>
          </cell>
          <cell r="G2577" t="str">
            <v>U</v>
          </cell>
          <cell r="H2577">
            <v>21.67</v>
          </cell>
        </row>
        <row r="2578">
          <cell r="A2578" t="str">
            <v>ED-50203</v>
          </cell>
          <cell r="C2578" t="str">
            <v>PLACA FOTOLUMINESCENTE "S9" - 380 X 190 MM (SAÍDA ESCADA DESCE)</v>
          </cell>
          <cell r="G2578" t="str">
            <v>U</v>
          </cell>
          <cell r="H2578">
            <v>21.78</v>
          </cell>
        </row>
        <row r="2579">
          <cell r="A2579">
            <v>9024</v>
          </cell>
          <cell r="C2579" t="str">
            <v>SISTEMA DE DETECÇÃO E ALARME DE INCÊNDIO (SDAI)</v>
          </cell>
        </row>
        <row r="2580">
          <cell r="A2580" t="str">
            <v>ED-50180</v>
          </cell>
          <cell r="C2580" t="str">
            <v>ACIONADOR MANUAL DE ALARME DE INCÊNDIO</v>
          </cell>
          <cell r="G2580" t="str">
            <v>un</v>
          </cell>
          <cell r="H2580">
            <v>118.06</v>
          </cell>
        </row>
        <row r="2581">
          <cell r="A2581" t="str">
            <v>ED-50218</v>
          </cell>
          <cell r="C2581" t="str">
            <v>CANOPLA PARA SPRINKLER</v>
          </cell>
          <cell r="G2581" t="str">
            <v>U</v>
          </cell>
          <cell r="H2581">
            <v>9.09</v>
          </cell>
        </row>
        <row r="2582">
          <cell r="A2582" t="str">
            <v>ED-50215</v>
          </cell>
          <cell r="C2582" t="str">
            <v>SPRINKLER PENDENTE 15 MM (1/2") 141º C</v>
          </cell>
          <cell r="G2582" t="str">
            <v>U</v>
          </cell>
          <cell r="H2582">
            <v>114.74</v>
          </cell>
        </row>
        <row r="2583">
          <cell r="A2583" t="str">
            <v>ED-50212</v>
          </cell>
          <cell r="C2583" t="str">
            <v>SPRINKLER PENDENTE 15 MM (1/2") 68º C</v>
          </cell>
          <cell r="G2583" t="str">
            <v>U</v>
          </cell>
          <cell r="H2583">
            <v>105.86</v>
          </cell>
        </row>
        <row r="2584">
          <cell r="A2584" t="str">
            <v>ED-50213</v>
          </cell>
          <cell r="C2584" t="str">
            <v>SPRINKLER PENDENTE 15 MM (1/2") 79º C</v>
          </cell>
          <cell r="G2584" t="str">
            <v>U</v>
          </cell>
          <cell r="H2584">
            <v>107.81</v>
          </cell>
        </row>
        <row r="2585">
          <cell r="A2585" t="str">
            <v>ED-50214</v>
          </cell>
          <cell r="C2585" t="str">
            <v>SPRINKLER PENDENTE 15 MM (1/2") 93º C</v>
          </cell>
          <cell r="G2585" t="str">
            <v>U</v>
          </cell>
          <cell r="H2585">
            <v>108.96</v>
          </cell>
        </row>
        <row r="2586">
          <cell r="A2586">
            <v>8688</v>
          </cell>
          <cell r="C2586" t="str">
            <v>INSTALAÇÕES DE GASES</v>
          </cell>
        </row>
        <row r="2587">
          <cell r="A2587">
            <v>9026</v>
          </cell>
          <cell r="C2587" t="str">
            <v>TUBULAÇÃO DE AÇO CARBONO</v>
          </cell>
        </row>
        <row r="2588">
          <cell r="A2588" t="str">
            <v>ED-49832</v>
          </cell>
          <cell r="C2588" t="str">
            <v>TUBO AÇO PRETO SCH-40, D = 1/2" SEM COSTURA</v>
          </cell>
          <cell r="G2588" t="str">
            <v>m</v>
          </cell>
          <cell r="H2588">
            <v>37.81</v>
          </cell>
        </row>
        <row r="2589">
          <cell r="A2589" t="str">
            <v>ED-49833</v>
          </cell>
          <cell r="C2589" t="str">
            <v>TUBO AÇO PRETO SCH-40, D = 3/4" SEM COSTURA</v>
          </cell>
          <cell r="G2589" t="str">
            <v>m</v>
          </cell>
          <cell r="H2589">
            <v>46.83</v>
          </cell>
        </row>
        <row r="2590">
          <cell r="A2590" t="str">
            <v>ED-49831</v>
          </cell>
          <cell r="C2590" t="str">
            <v>TUBO AÇO PRETO SCH-40, D = 3/8" SEM COSTURA</v>
          </cell>
          <cell r="G2590" t="str">
            <v>m</v>
          </cell>
          <cell r="H2590">
            <v>32.46</v>
          </cell>
        </row>
        <row r="2591">
          <cell r="A2591">
            <v>9027</v>
          </cell>
          <cell r="C2591" t="str">
            <v>REGISTRO</v>
          </cell>
        </row>
        <row r="2592">
          <cell r="A2592" t="str">
            <v>ED-49827</v>
          </cell>
          <cell r="C2592" t="str">
            <v>REGISTRO DE BLOQUEIO EM LATÃO, DIÂMETRO DE 1/2"X1/2", ROSCA NPT, BAIXA PRESSÃO, INCLUSIVE ACESSÓRIOS DE VEDAÇÃO</v>
          </cell>
          <cell r="G2592" t="str">
            <v>un</v>
          </cell>
          <cell r="H2592">
            <v>39.43</v>
          </cell>
        </row>
        <row r="2593">
          <cell r="A2593" t="str">
            <v>ED-49826</v>
          </cell>
          <cell r="C2593" t="str">
            <v>REGISTRO REGULADOR DE GÁS EM LATÃO, DIÂMETRO ENTRADA DE 1/4" COM ROSCA NPT, SAÍDA EM TERMINAL DE MANGUEIRA DE 3/8", INCLUSIVE ACESSÓRIOS DE VEDAÇÃO</v>
          </cell>
          <cell r="G2593" t="str">
            <v>un</v>
          </cell>
          <cell r="H2593">
            <v>29.42</v>
          </cell>
        </row>
        <row r="2594">
          <cell r="A2594">
            <v>9029</v>
          </cell>
          <cell r="C2594" t="str">
            <v>VÁLVULA</v>
          </cell>
        </row>
        <row r="2595">
          <cell r="A2595" t="str">
            <v>ED-49841</v>
          </cell>
          <cell r="C2595" t="str">
            <v>VÁLVULA DE ESFERA TRIPARTIDA COM ROSCA NPT, CLASSE 300lbs - 1/2"</v>
          </cell>
          <cell r="G2595" t="str">
            <v>U</v>
          </cell>
          <cell r="H2595">
            <v>105.06</v>
          </cell>
        </row>
        <row r="2596">
          <cell r="A2596" t="str">
            <v>ED-49842</v>
          </cell>
          <cell r="C2596" t="str">
            <v>VÁLVULA DE ESFERA TRIPARTIDA COM ROSCA NPT, CLASSE 300lbs - 3/4"</v>
          </cell>
          <cell r="G2596" t="str">
            <v>U</v>
          </cell>
          <cell r="H2596">
            <v>137.51</v>
          </cell>
        </row>
        <row r="2597">
          <cell r="A2597">
            <v>9030</v>
          </cell>
          <cell r="C2597" t="str">
            <v>VÁLVULA DA ALÍVIO</v>
          </cell>
        </row>
        <row r="2598">
          <cell r="A2598" t="str">
            <v>ED-48290</v>
          </cell>
          <cell r="C2598" t="str">
            <v>VÁLVULA DE ALÍVIO E SEGURANÇA, DIÂMETRO DE 1" NPT</v>
          </cell>
          <cell r="G2598" t="str">
            <v>U</v>
          </cell>
          <cell r="H2598">
            <v>1030.3</v>
          </cell>
        </row>
        <row r="2599">
          <cell r="A2599" t="str">
            <v>ED-48292</v>
          </cell>
          <cell r="C2599" t="str">
            <v>VÁLVULA DE ALÍVIO E SEGURANÇA, DIÂMETRO DE 1 1/2" NPT</v>
          </cell>
          <cell r="G2599" t="str">
            <v>U</v>
          </cell>
          <cell r="H2599">
            <v>1724.55</v>
          </cell>
        </row>
        <row r="2600">
          <cell r="A2600" t="str">
            <v>ED-48291</v>
          </cell>
          <cell r="C2600" t="str">
            <v>VÁLVULA DE ALÍVIO E SEGURANÇA, DIÂMETRO DE 1 1/4" NPT</v>
          </cell>
          <cell r="G2600" t="str">
            <v>U</v>
          </cell>
          <cell r="H2600">
            <v>1444.05</v>
          </cell>
        </row>
        <row r="2601">
          <cell r="A2601" t="str">
            <v>ED-48288</v>
          </cell>
          <cell r="C2601" t="str">
            <v>VÁLVULA DE ALÍVIO E SEGURANÇA, DIÂMETRO DE 1/2" NPT</v>
          </cell>
          <cell r="G2601" t="str">
            <v>U</v>
          </cell>
          <cell r="H2601">
            <v>683.17</v>
          </cell>
        </row>
        <row r="2602">
          <cell r="A2602" t="str">
            <v>ED-48293</v>
          </cell>
          <cell r="C2602" t="str">
            <v>VÁLVULA DE ALÍVIO E SEGURANÇA, DIÂMETRO DE 2" NPT</v>
          </cell>
          <cell r="G2602" t="str">
            <v>U</v>
          </cell>
          <cell r="H2602">
            <v>2474.11</v>
          </cell>
        </row>
        <row r="2603">
          <cell r="A2603" t="str">
            <v>ED-48294</v>
          </cell>
          <cell r="C2603" t="str">
            <v>VÁLVULA DE ALÍVIO E SEGURANÇA, DIÂMETRO DE 2 1/2" NPT</v>
          </cell>
          <cell r="G2603" t="str">
            <v>U</v>
          </cell>
          <cell r="H2603">
            <v>5279.71</v>
          </cell>
        </row>
        <row r="2604">
          <cell r="A2604" t="str">
            <v>ED-48289</v>
          </cell>
          <cell r="C2604" t="str">
            <v>VÁLVULA DE ALÍVIO E SEGURANÇA, DIÂMETRO DE 3/4" NPT</v>
          </cell>
          <cell r="G2604" t="str">
            <v>U</v>
          </cell>
          <cell r="H2604">
            <v>854.32</v>
          </cell>
        </row>
        <row r="2605">
          <cell r="A2605">
            <v>9031</v>
          </cell>
          <cell r="C2605" t="str">
            <v>VÁLVULA DE ESFERA</v>
          </cell>
        </row>
        <row r="2606">
          <cell r="A2606" t="str">
            <v>ED-48276</v>
          </cell>
          <cell r="C2606" t="str">
            <v>VÁLVULA DE ESFERA EM LATÃO, DIÂMETRO DE 1" NPT</v>
          </cell>
          <cell r="G2606" t="str">
            <v>U</v>
          </cell>
          <cell r="H2606">
            <v>110.06</v>
          </cell>
        </row>
        <row r="2607">
          <cell r="A2607" t="str">
            <v>ED-48278</v>
          </cell>
          <cell r="C2607" t="str">
            <v>VÁLVULA DE ESFERA EM LATÃO, DIÂMETRO DE 1 1/2" NPT</v>
          </cell>
          <cell r="G2607" t="str">
            <v>U</v>
          </cell>
          <cell r="H2607">
            <v>187.7</v>
          </cell>
        </row>
        <row r="2608">
          <cell r="A2608" t="str">
            <v>ED-48277</v>
          </cell>
          <cell r="C2608" t="str">
            <v>VÁLVULA DE ESFERA EM LATÃO, DIÂMETRO DE 1 1/4" NPT</v>
          </cell>
          <cell r="G2608" t="str">
            <v>U</v>
          </cell>
          <cell r="H2608">
            <v>159.97</v>
          </cell>
        </row>
        <row r="2609">
          <cell r="A2609" t="str">
            <v>ED-48274</v>
          </cell>
          <cell r="C2609" t="str">
            <v>VÁLVULA DE ESFERA EM LATÃO, DIÂMETRO DE 1/2" NPT</v>
          </cell>
          <cell r="G2609" t="str">
            <v>U</v>
          </cell>
          <cell r="H2609">
            <v>63.1</v>
          </cell>
        </row>
        <row r="2610">
          <cell r="A2610" t="str">
            <v>ED-48279</v>
          </cell>
          <cell r="C2610" t="str">
            <v>VÁLVULA DE ESFERA EM LATÃO, DIÂMETRO DE 2" NPT</v>
          </cell>
          <cell r="G2610" t="str">
            <v>U</v>
          </cell>
          <cell r="H2610">
            <v>311</v>
          </cell>
        </row>
        <row r="2611">
          <cell r="A2611" t="str">
            <v>ED-48280</v>
          </cell>
          <cell r="C2611" t="str">
            <v>VÁLVULA DE ESFERA EM LATÃO, DIÂMETRO DE 2 1/2" NPT</v>
          </cell>
          <cell r="G2611" t="str">
            <v>U</v>
          </cell>
          <cell r="H2611">
            <v>334.18</v>
          </cell>
        </row>
        <row r="2612">
          <cell r="A2612" t="str">
            <v>ED-48275</v>
          </cell>
          <cell r="C2612" t="str">
            <v>VÁLVULA DE ESFERA EM LATÃO, DIÂMETRO DE 3/4" NPT</v>
          </cell>
          <cell r="G2612" t="str">
            <v>U</v>
          </cell>
          <cell r="H2612">
            <v>76.709999999999994</v>
          </cell>
        </row>
        <row r="2613">
          <cell r="A2613">
            <v>9032</v>
          </cell>
          <cell r="C2613" t="str">
            <v>VÁLVULA DE RETENÇÃO</v>
          </cell>
        </row>
        <row r="2614">
          <cell r="A2614" t="str">
            <v>ED-48283</v>
          </cell>
          <cell r="C2614" t="str">
            <v>VÁLVULA DE RETENÇÃO EM LATÃO, DIÂMETRO DE 1" NPT</v>
          </cell>
          <cell r="G2614" t="str">
            <v>U</v>
          </cell>
          <cell r="H2614">
            <v>61.26</v>
          </cell>
        </row>
        <row r="2615">
          <cell r="A2615" t="str">
            <v>ED-48285</v>
          </cell>
          <cell r="C2615" t="str">
            <v>VÁLVULA DE RETENÇÃO EM LATÃO, DIÂMETRO DE 1 1/2" NPT</v>
          </cell>
          <cell r="G2615" t="str">
            <v>U</v>
          </cell>
          <cell r="H2615">
            <v>139.80000000000001</v>
          </cell>
        </row>
        <row r="2616">
          <cell r="A2616" t="str">
            <v>ED-48284</v>
          </cell>
          <cell r="C2616" t="str">
            <v>VÁLVULA DE RETENÇÃO EM LATÃO, DIÂMETRO DE 1 1/4" NPT</v>
          </cell>
          <cell r="G2616" t="str">
            <v>U</v>
          </cell>
          <cell r="H2616">
            <v>111.73</v>
          </cell>
        </row>
        <row r="2617">
          <cell r="A2617" t="str">
            <v>ED-48281</v>
          </cell>
          <cell r="C2617" t="str">
            <v>VÁLVULA DE RETENÇÃO EM LATÃO, DIÂMETRO DE 1/2" NPT</v>
          </cell>
          <cell r="G2617" t="str">
            <v>U</v>
          </cell>
          <cell r="H2617">
            <v>46.8</v>
          </cell>
        </row>
        <row r="2618">
          <cell r="A2618" t="str">
            <v>ED-48286</v>
          </cell>
          <cell r="C2618" t="str">
            <v>VÁLVULA DE RETENÇÃO EM LATÃO, DIÂMETRO DE 2" NPT</v>
          </cell>
          <cell r="G2618" t="str">
            <v>U</v>
          </cell>
          <cell r="H2618">
            <v>190.34</v>
          </cell>
        </row>
        <row r="2619">
          <cell r="A2619" t="str">
            <v>ED-48287</v>
          </cell>
          <cell r="C2619" t="str">
            <v>VÁLVULA DE RETENÇÃO EM LATÃO, DIÂMETRO DE 2 1/2" NPT</v>
          </cell>
          <cell r="G2619" t="str">
            <v>U</v>
          </cell>
          <cell r="H2619">
            <v>304.33</v>
          </cell>
        </row>
        <row r="2620">
          <cell r="A2620" t="str">
            <v>ED-48282</v>
          </cell>
          <cell r="C2620" t="str">
            <v>VÁLVULA DE RETENÇÃO EM LATÃO, DIÂMETRO DE 3/4" NPT</v>
          </cell>
          <cell r="G2620" t="str">
            <v>U</v>
          </cell>
          <cell r="H2620">
            <v>50.52</v>
          </cell>
        </row>
        <row r="2621">
          <cell r="A2621">
            <v>9033</v>
          </cell>
          <cell r="C2621" t="str">
            <v>VÁLVULA SOLENÓIDE</v>
          </cell>
        </row>
        <row r="2622">
          <cell r="A2622" t="str">
            <v>ED-48273</v>
          </cell>
          <cell r="C2622" t="str">
            <v>VÁLVULA SOLENÓIDE 2/3 VIAS NF. AÇÃO DIRETA 1/2" BSP</v>
          </cell>
          <cell r="G2622" t="str">
            <v>U</v>
          </cell>
          <cell r="H2622">
            <v>236.09</v>
          </cell>
        </row>
        <row r="2623">
          <cell r="A2623" t="str">
            <v>ED-48272</v>
          </cell>
          <cell r="C2623" t="str">
            <v>VÁLVULA SOLENÓIDE 2/3 VIAS NF. AÇÃO DIRETA 3/8" BSP</v>
          </cell>
          <cell r="G2623" t="str">
            <v>U</v>
          </cell>
          <cell r="H2623">
            <v>176.26</v>
          </cell>
        </row>
        <row r="2624">
          <cell r="A2624">
            <v>9034</v>
          </cell>
          <cell r="C2624" t="str">
            <v>MANÔMETRO E PRESSOSTATO</v>
          </cell>
        </row>
        <row r="2625">
          <cell r="A2625" t="str">
            <v>ED-48262</v>
          </cell>
          <cell r="C2625" t="str">
            <v>MANÔMETRO DE PRESSÃO PARA AR COMPRIMIDO 15 A 600 mBAR, COM ROSCA, 1/2 NPT</v>
          </cell>
          <cell r="G2625" t="str">
            <v>U</v>
          </cell>
          <cell r="H2625">
            <v>480.69</v>
          </cell>
        </row>
        <row r="2626">
          <cell r="A2626" t="str">
            <v>ED-48261</v>
          </cell>
          <cell r="C2626" t="str">
            <v>MANÔMETRO DE PRESSÃO PARA AR COMPRIMIDO 15 A 600 mBAR, COM ROSCA, 1/4 NPT</v>
          </cell>
          <cell r="G2626" t="str">
            <v>U</v>
          </cell>
          <cell r="H2626">
            <v>376.03</v>
          </cell>
        </row>
        <row r="2627">
          <cell r="A2627" t="str">
            <v>ED-48253</v>
          </cell>
          <cell r="C2627" t="str">
            <v>PRESSOSTATO PARA COMPRESSOR DE 125 A 175 PSI</v>
          </cell>
          <cell r="G2627" t="str">
            <v>U</v>
          </cell>
          <cell r="H2627">
            <v>103.9</v>
          </cell>
        </row>
        <row r="2628">
          <cell r="A2628" t="str">
            <v>ED-48252</v>
          </cell>
          <cell r="C2628" t="str">
            <v>PRESSOSTATO PARA COMPRESSOR DE 80 A 125 PSI</v>
          </cell>
          <cell r="G2628" t="str">
            <v>U</v>
          </cell>
          <cell r="H2628">
            <v>105.15</v>
          </cell>
        </row>
        <row r="2629">
          <cell r="A2629">
            <v>9035</v>
          </cell>
          <cell r="C2629" t="str">
            <v>COMPRESSOR</v>
          </cell>
        </row>
        <row r="2630">
          <cell r="A2630" t="str">
            <v>ED-48251</v>
          </cell>
          <cell r="C2630" t="str">
            <v>COMPRESSOR SL/100 - 120PSI -8,3 BAR 100 LIBRAS</v>
          </cell>
          <cell r="G2630" t="str">
            <v>U</v>
          </cell>
          <cell r="H2630">
            <v>2355.2800000000002</v>
          </cell>
        </row>
        <row r="2631">
          <cell r="A2631">
            <v>9036</v>
          </cell>
          <cell r="C2631" t="str">
            <v>CILINDRO</v>
          </cell>
        </row>
        <row r="2632">
          <cell r="A2632" t="str">
            <v>ED-49817</v>
          </cell>
          <cell r="C2632" t="str">
            <v>CILINDRO DE AÇO COM GÁS GLP CAPACIDADE 45 KG</v>
          </cell>
          <cell r="G2632" t="str">
            <v>U</v>
          </cell>
          <cell r="H2632">
            <v>760.14</v>
          </cell>
        </row>
        <row r="2633">
          <cell r="A2633" t="str">
            <v>ED-48250</v>
          </cell>
          <cell r="C2633" t="str">
            <v>CILINDRO DE PRESSÃO MÁXI,A 140 BAR, 3/4" NPT</v>
          </cell>
          <cell r="G2633" t="str">
            <v>U</v>
          </cell>
          <cell r="H2633">
            <v>322.04000000000002</v>
          </cell>
        </row>
        <row r="2634">
          <cell r="A2634">
            <v>9037</v>
          </cell>
          <cell r="C2634" t="str">
            <v>CENTRAL DE GÁS</v>
          </cell>
        </row>
        <row r="2635">
          <cell r="A2635" t="str">
            <v>ED-15716</v>
          </cell>
          <cell r="C2635" t="str">
            <v>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v>
          </cell>
          <cell r="G2635" t="str">
            <v>un</v>
          </cell>
          <cell r="H2635">
            <v>2540.92</v>
          </cell>
        </row>
        <row r="2636">
          <cell r="A2636">
            <v>9038</v>
          </cell>
          <cell r="C2636" t="str">
            <v>ACESSÓRIOS E COMPLEMENTOS PARA GÁS</v>
          </cell>
        </row>
        <row r="2637">
          <cell r="A2637" t="str">
            <v>ED-49818</v>
          </cell>
          <cell r="C2637" t="str">
            <v xml:space="preserve">COLETOR DE GÁS COM DUAS (2) SAÍDAS, EM AÇO PRETO, SCHEDULE 40, DIÂMETRO SAÍDA 1/2" (21,34MM), COM ACABAMENTO EM PINTURA ELETROSTÁTICA, INCLUSIVE ACESSÓRIOS DE VEDAÇÃO
</v>
          </cell>
          <cell r="G2637" t="str">
            <v>un</v>
          </cell>
          <cell r="H2637">
            <v>78.739999999999995</v>
          </cell>
        </row>
        <row r="2638">
          <cell r="A2638" t="str">
            <v>ED-49819</v>
          </cell>
          <cell r="C2638" t="str">
            <v>COLETOR DE GÁS COM TRÊS (3) SAÍDAS, EM AÇO PRETO, SCHEDULE 40, DIÂMETRO SAÍDA 1/2" (21,34MM), COM ACABAMENTO EM PINTURA ELETROSTÁTICA, INCLUSIVE ACESSÓRIOS DE VEDAÇÃO</v>
          </cell>
          <cell r="G2638" t="str">
            <v>un</v>
          </cell>
          <cell r="H2638">
            <v>114.24</v>
          </cell>
        </row>
        <row r="2639">
          <cell r="A2639" t="str">
            <v>ED-48256</v>
          </cell>
          <cell r="C2639" t="str">
            <v>FILTRO TIPO "Y" EM BRONZE, DIÂMETRO DE 1" NPT</v>
          </cell>
          <cell r="G2639" t="str">
            <v>U</v>
          </cell>
          <cell r="H2639">
            <v>135.5</v>
          </cell>
        </row>
        <row r="2640">
          <cell r="A2640" t="str">
            <v>ED-48258</v>
          </cell>
          <cell r="C2640" t="str">
            <v>FILTRO TIPO "Y" EM BRONZE, DIÂMETRO DE 1 1/2" NPT</v>
          </cell>
          <cell r="G2640" t="str">
            <v>U</v>
          </cell>
          <cell r="H2640">
            <v>240</v>
          </cell>
        </row>
        <row r="2641">
          <cell r="A2641" t="str">
            <v>ED-48257</v>
          </cell>
          <cell r="C2641" t="str">
            <v>FILTRO TIPO "Y" EM BRONZE, DIÂMETRO DE 1 1/4" NPT</v>
          </cell>
          <cell r="G2641" t="str">
            <v>U</v>
          </cell>
          <cell r="H2641">
            <v>203.9</v>
          </cell>
        </row>
        <row r="2642">
          <cell r="A2642" t="str">
            <v>ED-48254</v>
          </cell>
          <cell r="C2642" t="str">
            <v>FILTRO TIPO "Y" EM BRONZE, DIÂMETRO DE 1/2" NPT</v>
          </cell>
          <cell r="G2642" t="str">
            <v>U</v>
          </cell>
          <cell r="H2642">
            <v>88.95</v>
          </cell>
        </row>
        <row r="2643">
          <cell r="A2643" t="str">
            <v>ED-48259</v>
          </cell>
          <cell r="C2643" t="str">
            <v>FILTRO TIPO "Y" EM BRONZE, DIÂMETRO DE 2" NPT</v>
          </cell>
          <cell r="G2643" t="str">
            <v>U</v>
          </cell>
          <cell r="H2643">
            <v>328.35</v>
          </cell>
        </row>
        <row r="2644">
          <cell r="A2644" t="str">
            <v>ED-48255</v>
          </cell>
          <cell r="C2644" t="str">
            <v>FILTRO TIPO "Y" EM BRONZE, DIÂMETRO DE 3/4" NPT</v>
          </cell>
          <cell r="G2644" t="str">
            <v>U</v>
          </cell>
          <cell r="H2644">
            <v>116.5</v>
          </cell>
        </row>
        <row r="2645">
          <cell r="A2645" t="str">
            <v>ED-49821</v>
          </cell>
          <cell r="C2645" t="str">
            <v>MANGUEIRA PLÁSTICA PARA GÁS D = 3/8" X 1,50 M</v>
          </cell>
          <cell r="G2645" t="str">
            <v>U</v>
          </cell>
          <cell r="H2645">
            <v>28.73</v>
          </cell>
        </row>
        <row r="2646">
          <cell r="A2646" t="str">
            <v>ED-49822</v>
          </cell>
          <cell r="C2646" t="str">
            <v>NIPLE DE REDUÇÃO 1/2"X1/8" EM LATÃO, ROSCA NPT, INCLUSIVE ACESSÓRIOS DE VEDAÇÃO</v>
          </cell>
          <cell r="G2646" t="str">
            <v>un</v>
          </cell>
          <cell r="H2646">
            <v>13.74</v>
          </cell>
        </row>
        <row r="2647">
          <cell r="A2647" t="str">
            <v>ED-49823</v>
          </cell>
          <cell r="C2647" t="str">
            <v>NIPLE DE REDUÇÃO 1/2"X3/8" EM LATÃO, ROSCA NPT, INCLUSIVE ACESSÓRIOS DE VEDAÇÃO</v>
          </cell>
          <cell r="G2647" t="str">
            <v>un</v>
          </cell>
          <cell r="H2647">
            <v>13.52</v>
          </cell>
        </row>
        <row r="2648">
          <cell r="A2648" t="str">
            <v>ED-49824</v>
          </cell>
          <cell r="C2648" t="str">
            <v>NIPLE DUPLO EM FERRO MALEÁVEL, DIÂMETRO 1/2"(15MM), COM ACABAMENTO GALVANIZADO, CLASSE DE PRESSÃO 300LBS, ROSCA NPT, INCLUSIVE ACESSÓRIOS DE VEDAÇÃO</v>
          </cell>
          <cell r="G2648" t="str">
            <v>un</v>
          </cell>
          <cell r="H2648">
            <v>13.51</v>
          </cell>
        </row>
        <row r="2649">
          <cell r="A2649" t="str">
            <v>ED-49830</v>
          </cell>
          <cell r="C2649" t="str">
            <v>TAMPÃO EM FERRO MALEÁVEL, DIÂMETRO 1/2"(15MM), COM ACABAMENTO GALVANIZADO, CLASSE DE PRESSÃO 300LBS, ROSCA NPT, INCLUSIVE ACESSÓRIOS DE VEDAÇÃO</v>
          </cell>
          <cell r="G2649" t="str">
            <v>un</v>
          </cell>
          <cell r="H2649">
            <v>16.170000000000002</v>
          </cell>
        </row>
        <row r="2650">
          <cell r="A2650">
            <v>8689</v>
          </cell>
          <cell r="C2650" t="str">
            <v>VIDROS E ESPELHOS</v>
          </cell>
        </row>
        <row r="2651">
          <cell r="A2651">
            <v>9039</v>
          </cell>
          <cell r="C2651" t="str">
            <v>ESPELHO</v>
          </cell>
        </row>
        <row r="2652">
          <cell r="A2652" t="str">
            <v>ED-51151</v>
          </cell>
          <cell r="C2652" t="str">
            <v>ESPELHO CRISTAL COM MOLDURA EM ALUMÍNIO, DIMENSÃO (60X90)CM, COM ESP. 4MM, INCLUSIVE FIXAÇÃO COM ADESIVO/SELANTE A BASE DE POLIURETANO, FORNECIMENTO E INSTALAÇÃO</v>
          </cell>
          <cell r="G2652" t="str">
            <v>un</v>
          </cell>
          <cell r="H2652">
            <v>243.05</v>
          </cell>
        </row>
        <row r="2653">
          <cell r="A2653" t="str">
            <v>ED-51152</v>
          </cell>
          <cell r="C2653" t="str">
            <v>ESPELHO CRISTAL, DIMENSÃO (40X60)CM, COM ESP. 4MM, EM ACABAMENTO LAPIDADO, INCLUSIVE FIXAÇÃO COM PARAFUSO TIPO FINESSON, FORNECIMENTO E INSTALAÇÃO</v>
          </cell>
          <cell r="G2653" t="str">
            <v>un</v>
          </cell>
          <cell r="H2653">
            <v>124.41</v>
          </cell>
        </row>
        <row r="2654">
          <cell r="A2654" t="str">
            <v>ED-51150</v>
          </cell>
          <cell r="C2654" t="str">
            <v>ESPELHO CRISTAL, DIMENSÃO (60X90)CM, COM ESP. 4MM, EM ACABAMENTO LAPIDADO, INCLUSIVE FIXAÇÃO COM PARAFUSO TIPO FINESSON, FORNECIMENTO E INSTALAÇÃO</v>
          </cell>
          <cell r="G2654" t="str">
            <v>un</v>
          </cell>
          <cell r="H2654">
            <v>236</v>
          </cell>
        </row>
        <row r="2655">
          <cell r="A2655">
            <v>9040</v>
          </cell>
          <cell r="C2655" t="str">
            <v>VIDRO ARAMADO</v>
          </cell>
        </row>
        <row r="2656">
          <cell r="A2656" t="str">
            <v>ED-51149</v>
          </cell>
          <cell r="C2656" t="str">
            <v>VIDRO ARAMADO E = 7 MM, COLOCADO</v>
          </cell>
          <cell r="G2656" t="str">
            <v>m2</v>
          </cell>
          <cell r="H2656">
            <v>357.85</v>
          </cell>
        </row>
        <row r="2657">
          <cell r="A2657">
            <v>9041</v>
          </cell>
          <cell r="C2657" t="str">
            <v>VIDRO LISOS TRANSPARENTES</v>
          </cell>
        </row>
        <row r="2658">
          <cell r="A2658" t="str">
            <v>ED-51155</v>
          </cell>
          <cell r="C2658" t="str">
            <v>VIDRO COMUM LISO INCOLOR, ESP. 3MM, INCLUSIVE FIXAÇÃO E VEDAÇÃO COM GUARNIÇÃO/GAXETA DE BORRACHA NEOPRENE, FORNECIMENTO E INSTALAÇÃO, EXCLUSIVE CAIXILHO/PERFIL</v>
          </cell>
          <cell r="G2658" t="str">
            <v>m2</v>
          </cell>
          <cell r="H2658">
            <v>139.47</v>
          </cell>
        </row>
        <row r="2659">
          <cell r="A2659" t="str">
            <v>ED-51156</v>
          </cell>
          <cell r="C2659" t="str">
            <v>VIDRO COMUM LISO INCOLOR, ESP. 4MM, INCLUSIVE FIXAÇÃO E VEDAÇÃO COM GUARNIÇÃO/GAXETA DE BORRACHA NEOPRENE, FORNECIMENTO E INSTALAÇÃO, EXCLUSIVE CAIXILHO/PERFIL</v>
          </cell>
          <cell r="G2659" t="str">
            <v>m2</v>
          </cell>
          <cell r="H2659">
            <v>172.44</v>
          </cell>
        </row>
        <row r="2660">
          <cell r="A2660" t="str">
            <v>ED-51157</v>
          </cell>
          <cell r="C2660" t="str">
            <v>VIDRO COMUM LISO INCOLOR, ESP. 6MM, INCLUSIVE FIXAÇÃO E VEDAÇÃO COM GUARNIÇÃO/GAXETA DE BORRACHA NEOPRENE, FORNECIMENTO E INSTALAÇÃO, EXCLUSIVE CAIXILHO/PERFIL</v>
          </cell>
          <cell r="G2660" t="str">
            <v>m2</v>
          </cell>
          <cell r="H2660">
            <v>233.83</v>
          </cell>
        </row>
        <row r="2661">
          <cell r="A2661">
            <v>9042</v>
          </cell>
          <cell r="C2661" t="str">
            <v>VIDRO FANTASIA</v>
          </cell>
        </row>
        <row r="2662">
          <cell r="A2662" t="str">
            <v>ED-51154</v>
          </cell>
          <cell r="C2662" t="str">
            <v>VIDRO IMPRESSO (FANTASIA) TIPO CANELADO OU MARTELADO INCOLOR, ESP. 3MM OU 4MM, INCLUSIVE FIXAÇÃO E VEDAÇÃO COM GUARNIÇÃO/GAXETA DE BORRACHA NEOPRENE, FORNECIMENTO E INSTALAÇÃO, EXCLUSIVE CAIXILHO/PERFIL</v>
          </cell>
          <cell r="G2662" t="str">
            <v>m2</v>
          </cell>
          <cell r="H2662">
            <v>147.99</v>
          </cell>
        </row>
        <row r="2663">
          <cell r="A2663" t="str">
            <v>ED-51153</v>
          </cell>
          <cell r="C2663" t="str">
            <v>VIDRO IMPRESSO (FANTASIA) TIPO MINI-BOREAL, ESP. 3MM, INCLUSIVE FIXAÇÃO E VEDAÇÃO COM GUARNIÇÃO/GAXETA DE BORRACHA NEOPRENE, FORNECIMENTO E INSTALAÇÃO, EXCLUSIVE CAIXILHO/PERFIL</v>
          </cell>
          <cell r="G2663" t="str">
            <v>m2</v>
          </cell>
          <cell r="H2663">
            <v>134.9</v>
          </cell>
        </row>
        <row r="2664">
          <cell r="A2664">
            <v>9043</v>
          </cell>
          <cell r="C2664" t="str">
            <v>VIDRO TEMPERADOS</v>
          </cell>
        </row>
        <row r="2665">
          <cell r="A2665" t="str">
            <v>ED-51160</v>
          </cell>
          <cell r="C2665" t="str">
            <v>VIDRO TEMPERADO INCOLOR, ESP. 10MM, INCLUSIVE FIXAÇÃO E VEDAÇÃO COM GUARNIÇÃO/GAXETA DE BORRACHA NEOPRENE, FORNECIMENTO E INSTALAÇÃO, EXCLUSIVE CAIXILHO/PERFIL</v>
          </cell>
          <cell r="G2665" t="str">
            <v>m2</v>
          </cell>
          <cell r="H2665">
            <v>348.28</v>
          </cell>
        </row>
        <row r="2666">
          <cell r="A2666" t="str">
            <v>ED-51158</v>
          </cell>
          <cell r="C2666" t="str">
            <v>VIDRO TEMPERADO INCOLOR, ESP. 6MM, INCLUSIVE FIXAÇÃO E VEDAÇÃO COM GUARNIÇÃO/GAXETA DE BORRACHA NEOPRENE, FORNECIMENTO E INSTALAÇÃO, EXCLUSIVE CAIXILHO/PERFIL</v>
          </cell>
          <cell r="G2666" t="str">
            <v>m2</v>
          </cell>
          <cell r="H2666">
            <v>218.76</v>
          </cell>
        </row>
        <row r="2667">
          <cell r="A2667" t="str">
            <v>ED-51159</v>
          </cell>
          <cell r="C2667" t="str">
            <v>VIDRO TEMPERADO INCOLOR, ESP. 8MM, INCLUSIVE FIXAÇÃO E VEDAÇÃO COM GUARNIÇÃO/GAXETA DE BORRACHA NEOPRENE, FORNECIMENTO E INSTALAÇÃO, EXCLUSIVE CAIXILHO/PERFIL</v>
          </cell>
          <cell r="G2667" t="str">
            <v>m2</v>
          </cell>
          <cell r="H2667">
            <v>275.89</v>
          </cell>
        </row>
        <row r="2668">
          <cell r="A2668">
            <v>8690</v>
          </cell>
          <cell r="C2668" t="str">
            <v>PLACAS E SINALIZAÇÕES VISUAIS</v>
          </cell>
        </row>
        <row r="2669">
          <cell r="A2669">
            <v>9045</v>
          </cell>
          <cell r="C2669" t="str">
            <v>PLACA DE INAUGURAÇÃO</v>
          </cell>
        </row>
        <row r="2670">
          <cell r="A2670" t="str">
            <v>ED-50634</v>
          </cell>
          <cell r="C2670" t="str">
            <v>PLACA DE INAUGURAÇÃO EM ALUMÍNIO FUNDIDO, 60 X 40 CM</v>
          </cell>
          <cell r="G2670" t="str">
            <v>U</v>
          </cell>
          <cell r="H2670">
            <v>684.51</v>
          </cell>
        </row>
        <row r="2671">
          <cell r="A2671" t="str">
            <v>ED-50635</v>
          </cell>
          <cell r="C2671" t="str">
            <v>PLACA DE INAUGURAÇÃO EM ALUMÍNIO FUNDIDO 85 X 50 CM</v>
          </cell>
          <cell r="G2671" t="str">
            <v>cj</v>
          </cell>
          <cell r="H2671">
            <v>946.22</v>
          </cell>
        </row>
        <row r="2672">
          <cell r="A2672">
            <v>9046</v>
          </cell>
          <cell r="C2672" t="str">
            <v>PLACA EM ALUMÍNIO</v>
          </cell>
        </row>
        <row r="2673">
          <cell r="A2673" t="str">
            <v>ED-50642</v>
          </cell>
          <cell r="C2673" t="str">
            <v>PLACA DE ALUMÍNIO ANODIZADO 25 X 25 CM PARA IDENTIFICAÇÃO</v>
          </cell>
          <cell r="G2673" t="str">
            <v>U</v>
          </cell>
          <cell r="H2673">
            <v>47.53</v>
          </cell>
        </row>
        <row r="2674">
          <cell r="A2674" t="str">
            <v>ED-50636</v>
          </cell>
          <cell r="C2674" t="str">
            <v>PLACA DE ALUMÍNIO FUNDIDO COM DENOMINAÇÃO DE CÔMODOS, 20 X 5 CM</v>
          </cell>
          <cell r="G2674" t="str">
            <v>U</v>
          </cell>
          <cell r="H2674">
            <v>52.63</v>
          </cell>
        </row>
        <row r="2675">
          <cell r="A2675" t="str">
            <v>ED-50637</v>
          </cell>
          <cell r="C2675" t="str">
            <v>PLACA DE ALUMÍNIO FUNDIDO COM DENOMINAÇÃO DE CÔMODOS, 21 X 4 CM</v>
          </cell>
          <cell r="G2675" t="str">
            <v>U</v>
          </cell>
          <cell r="H2675">
            <v>50.13</v>
          </cell>
        </row>
        <row r="2676">
          <cell r="A2676" t="str">
            <v>ED-50638</v>
          </cell>
          <cell r="C2676" t="str">
            <v>PLACA DE ALUMÍNIO FUNDIDO COM NOME DO PRÉDIO, AFIXADA EM PAREDE (0,39 M2)</v>
          </cell>
          <cell r="G2676" t="str">
            <v>U</v>
          </cell>
          <cell r="H2676">
            <v>837.6</v>
          </cell>
        </row>
        <row r="2677">
          <cell r="A2677" t="str">
            <v>ED-50639</v>
          </cell>
          <cell r="C2677" t="str">
            <v>PLACA DE ALUMÍNIO FUNDIDO DE NUMERAÇÃO DE PORTAS, 3 X 3 CM</v>
          </cell>
          <cell r="G2677" t="str">
            <v>U</v>
          </cell>
          <cell r="H2677">
            <v>15.71</v>
          </cell>
        </row>
        <row r="2678">
          <cell r="A2678" t="str">
            <v>ED-50640</v>
          </cell>
          <cell r="C2678" t="str">
            <v>PLACA DE ALUMÍNIO FUNDIDO DE NUMERAÇÃO DE PORTAS, 5 X 5 CM</v>
          </cell>
          <cell r="G2678" t="str">
            <v>U</v>
          </cell>
          <cell r="H2678">
            <v>15.75</v>
          </cell>
        </row>
        <row r="2679">
          <cell r="A2679" t="str">
            <v>ED-50643</v>
          </cell>
          <cell r="C2679" t="str">
            <v>PLACA EM ALUMÍNIO ANODIZADO 70 X 61 CM, FIXADA TUBO DE METALON</v>
          </cell>
          <cell r="G2679" t="str">
            <v>U</v>
          </cell>
          <cell r="H2679">
            <v>206.98</v>
          </cell>
        </row>
        <row r="2680">
          <cell r="A2680" t="str">
            <v>ED-50644</v>
          </cell>
          <cell r="C2680" t="str">
            <v>PLACA EM ALUMÍNIO 15 X 15 CM, COM PICTOGRAMA EM PELÍCULA ADESIVA</v>
          </cell>
          <cell r="G2680" t="str">
            <v>U</v>
          </cell>
          <cell r="H2680">
            <v>61.01</v>
          </cell>
        </row>
        <row r="2681">
          <cell r="A2681">
            <v>9047</v>
          </cell>
          <cell r="C2681" t="str">
            <v>PLACA EM AÇO ESCOVADO</v>
          </cell>
        </row>
        <row r="2682">
          <cell r="A2682" t="str">
            <v>ED-50633</v>
          </cell>
          <cell r="C2682" t="str">
            <v>PLACA EM CHAPA DE AÇO ESCOVADO 25 X 12 CM, E = 1 MM</v>
          </cell>
          <cell r="G2682" t="str">
            <v>U</v>
          </cell>
          <cell r="H2682">
            <v>72.19</v>
          </cell>
        </row>
        <row r="2683">
          <cell r="A2683">
            <v>8691</v>
          </cell>
          <cell r="C2683" t="str">
            <v>PONTOS DE INSTALAÇÕES</v>
          </cell>
        </row>
        <row r="2684">
          <cell r="A2684">
            <v>9050</v>
          </cell>
          <cell r="C2684" t="str">
            <v>PONTO DE ESGOTO</v>
          </cell>
        </row>
        <row r="2685">
          <cell r="A2685" t="str">
            <v>ED-50223</v>
          </cell>
          <cell r="C2685"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G2685" t="str">
            <v>un</v>
          </cell>
          <cell r="H2685">
            <v>141.93</v>
          </cell>
        </row>
        <row r="2686">
          <cell r="A2686" t="str">
            <v>ED-50225</v>
          </cell>
          <cell r="C2686" t="str">
            <v>PONTO DE EMBUTIR PARA ESGOTO EM TUBO PVC RÍGIDO, PBV - SÉRIE NORMAL, DN 100MM (4"), EMBUTIDO EM PISO COM DISTÂNCIA DE ATÉ CINCO (5) METROS DA RAMAL DE ESGOTO, INCLUSIVE CONEXÕES E FIXAÇÃO DO TUBO COM ENCHIMENTO DO RASGO NO CONCRETO COM ARGAMASSA</v>
          </cell>
          <cell r="G2686" t="str">
            <v>un</v>
          </cell>
          <cell r="H2686">
            <v>293.64999999999998</v>
          </cell>
        </row>
        <row r="2687">
          <cell r="A2687" t="str">
            <v>ED-50224</v>
          </cell>
          <cell r="C2687"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G2687" t="str">
            <v>un</v>
          </cell>
          <cell r="H2687">
            <v>201</v>
          </cell>
        </row>
        <row r="2688">
          <cell r="A2688">
            <v>9051</v>
          </cell>
          <cell r="C2688" t="str">
            <v>PONTO DE ÁGUA FRIA</v>
          </cell>
        </row>
        <row r="2689">
          <cell r="A2689" t="str">
            <v>ED-50221</v>
          </cell>
          <cell r="C2689" t="str">
            <v>PONTO DE EMBUTIR PARA ÁGUA FRIA EM TUBO DE PVC RÍGIDO SOLDÁVEL, DN 20MM (1/2"), EMBUTIDO NA ALVENARIA COM DISTÂNCIA DE ATÉ CINCO (5) METROS DA TOMADA DE ÁGUA, INCLUSIVE CONEXÕES E FIXAÇÃO DO TUBO COM ENCHIMENTO DO RASGO NA ALVENARIA/CONCRETO COM ARGAMASSA</v>
          </cell>
          <cell r="G2689" t="str">
            <v>un</v>
          </cell>
          <cell r="H2689">
            <v>115.65</v>
          </cell>
        </row>
        <row r="2690">
          <cell r="A2690" t="str">
            <v>ED-50222</v>
          </cell>
          <cell r="C2690" t="str">
            <v>PONTO DE EMBUTIR PARA ÁGUA FRIA EM TUBO PVC RÍGIDO ROSCÁVEL, DN 1/2" (20MM), EMBUTIDO NA ALVENARIA COM DISTÂNCIA DE ATÉ CINCO (5) METROS DA TOMADA DE ÁGUA, INCLUSIVE CONEXÕES E FIXAÇÃO DO TUBO COM ENCHIMENTO DO RASGO NA ALVENARIA/CONCRETO COM ARGAMASSA</v>
          </cell>
          <cell r="G2690" t="str">
            <v>un</v>
          </cell>
          <cell r="H2690">
            <v>157.65</v>
          </cell>
        </row>
        <row r="2691">
          <cell r="A2691">
            <v>9052</v>
          </cell>
          <cell r="C2691" t="str">
            <v>PONTO DE TOMADA/INTERRUPTOR/LUZ</v>
          </cell>
        </row>
        <row r="2692">
          <cell r="A2692" t="str">
            <v>ED-50227</v>
          </cell>
          <cell r="C2692" t="str">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ell>
          <cell r="G2692" t="str">
            <v>un</v>
          </cell>
          <cell r="H2692">
            <v>211.32</v>
          </cell>
        </row>
        <row r="2693">
          <cell r="A2693" t="str">
            <v>ED-50228</v>
          </cell>
          <cell r="C2693" t="str">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ell>
          <cell r="G2693" t="str">
            <v>un</v>
          </cell>
          <cell r="H2693">
            <v>133.63</v>
          </cell>
        </row>
        <row r="2694">
          <cell r="A2694" t="str">
            <v>ED-17905</v>
          </cell>
          <cell r="C2694" t="str">
            <v>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G2694" t="str">
            <v>un</v>
          </cell>
          <cell r="H2694">
            <v>378.52</v>
          </cell>
        </row>
        <row r="2695">
          <cell r="A2695" t="str">
            <v>ED-50232</v>
          </cell>
          <cell r="C2695" t="str">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ell>
          <cell r="G2695" t="str">
            <v>un</v>
          </cell>
          <cell r="H2695">
            <v>265.82</v>
          </cell>
        </row>
        <row r="2696">
          <cell r="A2696" t="str">
            <v>ED-17903</v>
          </cell>
          <cell r="C2696" t="str">
            <v>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G2696" t="str">
            <v>un</v>
          </cell>
          <cell r="H2696">
            <v>383.37</v>
          </cell>
        </row>
        <row r="2697">
          <cell r="A2697" t="str">
            <v>ED-17906</v>
          </cell>
          <cell r="C2697" t="str">
            <v>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v>
          </cell>
          <cell r="G2697" t="str">
            <v>un</v>
          </cell>
          <cell r="H2697">
            <v>387.07</v>
          </cell>
        </row>
        <row r="2698">
          <cell r="A2698" t="str">
            <v>ED-17902</v>
          </cell>
          <cell r="C2698" t="str">
            <v>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v>
          </cell>
          <cell r="G2698" t="str">
            <v>un</v>
          </cell>
          <cell r="H2698">
            <v>289.61</v>
          </cell>
        </row>
        <row r="2699">
          <cell r="A2699">
            <v>9053</v>
          </cell>
          <cell r="C2699" t="str">
            <v>PONTO DE REDE (LÓGICA/SOM/CFT)</v>
          </cell>
        </row>
        <row r="2700">
          <cell r="A2700" t="str">
            <v>ED-50229</v>
          </cell>
          <cell r="C2700" t="str">
            <v>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v>
          </cell>
          <cell r="G2700" t="str">
            <v>un</v>
          </cell>
          <cell r="H2700">
            <v>241.47</v>
          </cell>
        </row>
        <row r="2701">
          <cell r="A2701" t="str">
            <v>ED-50230</v>
          </cell>
          <cell r="C2701" t="str">
            <v>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v>
          </cell>
          <cell r="G2701" t="str">
            <v>un</v>
          </cell>
          <cell r="H2701">
            <v>128.77000000000001</v>
          </cell>
        </row>
        <row r="2702">
          <cell r="A2702">
            <v>9054</v>
          </cell>
          <cell r="C2702" t="str">
            <v>PONTO DE TELEFONIA</v>
          </cell>
        </row>
        <row r="2703">
          <cell r="A2703" t="str">
            <v>ED-50231</v>
          </cell>
          <cell r="C2703" t="str">
            <v>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v>
          </cell>
          <cell r="G2703" t="str">
            <v>un</v>
          </cell>
          <cell r="H2703">
            <v>165.19</v>
          </cell>
        </row>
        <row r="2704">
          <cell r="A2704">
            <v>9055</v>
          </cell>
          <cell r="C2704" t="str">
            <v>PONTO DE GÁS (GLP)</v>
          </cell>
        </row>
        <row r="2705">
          <cell r="A2705" t="str">
            <v>ED-50226</v>
          </cell>
          <cell r="C2705" t="str">
            <v>PONTO DE EMBUTIR PARA GÁS EM TUBO DE AÇO GALVANIZADO COM COSTURA, DN 1/2", EMBUTIDO NA ALVENARIA COM DISTÂNCIA DE ATÉ CINCO (5) METROS DO RAMAL DE ABASTECIMENTO, INCLUSIVE CONEXÕES E FIXAÇÃO DO TUBO COM ENCHIMENTO DO RASGO NA ALVENARIA/CONCRETO COM ARGAMASSA</v>
          </cell>
          <cell r="G2705" t="str">
            <v>un</v>
          </cell>
          <cell r="H2705">
            <v>293.14999999999998</v>
          </cell>
        </row>
        <row r="2706">
          <cell r="A2706" t="str">
            <v>ED-18181</v>
          </cell>
          <cell r="C2706" t="str">
            <v>PONTO DE EMBUTIR PARA GÁS EM TUBO DE COBRE CLASSE "A" SEM COSTURA SOLDÁVEL, DN 1/2" (15MM), EMBUTIDO NA ALVENARIA COM DISTÂNCIA DE ATÉ CINCO (5) METROS DO RAMAL DE ABASTECIMENTO, INCLUSIVE CONEXÕES E FIXAÇÃO DO TUBO COM ENCHIMENTO DO RASGO NA ALVENARIA/CONCRETO COM ARGAMASSA</v>
          </cell>
          <cell r="G2706" t="str">
            <v>un</v>
          </cell>
          <cell r="H2706">
            <v>293.14999999999998</v>
          </cell>
        </row>
        <row r="2707">
          <cell r="A2707">
            <v>8692</v>
          </cell>
          <cell r="C2707" t="str">
            <v>SERVIÇOS DE PAISAGISMO</v>
          </cell>
        </row>
        <row r="2708">
          <cell r="A2708">
            <v>9056</v>
          </cell>
          <cell r="C2708" t="str">
            <v>PLANTIO DE GRAMA</v>
          </cell>
        </row>
        <row r="2709">
          <cell r="A2709" t="str">
            <v>ED-50435</v>
          </cell>
          <cell r="C2709" t="str">
            <v>PLANTIO DE GRAMA BATATAIS EM PLACAS, INCLUSIVE TERRA VEGETAL E CONSERVAÇÃO POR TRINTA (30) DIAS</v>
          </cell>
          <cell r="G2709" t="str">
            <v>m2</v>
          </cell>
          <cell r="H2709">
            <v>24.75</v>
          </cell>
        </row>
        <row r="2710">
          <cell r="A2710" t="str">
            <v>ED-50437</v>
          </cell>
          <cell r="C2710" t="str">
            <v>PLANTIO DE GRAMA ESMERALDA EM PLACAS, INCLUSIVE TERRA VEGETAL E CONSERVAÇÃO POR TRINTA (30) DIAS</v>
          </cell>
          <cell r="G2710" t="str">
            <v>m2</v>
          </cell>
          <cell r="H2710">
            <v>27.4</v>
          </cell>
        </row>
        <row r="2711">
          <cell r="A2711" t="str">
            <v>ED-50436</v>
          </cell>
          <cell r="C2711" t="str">
            <v>PLANTIO DE GRAMA SÃO CARLOS EM PLACAS, INCLUSIVE TERRA VEGETAL E CONSERVAÇÃO POR TRINTA (30) DIAS</v>
          </cell>
          <cell r="G2711" t="str">
            <v>m2</v>
          </cell>
          <cell r="H2711">
            <v>33.770000000000003</v>
          </cell>
        </row>
        <row r="2712">
          <cell r="A2712">
            <v>9057</v>
          </cell>
          <cell r="C2712" t="str">
            <v>PLANTIO E PREPARO DE COVA PARA ÁRVORE</v>
          </cell>
        </row>
        <row r="2713">
          <cell r="A2713" t="str">
            <v>ED-50433</v>
          </cell>
          <cell r="C2713" t="str">
            <v>PLANTIO E PREPARO DE COVAS DE ARBUSTOS ORNAMENTAIS EM GERAL, EXCETO FORNECIMENTO DAS MUDAS</v>
          </cell>
          <cell r="G2713" t="str">
            <v>un</v>
          </cell>
          <cell r="H2713">
            <v>9.01</v>
          </cell>
        </row>
        <row r="2714">
          <cell r="A2714" t="str">
            <v>ED-50434</v>
          </cell>
          <cell r="C2714" t="str">
            <v>PLANTIO E PREPARO DE COVAS DE FORRAÇÃO, EXCETO FORNECIMENTO DAS MUDAS</v>
          </cell>
          <cell r="G2714" t="str">
            <v>m2</v>
          </cell>
          <cell r="H2714">
            <v>23.77</v>
          </cell>
        </row>
        <row r="2715">
          <cell r="A2715" t="str">
            <v>ED-50432</v>
          </cell>
          <cell r="C2715" t="str">
            <v>PLANTIO E PREPARO DE COVAS PARA ÁRVORES COM ALTURA MÉDIA DE 2,00M, DIMENSÕES (60X60X60)CM , EXCLUSIVE FORNECIMENTO DAS MUDAS</v>
          </cell>
          <cell r="G2715" t="str">
            <v>un</v>
          </cell>
          <cell r="H2715">
            <v>12.01</v>
          </cell>
        </row>
        <row r="2716">
          <cell r="A2716">
            <v>9058</v>
          </cell>
          <cell r="C2716" t="str">
            <v>FORNECIMENTO DE MUDA</v>
          </cell>
        </row>
        <row r="2717">
          <cell r="A2717" t="str">
            <v>ED-50446</v>
          </cell>
          <cell r="C2717" t="str">
            <v>FORNECIMENTO DE ARBUSTO BELA EMÍLIA COM ALTURA MÍNIMA DE 15CM, EXCLUSIVE PLANTIO</v>
          </cell>
          <cell r="G2717" t="str">
            <v>un</v>
          </cell>
          <cell r="H2717">
            <v>3.84</v>
          </cell>
        </row>
        <row r="2718">
          <cell r="A2718" t="str">
            <v>ED-50447</v>
          </cell>
          <cell r="C2718" t="str">
            <v>FORNECIMENTO DE ARBUSTO CAMARÁ COM ALTURA MÍNIMA DE 15CM, EXCLUSIVE PLANTIO</v>
          </cell>
          <cell r="G2718" t="str">
            <v>un</v>
          </cell>
          <cell r="H2718">
            <v>2.41</v>
          </cell>
        </row>
        <row r="2719">
          <cell r="A2719" t="str">
            <v>ED-50441</v>
          </cell>
          <cell r="C2719" t="str">
            <v>FORNECIMENTO DE ÁRVORE ACÁSSIA MIMOSA COM ALTURA MÉDIA DE 2,00M, EXCLUSIVE PLANTIO</v>
          </cell>
          <cell r="G2719" t="str">
            <v>un</v>
          </cell>
          <cell r="H2719">
            <v>161.09</v>
          </cell>
        </row>
        <row r="2720">
          <cell r="A2720" t="str">
            <v>ED-25275</v>
          </cell>
          <cell r="C2720" t="str">
            <v>FORNECIMENTO DE ÁRVORE AROEIRA-PIMENTEIRA COM ALTURA MÉDIA DE 2,00M, EXCLUSIVE PLANTIO</v>
          </cell>
          <cell r="G2720" t="str">
            <v>un</v>
          </cell>
          <cell r="H2720">
            <v>80.23</v>
          </cell>
        </row>
        <row r="2721">
          <cell r="A2721" t="str">
            <v>ED-25277</v>
          </cell>
          <cell r="C2721" t="str">
            <v>FORNECIMENTO DE ÁRVORE AROEIRA-SALSA COM ALTURA MÉDIA DE 2,00M, EXCLUSIVE PLANTIO</v>
          </cell>
          <cell r="G2721" t="str">
            <v>un</v>
          </cell>
          <cell r="H2721">
            <v>80.23</v>
          </cell>
        </row>
        <row r="2722">
          <cell r="A2722" t="str">
            <v>ED-25245</v>
          </cell>
          <cell r="C2722" t="str">
            <v>FORNECIMENTO DE ÁRVORE IPÊ-AMARELO COM ALTURA MÉDIA DE 2,00M, EXCLUSIVE PLANTIO</v>
          </cell>
          <cell r="G2722" t="str">
            <v>un</v>
          </cell>
          <cell r="H2722">
            <v>101.93</v>
          </cell>
        </row>
        <row r="2723">
          <cell r="A2723" t="str">
            <v>ED-25264</v>
          </cell>
          <cell r="C2723" t="str">
            <v>FORNECIMENTO DE ÁRVORE IPÊ-BRANCO COM ALTURA MÉDIA DE 2,00M, EXCLUSIVE PLANTIO</v>
          </cell>
          <cell r="G2723" t="str">
            <v>un</v>
          </cell>
          <cell r="H2723">
            <v>101.93</v>
          </cell>
        </row>
        <row r="2724">
          <cell r="A2724" t="str">
            <v>ED-50439</v>
          </cell>
          <cell r="C2724" t="str">
            <v>FORNECIMENTO DE ÁRVORE IPÊ-ROSA COM ALTURA MÉDIA DE 2,00M, EXCLUSIVE PLANTIO</v>
          </cell>
          <cell r="G2724" t="str">
            <v>un</v>
          </cell>
          <cell r="H2724">
            <v>101.93</v>
          </cell>
        </row>
        <row r="2725">
          <cell r="A2725" t="str">
            <v>ED-25244</v>
          </cell>
          <cell r="C2725" t="str">
            <v>FORNECIMENTO DE ÁRVORE IPÊ-ROXO COM ALTURA MÉDIA DE 2,00M, EXCLUSIVE PLANTIO</v>
          </cell>
          <cell r="G2725" t="str">
            <v>un</v>
          </cell>
          <cell r="H2725">
            <v>101.93</v>
          </cell>
        </row>
        <row r="2726">
          <cell r="A2726" t="str">
            <v>ED-50442</v>
          </cell>
          <cell r="C2726" t="str">
            <v>FORNECIMENTO DE ÁRVORE JACARANDÁ MIMOSO COM ALTURA MÉDIA DE 2,00M, EXCLUSIVE PLANTIO</v>
          </cell>
          <cell r="G2726" t="str">
            <v>un</v>
          </cell>
          <cell r="H2726">
            <v>98.5</v>
          </cell>
        </row>
        <row r="2727">
          <cell r="A2727" t="str">
            <v>ED-25470</v>
          </cell>
          <cell r="C2727" t="str">
            <v>FORNECIMENTO DE ÁRVORE JATOBÁ COM ALTURA MÉDIA DE 2,00M, EXCLUSIVE PLANTIO</v>
          </cell>
          <cell r="G2727" t="str">
            <v>un</v>
          </cell>
          <cell r="H2727">
            <v>93.5</v>
          </cell>
        </row>
        <row r="2728">
          <cell r="A2728" t="str">
            <v>ED-25280</v>
          </cell>
          <cell r="C2728" t="str">
            <v>FORNECIMENTO DE ÁRVORE MANACÁ-DA-SERRA COM ALTURA MÉDIA DE 2,00M, EXCLUSIVE PLANTIO</v>
          </cell>
          <cell r="G2728" t="str">
            <v>un</v>
          </cell>
          <cell r="H2728">
            <v>95.7</v>
          </cell>
        </row>
        <row r="2729">
          <cell r="A2729" t="str">
            <v>ED-25497</v>
          </cell>
          <cell r="C2729" t="str">
            <v>FORNECIMENTO DE ÁRVORE OITI COM ALTURA MÉDIA DE 2,00M, EXCLUSIVE PLANTIO</v>
          </cell>
          <cell r="G2729" t="str">
            <v>un</v>
          </cell>
          <cell r="H2729">
            <v>72.67</v>
          </cell>
        </row>
        <row r="2730">
          <cell r="A2730" t="str">
            <v>ED-25269</v>
          </cell>
          <cell r="C2730" t="str">
            <v>FORNECIMENTO DE ÁRVORE PAINEIRA COM ALTURA MÉDIA DE 2,00M, EXCLUSIVE PLANTIO</v>
          </cell>
          <cell r="G2730" t="str">
            <v>un</v>
          </cell>
          <cell r="H2730">
            <v>80.569999999999993</v>
          </cell>
        </row>
        <row r="2731">
          <cell r="A2731" t="str">
            <v>ED-25273</v>
          </cell>
          <cell r="C2731" t="str">
            <v>FORNECIMENTO DE ÁRVORE PAU-BRASIL COM ALTURA MÉDIA DE 2,00M, EXCLUSIVE PLANTIO</v>
          </cell>
          <cell r="G2731" t="str">
            <v>un</v>
          </cell>
          <cell r="H2731">
            <v>75.14</v>
          </cell>
        </row>
        <row r="2732">
          <cell r="A2732" t="str">
            <v>ED-50440</v>
          </cell>
          <cell r="C2732" t="str">
            <v>FORNECIMENTO DE ÁRVORE PAU-FERRO COM ALTURA MÉDIA DE 2,00M, EXCLUSIVE PLANTIO</v>
          </cell>
          <cell r="G2732" t="str">
            <v>un</v>
          </cell>
          <cell r="H2732">
            <v>98.29</v>
          </cell>
        </row>
        <row r="2733">
          <cell r="A2733" t="str">
            <v>ED-25489</v>
          </cell>
          <cell r="C2733" t="str">
            <v>FORNECIMENTO DE ÁRVORE PAU-MULATO COM ALTURA MÉDIA DE 2,00M, EXCLUSIVE PLANTIO</v>
          </cell>
          <cell r="G2733" t="str">
            <v>un</v>
          </cell>
          <cell r="H2733">
            <v>81.430000000000007</v>
          </cell>
        </row>
        <row r="2734">
          <cell r="A2734" t="str">
            <v>ED-25268</v>
          </cell>
          <cell r="C2734" t="str">
            <v>FORNECIMENTO DE ÁRVORE QUARESMEIRA COM ALTURA MÉDIA DE 2,00M, EXCLUSIVE PLANTIO</v>
          </cell>
          <cell r="G2734" t="str">
            <v>un</v>
          </cell>
          <cell r="H2734">
            <v>95.7</v>
          </cell>
        </row>
        <row r="2735">
          <cell r="A2735" t="str">
            <v>ED-25493</v>
          </cell>
          <cell r="C2735" t="str">
            <v>FORNECIMENTO DE ÁRVORE SAPUCAIA COM ALTURA MÉDIA DE 2,00M, EXCLUSIVE PLANTIO</v>
          </cell>
          <cell r="G2735" t="str">
            <v>un</v>
          </cell>
          <cell r="H2735">
            <v>95.22</v>
          </cell>
        </row>
        <row r="2736">
          <cell r="A2736" t="str">
            <v>ED-50438</v>
          </cell>
          <cell r="C2736" t="str">
            <v>FORNECIMENTO DE ÁRVORE SIBIPURUNA COM ALTURA MÉDIA DE 2,00M, EXCLUSIVE PLANTIO</v>
          </cell>
          <cell r="G2736" t="str">
            <v>un</v>
          </cell>
          <cell r="H2736">
            <v>98.29</v>
          </cell>
        </row>
        <row r="2737">
          <cell r="A2737" t="str">
            <v>ED-25441</v>
          </cell>
          <cell r="C2737" t="str">
            <v>FORNECIMENTO DE ÁRVORE UNHA-DE-VACA COM ALTURA MÉDIA DE 2,00M, EXCLUSIVE PLANTIO</v>
          </cell>
          <cell r="G2737" t="str">
            <v>un</v>
          </cell>
          <cell r="H2737">
            <v>75.64</v>
          </cell>
        </row>
        <row r="2738">
          <cell r="A2738" t="str">
            <v>ED-25551</v>
          </cell>
          <cell r="C2738" t="str">
            <v>FORNECIMENTO DE FORRAÇÃO DO TIPO ACALYPHA, EXCLUSIVE PLANTIO</v>
          </cell>
          <cell r="G2738" t="str">
            <v>m2</v>
          </cell>
          <cell r="H2738">
            <v>55.25</v>
          </cell>
        </row>
        <row r="2739">
          <cell r="A2739" t="str">
            <v>ED-25553</v>
          </cell>
          <cell r="C2739" t="str">
            <v>FORNECIMENTO DE FORRAÇÃO DO TIPO CLOROFITO, EXCLUSIVE PLANTIO</v>
          </cell>
          <cell r="G2739" t="str">
            <v>m2</v>
          </cell>
          <cell r="H2739">
            <v>43.5</v>
          </cell>
        </row>
        <row r="2740">
          <cell r="A2740" t="str">
            <v>ED-25549</v>
          </cell>
          <cell r="C2740" t="str">
            <v>FORNECIMENTO DE FORRAÇÃO DO TIPO GRAMA-AMENDOIM, EXCLUSIVE PLANTIO</v>
          </cell>
          <cell r="G2740" t="str">
            <v>m2</v>
          </cell>
          <cell r="H2740">
            <v>18</v>
          </cell>
        </row>
        <row r="2741">
          <cell r="A2741" t="str">
            <v>ED-25552</v>
          </cell>
          <cell r="C2741" t="str">
            <v>FORNECIMENTO DE FORRAÇÃO DO TIPO WEDELIA, EXCLUSIVE PLANTIO</v>
          </cell>
          <cell r="G2741" t="str">
            <v>m2</v>
          </cell>
          <cell r="H2741">
            <v>63.75</v>
          </cell>
        </row>
        <row r="2742">
          <cell r="A2742" t="str">
            <v>ED-50449</v>
          </cell>
          <cell r="C2742" t="str">
            <v>FORNECIMENTO DE PALMEIRA ARECA-BAMBU COM ALTURA MÍNIMA DE 50CM, EXCLUSIVE PLANTIO</v>
          </cell>
          <cell r="G2742" t="str">
            <v>un</v>
          </cell>
          <cell r="H2742">
            <v>24.08</v>
          </cell>
        </row>
        <row r="2743">
          <cell r="A2743" t="str">
            <v>ED-25243</v>
          </cell>
          <cell r="C2743" t="str">
            <v>FORNECIMENTO DE PALMEIRA JERIVÁ COM ALTURA MÉDIA DE 2,00M, EXCLUSIVE PLANTIO</v>
          </cell>
          <cell r="G2743" t="str">
            <v>un</v>
          </cell>
          <cell r="H2743">
            <v>172.55</v>
          </cell>
        </row>
        <row r="2744">
          <cell r="A2744" t="str">
            <v>ED-50448</v>
          </cell>
          <cell r="C2744" t="str">
            <v>FORNECIMENTO DE PALMEIRA LICURI COM ALTURA MÉDIA DE 2,00M, EXCLUSIVE PLANTIO</v>
          </cell>
          <cell r="G2744" t="str">
            <v>un</v>
          </cell>
          <cell r="H2744">
            <v>172.55</v>
          </cell>
        </row>
        <row r="2745">
          <cell r="A2745">
            <v>9060</v>
          </cell>
          <cell r="C2745" t="str">
            <v>CERCA EM FERRO</v>
          </cell>
        </row>
        <row r="2746">
          <cell r="A2746" t="str">
            <v>ED-50431</v>
          </cell>
          <cell r="C2746" t="str">
            <v>CERCA EM FERRO, TRIANGULAR, PADRÃO PREFEITURA</v>
          </cell>
          <cell r="G2746" t="str">
            <v>U</v>
          </cell>
          <cell r="H2746">
            <v>81.67</v>
          </cell>
        </row>
        <row r="2747">
          <cell r="A2747">
            <v>8693</v>
          </cell>
          <cell r="C2747" t="str">
            <v>SERVIÇOS COMPLEMENTARES</v>
          </cell>
        </row>
        <row r="2748">
          <cell r="A2748">
            <v>9061</v>
          </cell>
          <cell r="C2748" t="str">
            <v>RASGO E ENCHIMENTO EM PAREDE</v>
          </cell>
        </row>
        <row r="2749">
          <cell r="A2749" t="str">
            <v>ED-50704</v>
          </cell>
          <cell r="C2749" t="str">
            <v>ENCHIMENTO DE RASGO EM ALVENARIA/CONCRETO COM ARGAMASSA, DIÂMETROS DE 15MM A 25MM (1/2" A 1"), INCLUSIVE ARGAMASSA, TRAÇO 1:2:8 (CIMENTO, CAL E AREIA), PREPARO MECÂNICO</v>
          </cell>
          <cell r="G2749" t="str">
            <v>m</v>
          </cell>
          <cell r="H2749">
            <v>2.17</v>
          </cell>
        </row>
        <row r="2750">
          <cell r="A2750" t="str">
            <v>ED-50705</v>
          </cell>
          <cell r="C2750" t="str">
            <v>ENCHIMENTO DE RASGO EM ALVENARIA/CONCRETO COM ARGAMASSA, DIÂMETROS DE 32MM A 50MM (1.1/4" A 2"), INCLUSIVE ARGAMASSA, TRAÇO 1:2:8 (CIMENTO, CAL E AREIA), PREPARO MECÂNICO</v>
          </cell>
          <cell r="G2750" t="str">
            <v>m</v>
          </cell>
          <cell r="H2750">
            <v>2.86</v>
          </cell>
        </row>
        <row r="2751">
          <cell r="A2751" t="str">
            <v>ED-50706</v>
          </cell>
          <cell r="C2751" t="str">
            <v>ENCHIMENTO DE RASGO EM ALVENARIA/CONCRETO COM ARGAMASSA, DIÂMETROS DE 65MM A 100MM (2.1/2" A 4"), INCLUSIVE ARGAMASSA, TRAÇO 1:2:8 (CIMENTO, CAL E AREIA), PREPARO MECÂNICO</v>
          </cell>
          <cell r="G2751" t="str">
            <v>m</v>
          </cell>
          <cell r="H2751">
            <v>4.84</v>
          </cell>
        </row>
        <row r="2752">
          <cell r="A2752" t="str">
            <v>ED-50707</v>
          </cell>
          <cell r="C2752" t="str">
            <v>RASGO EM ALVENARIA PARA PASSAGEM DE ELETRODUTO/TUBULAÇÃO, DIÂMETROS DE 15MM A 25MM (1/2" A 1"), EXCLUSIVE ENCHIMENTO</v>
          </cell>
          <cell r="G2752" t="str">
            <v>m</v>
          </cell>
          <cell r="H2752">
            <v>2.86</v>
          </cell>
        </row>
        <row r="2753">
          <cell r="A2753" t="str">
            <v>ED-50708</v>
          </cell>
          <cell r="C2753" t="str">
            <v>RASGO EM ALVENARIA PARA PASSAGEM DE ELETRODUTO/TUBULAÇÃO, DIÂMETROS DE 32MM A 50MM (1.1/4" A 2"), EXCLUSIVE ENCHIMENTO</v>
          </cell>
          <cell r="G2753" t="str">
            <v>m</v>
          </cell>
          <cell r="H2753">
            <v>4.46</v>
          </cell>
        </row>
        <row r="2754">
          <cell r="A2754" t="str">
            <v>ED-50709</v>
          </cell>
          <cell r="C2754" t="str">
            <v>RASGO EM ALVENARIA PARA PASSAGEM DE ELETRODUTO/TUBULAÇÃO, DIÂMETROS DE 65MM A 100MM (2.1/2" A 4"), EXCLUSIVE ENCHIMENTO</v>
          </cell>
          <cell r="G2754" t="str">
            <v>m</v>
          </cell>
          <cell r="H2754">
            <v>5.73</v>
          </cell>
        </row>
        <row r="2755">
          <cell r="A2755" t="str">
            <v>ED-50710</v>
          </cell>
          <cell r="C2755" t="str">
            <v>RASGO EM CONCRETO PARA PASSAGEM DE ELETRODUTO/TUBULAÇÃO, DIÂMETROS DE 15MM A 25MM (1/2" A 1"), EXCLUSIVE ENCHIMENTO</v>
          </cell>
          <cell r="G2755" t="str">
            <v>m</v>
          </cell>
          <cell r="H2755">
            <v>8.0299999999999994</v>
          </cell>
        </row>
        <row r="2756">
          <cell r="A2756" t="str">
            <v>ED-50711</v>
          </cell>
          <cell r="C2756" t="str">
            <v>RASGO EM CONCRETO PARA PASSAGEM DE ELETRODUTO/TUBULAÇÃO, DIÂMETROS DE 32MM A 50MM (1.1/4" A 2"), EXCLUSIVE ENCHIMENTO</v>
          </cell>
          <cell r="G2756" t="str">
            <v>m</v>
          </cell>
          <cell r="H2756">
            <v>8.7200000000000006</v>
          </cell>
        </row>
        <row r="2757">
          <cell r="A2757" t="str">
            <v>ED-50712</v>
          </cell>
          <cell r="C2757" t="str">
            <v>RASGO EM CONCRETO PARA PASSAGEM DE ELETRODUTO/TUBULAÇÃO, DIÂMETROS DE 65MM A 100MM (2.1/2" A 4"), EXCLUSIVE ENCHIMENTO</v>
          </cell>
          <cell r="G2757" t="str">
            <v>m</v>
          </cell>
          <cell r="H2757">
            <v>11.15</v>
          </cell>
        </row>
        <row r="2758">
          <cell r="A2758">
            <v>9062</v>
          </cell>
          <cell r="C2758" t="str">
            <v>JUNTA DE DILATAÇÃO E TRINCA</v>
          </cell>
        </row>
        <row r="2759">
          <cell r="A2759" t="str">
            <v>ED-8005</v>
          </cell>
          <cell r="C2759" t="str">
            <v>COSTURA DE TRINCA COM GRAMPO, BARRA DE AÇO CA-60 Ø4,2MM, COMPRIMENTO TOTAL 40CM, ESPAÇAMENTO DE 10CM, INCLUSIVE CORTE, DOBRA E ARGAMASSA, TRAÇO 1:4 (CIMENTO E AREIA), PREPARO MECÂNICO</v>
          </cell>
          <cell r="G2759" t="str">
            <v>m</v>
          </cell>
          <cell r="H2759">
            <v>35.9</v>
          </cell>
        </row>
        <row r="2760">
          <cell r="A2760" t="str">
            <v>ED-8004</v>
          </cell>
          <cell r="C2760" t="str">
            <v>COSTURA DE TRINCA COM GRAMPO, BARRA DE AÇO CA-60 Ø4,2MM, COMPRIMENTO TOTAL 40CM, ESPAÇAMENTO DE 15CM, INCLUSIVE CORTE, DOBRA E ARGAMASSA, TRAÇO 1:4 (CIMENTO E AREIA), PREPARO MECÂNICO</v>
          </cell>
          <cell r="G2760" t="str">
            <v>m</v>
          </cell>
          <cell r="H2760">
            <v>23.93</v>
          </cell>
        </row>
        <row r="2761">
          <cell r="A2761" t="str">
            <v>ED-8003</v>
          </cell>
          <cell r="C2761" t="str">
            <v>COSTURA DE TRINCA COM GRAMPO, BARRA DE AÇO CA-60 Ø4,2MM, COMPRIMENTO TOTAL 40CM, ESPAÇAMENTO DE 20CM, INCLUSIVE CORTE, DOBRA E ARGAMASSA, TRAÇO 1:4 (CIMENTO E AREIA), PREPARO MECÂNICO</v>
          </cell>
          <cell r="G2761" t="str">
            <v>m</v>
          </cell>
          <cell r="H2761">
            <v>19.52</v>
          </cell>
        </row>
        <row r="2762">
          <cell r="A2762" t="str">
            <v>ED-50234</v>
          </cell>
          <cell r="C2762" t="str">
            <v>COSTURA DE TRINCA COM GRAMPO, BARRA DE AÇO CA-60 Ø4,2MM, COMPRIMENTO TOTAL 40CM, ESPAÇAMENTO DE 30CM, INCLUSIVE CORTE, DOBRA E ARGAMASSA, TRAÇO 1:4 (CIMENTO E AREIA), PREPARO MECÂNICO</v>
          </cell>
          <cell r="G2762" t="str">
            <v>m</v>
          </cell>
          <cell r="H2762">
            <v>13.84</v>
          </cell>
        </row>
        <row r="2763">
          <cell r="A2763" t="str">
            <v>ED-50236</v>
          </cell>
          <cell r="C2763" t="str">
            <v>ENTELAMENTO CORRETIVO DE SUPERFÍCIE COM TRINCA POR RETRAÇÃO OU DILATAÇÃO, REVESTIDA COM ARGAMASSA DE CAL HIDRATADA, TRAÇO 1:3 (CAL E AREIA), PREPARO MANUAL, INCLUSIVE TELA DE POLIÉSTER ADESIVA COM REFORÇO CENTRAL, LARGURA DE 15CM</v>
          </cell>
          <cell r="G2763" t="str">
            <v>m</v>
          </cell>
          <cell r="H2763">
            <v>7.72</v>
          </cell>
        </row>
        <row r="2764">
          <cell r="A2764" t="str">
            <v>ED-50237</v>
          </cell>
          <cell r="C2764" t="str">
            <v>ENTELAMENTO PREVENTIVO DE SUPERFÍCIE SUJEITA A TRINCA, INCLUSIVE TELA DE POLIÉSTER ADESIVA SEM REFORÇO, LARGURA DE 25CM, EXCLUSIVE REVESTIMENTO DE ACABAMENTO</v>
          </cell>
          <cell r="G2764" t="str">
            <v>m</v>
          </cell>
          <cell r="H2764">
            <v>10.18</v>
          </cell>
        </row>
        <row r="2765">
          <cell r="A2765" t="str">
            <v>ED-8145</v>
          </cell>
          <cell r="C2765" t="str">
            <v>JUNTA DE DILATAÇÃO COM ISOPOR 20 MM, EXCLUSIVE SELANTE</v>
          </cell>
          <cell r="G2765" t="str">
            <v>m2</v>
          </cell>
          <cell r="H2765">
            <v>7.61</v>
          </cell>
        </row>
        <row r="2766">
          <cell r="A2766" t="str">
            <v>ED-50240</v>
          </cell>
          <cell r="C2766" t="str">
            <v>TELA SOLDADA PARA LIGAÇÃO E PREVENÇÃO DE TRINCA EM ALVENARIA/ESTRUTURA, DIMENSÕES (50X10,5)CM, INCLUSIVE PINOS DE FIXAÇÃO, EXCLUSIVE REBOCO</v>
          </cell>
          <cell r="G2766" t="str">
            <v>un</v>
          </cell>
          <cell r="H2766">
            <v>5.28</v>
          </cell>
        </row>
        <row r="2767">
          <cell r="A2767" t="str">
            <v>ED-50241</v>
          </cell>
          <cell r="C2767" t="str">
            <v>TELA SOLDADA PARA LIGAÇÃO E PREVENÇÃO DE TRINCA EM ALVENARIA/ESTRUTURA, DIMENSÕES (50X12)CM, INCLUSIVE PINOS DE FIXAÇÃO, EXCLUSIVE REBOCO</v>
          </cell>
          <cell r="G2767" t="str">
            <v>un</v>
          </cell>
          <cell r="H2767">
            <v>7.11</v>
          </cell>
        </row>
        <row r="2768">
          <cell r="A2768" t="str">
            <v>ED-50238</v>
          </cell>
          <cell r="C2768" t="str">
            <v>TELA SOLDADA PARA LIGAÇÃO E PREVENÇÃO DE TRINCA EM ALVENARIA/ESTRUTURA, DIMENSÕES (50X6)CM, INCLUSIVE PINOS DE FIXAÇÃO, EXCLUSIVE REBOCO</v>
          </cell>
          <cell r="G2768" t="str">
            <v>un</v>
          </cell>
          <cell r="H2768">
            <v>6.55</v>
          </cell>
        </row>
        <row r="2769">
          <cell r="A2769" t="str">
            <v>ED-50239</v>
          </cell>
          <cell r="C2769" t="str">
            <v>TELA SOLDADA PARA LIGAÇÃO E PREVENÇÃO DE TRINCA EM ALVENARIA/ESTRUTURA, DIMENSÕES (50X7,5)CM, INCLUSIVE PINOS DE FIXAÇÃO, EXCLUSIVE REBOCO</v>
          </cell>
          <cell r="G2769" t="str">
            <v>un</v>
          </cell>
          <cell r="H2769">
            <v>6.69</v>
          </cell>
        </row>
        <row r="2770">
          <cell r="A2770" t="str">
            <v>ED-20754</v>
          </cell>
          <cell r="C2770" t="str">
            <v>TELA SOLDADA PARA LIGAÇÃO E PREVENÇÃO DE TRINCA EM ALVENARIA/ESTRUTURA, INCLUSIVE PINOS DE FIXAÇÃO, EXCLUSIVE REBOCO</v>
          </cell>
          <cell r="G2770" t="str">
            <v>m2</v>
          </cell>
          <cell r="H2770">
            <v>29.92</v>
          </cell>
        </row>
        <row r="2771">
          <cell r="A2771" t="str">
            <v>ED-50235</v>
          </cell>
          <cell r="C2771" t="str">
            <v>TRATAMENTO DE JUNTA DE DILATAÇÃO COM ISOPOR,  ESP. 20 MM, PROFUNDIDADE DE 10-15CM, EXCLUSIVE SELANTE</v>
          </cell>
          <cell r="G2771" t="str">
            <v>m</v>
          </cell>
          <cell r="H2771">
            <v>0.95</v>
          </cell>
        </row>
        <row r="2772">
          <cell r="A2772">
            <v>9063</v>
          </cell>
          <cell r="C2772" t="str">
            <v>ENSAIO DE SOLO E AGREGADO</v>
          </cell>
        </row>
        <row r="2773">
          <cell r="A2773" t="str">
            <v>ED-49556</v>
          </cell>
          <cell r="C2773" t="str">
            <v>ENSAIO DE COMPACTACAO - AMOSTRAS NAO TRABALHADAS - ENERGIA INTERMEDIARIA - SOLOS</v>
          </cell>
          <cell r="G2773" t="str">
            <v>U</v>
          </cell>
          <cell r="H2773">
            <v>156.26</v>
          </cell>
        </row>
        <row r="2774">
          <cell r="A2774" t="str">
            <v>ED-49557</v>
          </cell>
          <cell r="C2774" t="str">
            <v>ENSAIO DE COMPACTACAO - AMOSTRAS NAO TRABALHADAS - ENERGIA MODIFICADA - SOLOS</v>
          </cell>
          <cell r="G2774" t="str">
            <v>U</v>
          </cell>
          <cell r="H2774">
            <v>200.78</v>
          </cell>
        </row>
        <row r="2775">
          <cell r="A2775" t="str">
            <v>ED-49555</v>
          </cell>
          <cell r="C2775" t="str">
            <v>ENSAIO DE COMPACTACAO - AMOSTRAS NAO TRABALHADAS - ENERGIA NORMAL - SOLOS</v>
          </cell>
          <cell r="G2775" t="str">
            <v>U</v>
          </cell>
          <cell r="H2775">
            <v>112.2</v>
          </cell>
        </row>
        <row r="2776">
          <cell r="A2776" t="str">
            <v>ED-49558</v>
          </cell>
          <cell r="C2776" t="str">
            <v>ENSAIO DE COMPACTACAO - AMOSTRAS TRABALHADAS - SOLOS</v>
          </cell>
          <cell r="G2776" t="str">
            <v>U</v>
          </cell>
          <cell r="H2776">
            <v>108.29</v>
          </cell>
        </row>
        <row r="2777">
          <cell r="A2777" t="str">
            <v>ED-49561</v>
          </cell>
          <cell r="C2777" t="str">
            <v>ENSAIO DE DENSIDADE REAL - SOLOS</v>
          </cell>
          <cell r="G2777" t="str">
            <v>U</v>
          </cell>
          <cell r="H2777">
            <v>47.54</v>
          </cell>
        </row>
        <row r="2778">
          <cell r="A2778" t="str">
            <v>ED-49567</v>
          </cell>
          <cell r="C2778" t="str">
            <v>ENSAIO DE EXPANSIBILIDADE - SOLOS</v>
          </cell>
          <cell r="G2778" t="str">
            <v>U</v>
          </cell>
          <cell r="H2778">
            <v>77.36</v>
          </cell>
        </row>
        <row r="2779">
          <cell r="A2779" t="str">
            <v>ED-49551</v>
          </cell>
          <cell r="C2779" t="str">
            <v>ENSAIO DE GRANULOMETRIA POR PENEIRAMENTO - SOLOS</v>
          </cell>
          <cell r="G2779" t="str">
            <v>U</v>
          </cell>
          <cell r="H2779">
            <v>91.35</v>
          </cell>
        </row>
        <row r="2780">
          <cell r="A2780" t="str">
            <v>ED-49552</v>
          </cell>
          <cell r="C2780" t="str">
            <v>ENSAIO DE GRANULOMETRIA POR PENEIRAMENTO E SEDIMENTACAO - SOLOS</v>
          </cell>
          <cell r="G2780" t="str">
            <v>U</v>
          </cell>
          <cell r="H2780">
            <v>145.86000000000001</v>
          </cell>
        </row>
        <row r="2781">
          <cell r="A2781" t="str">
            <v>ED-49553</v>
          </cell>
          <cell r="C2781" t="str">
            <v>ENSAIO DE LIMITE DE LIQUIDEZ - SOLOS</v>
          </cell>
          <cell r="G2781" t="str">
            <v>U</v>
          </cell>
          <cell r="H2781">
            <v>76.12</v>
          </cell>
        </row>
        <row r="2782">
          <cell r="A2782" t="str">
            <v>ED-49554</v>
          </cell>
          <cell r="C2782" t="str">
            <v>ENSAIO DE LIMITE DE PLASTICIDADE - SOLOS</v>
          </cell>
          <cell r="G2782" t="str">
            <v>U</v>
          </cell>
          <cell r="H2782">
            <v>76.5</v>
          </cell>
        </row>
        <row r="2783">
          <cell r="A2783" t="str">
            <v>ED-49562</v>
          </cell>
          <cell r="C2783" t="str">
            <v>ENSAIO DE MASSA ESPECIFICA - IN SITU - EMPREGO DO OLEO - SOLOS</v>
          </cell>
          <cell r="G2783" t="str">
            <v>U</v>
          </cell>
          <cell r="H2783">
            <v>59.26</v>
          </cell>
        </row>
        <row r="2784">
          <cell r="A2784" t="str">
            <v>ED-49560</v>
          </cell>
          <cell r="C2784" t="str">
            <v>ENSAIO DE MASSA ESPECIFICA - IN SITU - METODO BALAO DE BORRACHA - SOLOS</v>
          </cell>
          <cell r="G2784" t="str">
            <v>U</v>
          </cell>
          <cell r="H2784">
            <v>42.47</v>
          </cell>
        </row>
        <row r="2785">
          <cell r="A2785" t="str">
            <v>ED-49559</v>
          </cell>
          <cell r="C2785" t="str">
            <v>ENSAIO DE MASSA ESPECIFICA - IN SITU - METODO FRASCO DE AREIA - SOLOS</v>
          </cell>
          <cell r="G2785" t="str">
            <v>U</v>
          </cell>
          <cell r="H2785">
            <v>37.35</v>
          </cell>
        </row>
        <row r="2786">
          <cell r="A2786" t="str">
            <v>ED-49566</v>
          </cell>
          <cell r="C2786" t="str">
            <v>ENSAIO DE RESILIENCIA - SOLOS</v>
          </cell>
          <cell r="G2786" t="str">
            <v>U</v>
          </cell>
          <cell r="H2786">
            <v>688.37</v>
          </cell>
        </row>
        <row r="2787">
          <cell r="A2787" t="str">
            <v>ED-49565</v>
          </cell>
          <cell r="C2787" t="str">
            <v>ENSAIO DE TEOR DE UMIDADE - EM LABORATORIO - SOLOS</v>
          </cell>
          <cell r="G2787" t="str">
            <v>U</v>
          </cell>
          <cell r="H2787">
            <v>43.1</v>
          </cell>
        </row>
        <row r="2788">
          <cell r="A2788" t="str">
            <v>ED-49563</v>
          </cell>
          <cell r="C2788" t="str">
            <v>ENSAIO DE TEOR DE UMIDADE - METODO EXPEDITO DO ALCOOL - SOLOS</v>
          </cell>
          <cell r="G2788" t="str">
            <v>U</v>
          </cell>
          <cell r="H2788">
            <v>31.53</v>
          </cell>
        </row>
        <row r="2789">
          <cell r="A2789" t="str">
            <v>ED-49564</v>
          </cell>
          <cell r="C2789" t="str">
            <v>ENSAIO DE TEOR DE UMIDADE - PROCESSO SPEEDY - SOLOS E AGREGADOS MIUDOS</v>
          </cell>
          <cell r="G2789" t="str">
            <v>U</v>
          </cell>
          <cell r="H2789">
            <v>31.38</v>
          </cell>
        </row>
        <row r="2790">
          <cell r="A2790" t="str">
            <v>ED-49550</v>
          </cell>
          <cell r="C2790" t="str">
            <v>ENSAIO DE TERRAPLENAGEM - CAMADA FINAL DO ATERRO</v>
          </cell>
          <cell r="G2790" t="str">
            <v>m3</v>
          </cell>
          <cell r="H2790">
            <v>1.22</v>
          </cell>
        </row>
        <row r="2791">
          <cell r="A2791" t="str">
            <v>ED-49549</v>
          </cell>
          <cell r="C2791" t="str">
            <v>ENSAIOS DE TERRAPLENAGEM - CORPO DO ATERRO</v>
          </cell>
          <cell r="G2791" t="str">
            <v>m3</v>
          </cell>
          <cell r="H2791">
            <v>0.38</v>
          </cell>
        </row>
        <row r="2792">
          <cell r="A2792" t="str">
            <v>ED-49568</v>
          </cell>
          <cell r="C2792" t="str">
            <v>PREPARACAO DE AMOSTRAS PARA ENSAIO DE CARACTERIZACAO - SOLOS</v>
          </cell>
          <cell r="G2792" t="str">
            <v>U</v>
          </cell>
          <cell r="H2792">
            <v>58.68</v>
          </cell>
        </row>
        <row r="2793">
          <cell r="A2793">
            <v>9064</v>
          </cell>
          <cell r="C2793" t="str">
            <v>ENSAIO DE CONCRETO E AÇO</v>
          </cell>
        </row>
        <row r="2794">
          <cell r="A2794" t="str">
            <v>ED-49545</v>
          </cell>
          <cell r="C2794" t="str">
            <v>DETERMINAÇÃO E ANÁLISE DE RESULTADO DE RESISTÊNCIA A COMPRESSÃO DO CONCRETO MOLDADO</v>
          </cell>
          <cell r="G2794" t="str">
            <v>U</v>
          </cell>
          <cell r="H2794">
            <v>173.14</v>
          </cell>
        </row>
        <row r="2795">
          <cell r="A2795" t="str">
            <v>ED-49544</v>
          </cell>
          <cell r="C2795" t="str">
            <v>ENSAIO DE CONCRETO: CURA, FACEAMENTO, RUPTURA, EMISSÃO DE CERTIFICADOS - ATE 6 UNIDADES</v>
          </cell>
          <cell r="G2795" t="str">
            <v>U</v>
          </cell>
          <cell r="H2795">
            <v>110.7</v>
          </cell>
        </row>
        <row r="2796">
          <cell r="A2796" t="str">
            <v>ED-49546</v>
          </cell>
          <cell r="C2796" t="str">
            <v>ENSAIO DE RESISTENCIA A COMPRESSAO SIMPLES - CONCRETO</v>
          </cell>
          <cell r="G2796" t="str">
            <v>U</v>
          </cell>
          <cell r="H2796">
            <v>96.04</v>
          </cell>
        </row>
        <row r="2797">
          <cell r="A2797" t="str">
            <v>ED-49548</v>
          </cell>
          <cell r="C2797" t="str">
            <v>ENSAIO DE RESISTENCIA A TRACAO NA FLEXAO DE CONCRETO</v>
          </cell>
          <cell r="G2797" t="str">
            <v>U</v>
          </cell>
          <cell r="H2797">
            <v>104.63</v>
          </cell>
        </row>
        <row r="2798">
          <cell r="A2798" t="str">
            <v>ED-49547</v>
          </cell>
          <cell r="C2798" t="str">
            <v>ENSAIO DE RESISTENCIA A TRACAO POR COMPRESSAO DIAMETRAL - CONCRETO</v>
          </cell>
          <cell r="G2798" t="str">
            <v>U</v>
          </cell>
          <cell r="H2798">
            <v>96.03</v>
          </cell>
        </row>
        <row r="2799">
          <cell r="A2799" t="str">
            <v>ED-49543</v>
          </cell>
          <cell r="C2799" t="str">
            <v>ENSAIO DE TRAÇÃO, DOBRAMENTO E VERIFICAÇÃO DE BITOLAS EM BARRAS DE AÇO ACIMA DE 1"</v>
          </cell>
          <cell r="G2799" t="str">
            <v>un</v>
          </cell>
          <cell r="H2799">
            <v>66.510000000000005</v>
          </cell>
        </row>
        <row r="2800">
          <cell r="A2800" t="str">
            <v>ED-49542</v>
          </cell>
          <cell r="C2800" t="str">
            <v>ENSAIO DE TRAÇÃO, DOBRAMENTO E VERIFICAÇÃO DE BITOLAS EM BARRAS DE AÇO ATÉ 1"</v>
          </cell>
          <cell r="G2800" t="str">
            <v>un</v>
          </cell>
          <cell r="H2800">
            <v>66.3</v>
          </cell>
        </row>
        <row r="2801">
          <cell r="A2801">
            <v>8694</v>
          </cell>
          <cell r="C2801" t="str">
            <v>URBANIZAÇÃO E OBRAS COMPLEMENTARES</v>
          </cell>
        </row>
        <row r="2802">
          <cell r="A2802">
            <v>9065</v>
          </cell>
          <cell r="C2802" t="str">
            <v>CALÇADA E PASSEIO</v>
          </cell>
        </row>
        <row r="2803">
          <cell r="A2803" t="str">
            <v>ED-51147</v>
          </cell>
          <cell r="C2803" t="str">
            <v>LANÇAMENTO E ESPALHAMENTO DE SOLO OU MATERIAL DE DEMOLIÇÃO EM ÁREA DE PASSEIO EXCLUSIVE APILOAMENTO</v>
          </cell>
          <cell r="G2803" t="str">
            <v>m3</v>
          </cell>
          <cell r="H2803">
            <v>18.64</v>
          </cell>
        </row>
        <row r="2804">
          <cell r="A2804" t="str">
            <v>ED-51145</v>
          </cell>
          <cell r="C2804" t="str">
            <v>PASSEIOS DE CONCRETO E = 6 CM, FCK = 10 MPA, JUNTA SECA</v>
          </cell>
          <cell r="G2804" t="str">
            <v>m2</v>
          </cell>
          <cell r="H2804">
            <v>55.89</v>
          </cell>
        </row>
        <row r="2805">
          <cell r="A2805" t="str">
            <v>ED-51144</v>
          </cell>
          <cell r="C2805" t="str">
            <v>PASSEIOS DE CONCRETO E = 8 CM, FCK = 15 MPA PADRÃO PREFEITURA</v>
          </cell>
          <cell r="G2805" t="str">
            <v>m2</v>
          </cell>
          <cell r="H2805">
            <v>66.03</v>
          </cell>
        </row>
        <row r="2806">
          <cell r="A2806" t="str">
            <v>ED-50539</v>
          </cell>
          <cell r="C2806" t="str">
            <v>PISO EM PEDRA PORTUGUESA, INCLUSIVE FORNECIMENTO, ARGAMASSA SECA, TIPO FAROFA COM PREPARO MECÂNICO, COM ASSENTAMENTO EM COLCHÃO DE AREIA E CIMENTO, ESPESSURA DE 6CM, REJUNTAMENTO E ACABAMENTO</v>
          </cell>
          <cell r="G2806" t="str">
            <v>m2</v>
          </cell>
          <cell r="H2806">
            <v>106.28</v>
          </cell>
        </row>
        <row r="2807">
          <cell r="A2807">
            <v>9066</v>
          </cell>
          <cell r="C2807" t="str">
            <v>RAMPA DE ACESSO</v>
          </cell>
        </row>
        <row r="2808">
          <cell r="A2808" t="str">
            <v>ED-51148</v>
          </cell>
          <cell r="C2808" t="str">
            <v>RAMPA PARA ACESSO DE DEFICIENTE, EM CONCRETO SIMPLES FCK = 25 MPA, DESEMPENADA, COM PINTURA INDICATIVA, 02 DEMÃOS</v>
          </cell>
          <cell r="G2808" t="str">
            <v>U</v>
          </cell>
          <cell r="H2808">
            <v>364.17</v>
          </cell>
        </row>
        <row r="2809">
          <cell r="A2809">
            <v>9068</v>
          </cell>
          <cell r="C2809" t="str">
            <v>MURO DIVISÓRIO</v>
          </cell>
        </row>
        <row r="2810">
          <cell r="A2810" t="str">
            <v>ED-50400</v>
          </cell>
          <cell r="C2810" t="str">
            <v>COLUNA DE ALVENARIA A VISTA DE SUPORTE DO PORTÃO (PARA CAIXA DE MEDIÇÃO DE ENERGIA OU PARA PLACA DO NOME DO PRÉDIO) 1,70 X 2,30 M</v>
          </cell>
          <cell r="G2810" t="str">
            <v>U</v>
          </cell>
          <cell r="H2810">
            <v>1248.43</v>
          </cell>
        </row>
        <row r="2811">
          <cell r="A2811" t="str">
            <v>ED-50409</v>
          </cell>
          <cell r="C2811" t="str">
            <v>MURETA DE TIJOLO COMUM ESP. = 15CM, H = 105 CM, A REVESTIR</v>
          </cell>
          <cell r="G2811" t="str">
            <v>m</v>
          </cell>
          <cell r="H2811">
            <v>321.14</v>
          </cell>
        </row>
        <row r="2812">
          <cell r="A2812" t="str">
            <v>ED-50410</v>
          </cell>
          <cell r="C2812" t="str">
            <v>MURETA DE TIJOLO COMUM ESP. = 15CM, H = 130 CM, A REVESTIR</v>
          </cell>
          <cell r="G2812" t="str">
            <v>m</v>
          </cell>
          <cell r="H2812">
            <v>364.04</v>
          </cell>
        </row>
        <row r="2813">
          <cell r="A2813" t="str">
            <v>ED-50399</v>
          </cell>
          <cell r="C2813" t="str">
            <v>MURO DE VEDAÇÃO DE CONCRETO PRÉ-MOLDADO TIPO CALHA V ALTURA LIVRE = 2,50 M, SAPATA CONCRETO 1:3:6, 30 X 50 CM</v>
          </cell>
          <cell r="G2813" t="str">
            <v>m</v>
          </cell>
          <cell r="H2813">
            <v>426.09</v>
          </cell>
        </row>
        <row r="2814">
          <cell r="A2814" t="str">
            <v>ED-50395</v>
          </cell>
          <cell r="C2814" t="str">
            <v>MURO DIVISÓRIO EM BLOCO DE CONCRETO COM ACABAMENTO APARENTE, ESP.15CM, ALTURA DE 180CM, COM SAPATA EM CONCRETO ARMADO , DIMENSÃO (50X55)CM,  FORMA EM CONTRA BARRANCO, INCLUSIVE ESCAVAÇÃO COM TRANSPORTE E RETIRADA DO MATERIAL ESCAVADO (EM CAÇAMBA) E PINGADEIRA EM CONCRETO</v>
          </cell>
          <cell r="G2814" t="str">
            <v>m</v>
          </cell>
          <cell r="H2814">
            <v>416.19</v>
          </cell>
        </row>
        <row r="2815">
          <cell r="A2815" t="str">
            <v>ED-50396</v>
          </cell>
          <cell r="C2815" t="str">
            <v>MURO DIVISÓRIO EM BLOCO DE CONCRETO COM ACABAMENTO APARENTE, ESP.15CM, ALTURA DE 220CM, COM SAPATA EM CONCRETO ARMADO , DIMENSÃO (50X55)CM,  FORMA EM CONTRA BARRANCO, INCLUSIVE ESCAVAÇÃO COM TRANSPORTE E RETIRADA DO MATERIAL ESCAVADO (EM CAÇAMBA) E PINGADEIRA EM CONCRETO</v>
          </cell>
          <cell r="G2815" t="str">
            <v>m</v>
          </cell>
          <cell r="H2815">
            <v>451.13</v>
          </cell>
        </row>
        <row r="2816">
          <cell r="A2816" t="str">
            <v>ED-50397</v>
          </cell>
          <cell r="C2816" t="str">
            <v>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v>
          </cell>
          <cell r="G2816" t="str">
            <v>m</v>
          </cell>
          <cell r="H2816">
            <v>674.64</v>
          </cell>
        </row>
        <row r="2817">
          <cell r="A2817" t="str">
            <v>ED-50406</v>
          </cell>
          <cell r="C2817" t="str">
            <v>MURO DIVISÓRIO TIJOLO FURADO E = 10 CM, REBOCADO E PINTADO A LATEX H = 1,80 M, INCLUSIVE SAPATA DE CONCRETO ARMADO FCK = 15 MPA, 50 x 55 CM</v>
          </cell>
          <cell r="G2817" t="str">
            <v>m</v>
          </cell>
          <cell r="H2817">
            <v>673.49</v>
          </cell>
        </row>
        <row r="2818">
          <cell r="A2818" t="str">
            <v>ED-50408</v>
          </cell>
          <cell r="C2818" t="str">
            <v>MURO DIVISÓRIO TIJOLO FURADO E = 10 CM, REBOCADO E PINTADO A LATEX H = 2,20 A 2,50 M, INCLUSIVE SAPATA DE CONCRETO ARMADO FCK = 15 MPA, 50 x 55 CM</v>
          </cell>
          <cell r="G2818" t="str">
            <v>m</v>
          </cell>
          <cell r="H2818">
            <v>924.31</v>
          </cell>
        </row>
        <row r="2819">
          <cell r="A2819" t="str">
            <v>ED-50407</v>
          </cell>
          <cell r="C2819" t="str">
            <v>MURO DIVISÓRIO TIJOLO FURADO E = 10 CM, REBOCADO E PINTADO A LATEX H = 2,20 M, INCLUSIVE SAPATA DE CONCRETO ARMADO FCK = 15 MPA, 50 x 55 CM</v>
          </cell>
          <cell r="G2819" t="str">
            <v>m</v>
          </cell>
          <cell r="H2819">
            <v>728.04</v>
          </cell>
        </row>
        <row r="2820">
          <cell r="A2820">
            <v>9069</v>
          </cell>
          <cell r="C2820" t="str">
            <v>CONCERTINA</v>
          </cell>
        </row>
        <row r="2821">
          <cell r="A2821" t="str">
            <v>ED-50401</v>
          </cell>
          <cell r="C2821" t="str">
            <v>CONCERTINA CLIPADA MODELO ESPIRAL HELICOIDAL DUPLA D = 450 MM</v>
          </cell>
          <cell r="G2821" t="str">
            <v>m</v>
          </cell>
          <cell r="H2821">
            <v>72.36</v>
          </cell>
        </row>
        <row r="2822">
          <cell r="A2822" t="str">
            <v>ED-50402</v>
          </cell>
          <cell r="C2822" t="str">
            <v>CONCERTINA CLIPADA MODELO ESPIRAL HELICOIDAL DUPLA D = 610 MM</v>
          </cell>
          <cell r="G2822" t="str">
            <v>m</v>
          </cell>
          <cell r="H2822">
            <v>76.819999999999993</v>
          </cell>
        </row>
        <row r="2823">
          <cell r="A2823" t="str">
            <v>ED-50403</v>
          </cell>
          <cell r="C2823" t="str">
            <v>CONCERTINA CLIPADA MODELO ESPIRAL HELICOIDAL DUPLA D = 730 MM</v>
          </cell>
          <cell r="G2823" t="str">
            <v>m</v>
          </cell>
          <cell r="H2823">
            <v>79.099999999999994</v>
          </cell>
        </row>
        <row r="2824">
          <cell r="A2824">
            <v>9070</v>
          </cell>
          <cell r="C2824" t="str">
            <v>DEFENSA</v>
          </cell>
        </row>
        <row r="2825">
          <cell r="A2825" t="str">
            <v>ED-50404</v>
          </cell>
          <cell r="C2825" t="str">
            <v>COLOCAÇÃO DE DEFENSAS SOBRE O MURO FERRO CANTONEIRA L - 1" X 1/8" COMPRIMENTO = 85 CM, ESPAÇAMENTO 1,50 M E 5 FIADAS DE ARAME FARPADO</v>
          </cell>
          <cell r="G2825" t="str">
            <v>m</v>
          </cell>
          <cell r="H2825">
            <v>32.130000000000003</v>
          </cell>
        </row>
        <row r="2826">
          <cell r="A2826" t="str">
            <v>ED-50405</v>
          </cell>
          <cell r="C2826" t="str">
            <v>COLOCAÇÃO DE DEFENSAS SOBRE O MURO FERRO CANTONEIRA L - 1" X 1/8" COMPRIMENTO = 85 CM, ESPAÇAMENTO 1,50 M E 7 FIADAS DE ARAME FARPADO</v>
          </cell>
          <cell r="G2826" t="str">
            <v>m</v>
          </cell>
          <cell r="H2826">
            <v>34.97</v>
          </cell>
        </row>
        <row r="2827">
          <cell r="A2827">
            <v>9071</v>
          </cell>
          <cell r="C2827" t="str">
            <v>MEIO-FIO</v>
          </cell>
        </row>
        <row r="2828">
          <cell r="A2828" t="str">
            <v>ED-51141</v>
          </cell>
          <cell r="C2828" t="str">
            <v>GUIA DE MEIO-FIO, EM CONCRETO COM FCK 15MPA, MOLDADA IN-LOCO, SEÇÃO 15X45CM, FORMA EM MADEIRA, EXCLUSIVE SARJETA, INCLUSIVE ESCAVAÇÃO, APILOAMENTO E TRANSPORTE COM RETIRADA DO MATERIAL ESCAVADO (EM CAÇAMBA)</v>
          </cell>
          <cell r="G2828" t="str">
            <v>m</v>
          </cell>
          <cell r="H2828">
            <v>105.83</v>
          </cell>
        </row>
        <row r="2829">
          <cell r="A2829" t="str">
            <v>ED-51139</v>
          </cell>
          <cell r="C2829" t="str">
            <v>GUIA DE MEIO-FIO, EM CONCRETO COM FCK 20MPA, PRÉ-MOLDADA, MFC-01 PADRÃO DER-MG, DIMENSÕES (12X16,7X35)CM, EXCLUSIVE SARJETA, INCLUSIVE ESCAVAÇÃO, APILOAMENTO E TRANSPORTE COM RETIRADA DO MATERIAL ESCAVADO (EM CAÇAMBA)</v>
          </cell>
          <cell r="G2829" t="str">
            <v>m</v>
          </cell>
          <cell r="H2829">
            <v>51.16</v>
          </cell>
        </row>
        <row r="2830">
          <cell r="A2830" t="str">
            <v>ED-51140</v>
          </cell>
          <cell r="C2830" t="str">
            <v>GUIA DE MEIO-FIO, EM CONCRETO COM FCK 20MPA, PRÉ-MOLDADA, MFC-03 PADRÃO DER-MG, DIMENSÕES (12X18X45)CM, EXCLUSIVE SARJETA, INCLUSIVE ESCAVAÇÃO, APILOAMENTO E TRANSPORTE COM RETIRADA DO MATERIAL ESCAVADO (EM CAÇAMBA)</v>
          </cell>
          <cell r="G2830" t="str">
            <v>m</v>
          </cell>
          <cell r="H2830">
            <v>65.98</v>
          </cell>
        </row>
        <row r="2831">
          <cell r="A2831" t="str">
            <v>ED-48664</v>
          </cell>
          <cell r="C2831" t="str">
            <v>GUIA DE MEIO-FIO (10X15X22)CM E SARJETA (30X10)CM COM INCLINAÇÃO DE 10%, EM CONCRETO COM FCK 15MPA, MOLDADA IN-LOCO, FORMA EM MADEIRA, INCLUSIVE ESCAVAÇÃO, APILOAMENTO E TRANSPORTE COM RETIRADA DO MATERIAL ESCAVADO (EM CAÇAMBA)</v>
          </cell>
          <cell r="G2831" t="str">
            <v>m</v>
          </cell>
          <cell r="H2831">
            <v>88.4</v>
          </cell>
        </row>
        <row r="2832">
          <cell r="A2832" t="str">
            <v>ED-48665</v>
          </cell>
          <cell r="C2832" t="str">
            <v>MEIO-FIO COM SARJETA, EXECUTADO C/EXTRUSORA (SARJETA 30X8CM MEIO-FIO 15X10CM X H=23CM), INCLUI ESCAVAÇÃO E ACERTO FAIXA 0,45M</v>
          </cell>
          <cell r="G2832" t="str">
            <v>m</v>
          </cell>
          <cell r="H2832">
            <v>43.32</v>
          </cell>
        </row>
        <row r="2833">
          <cell r="A2833" t="str">
            <v>ED-51143</v>
          </cell>
          <cell r="C2833" t="str">
            <v>REMOÇÃO E REASSENTAMENTO DE MEIO-FIO DE GNAISSE COM REAPROVEITAMENTO</v>
          </cell>
          <cell r="G2833" t="str">
            <v>m</v>
          </cell>
          <cell r="H2833">
            <v>46.97</v>
          </cell>
        </row>
        <row r="2834">
          <cell r="A2834" t="str">
            <v>ED-51142</v>
          </cell>
          <cell r="C2834" t="str">
            <v>REMOÇÃO E REASSENTAMENTO DE MEIO-FIO PRÉ-MOLDADO DE CONCRETO COM REAPROVEITAMENTO</v>
          </cell>
          <cell r="G2834" t="str">
            <v>m</v>
          </cell>
          <cell r="H2834">
            <v>31.66</v>
          </cell>
        </row>
        <row r="2835">
          <cell r="A2835" t="str">
            <v>ED-50540</v>
          </cell>
          <cell r="C2835" t="str">
            <v>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v>
          </cell>
          <cell r="G2835" t="str">
            <v>m2</v>
          </cell>
          <cell r="H2835">
            <v>69.260000000000005</v>
          </cell>
        </row>
        <row r="2836">
          <cell r="A2836">
            <v>9072</v>
          </cell>
          <cell r="C2836" t="str">
            <v>CORDÃO DE CONCRETO</v>
          </cell>
        </row>
        <row r="2837">
          <cell r="A2837" t="str">
            <v>ED-51135</v>
          </cell>
          <cell r="C2837" t="str">
            <v>GUIA DE CORDÃO BOLEADO, EM CONCRETO COM FCK 20MPA, PRÉ-MOLDADA, 10X10CM (ALTURA X LARGURA), INCLUSIVE UMA (1) FIADA DE BLOCO DE CONCRETO, ESP. 9CM, ESCAVAÇÃO, APILOAMENTO E TRANSPORTE COM RETIRADA DO MATERIAL ESCAVADO (EM CAÇAMBA)</v>
          </cell>
          <cell r="G2837" t="str">
            <v>m</v>
          </cell>
          <cell r="H2837">
            <v>36.82</v>
          </cell>
        </row>
        <row r="2838">
          <cell r="A2838">
            <v>9073</v>
          </cell>
          <cell r="C2838" t="str">
            <v>CERCA DE MOURÃO</v>
          </cell>
        </row>
        <row r="2839">
          <cell r="A2839" t="str">
            <v>ED-48384</v>
          </cell>
          <cell r="C2839" t="str">
            <v>CERCA DE MOURÃO H = 2,15 M - MOURÃO PRÉ-FABRICADO DE CONCRETO PONTA LISA A CADA 2,20 M E 7 FIOS DE ARAME FARPADO, EXCLUSIVE BASE</v>
          </cell>
          <cell r="G2839" t="str">
            <v>m</v>
          </cell>
          <cell r="H2839">
            <v>53.17</v>
          </cell>
        </row>
        <row r="2840">
          <cell r="A2840" t="str">
            <v>ED-48385</v>
          </cell>
          <cell r="C2840" t="str">
            <v>CERCA DE MOURÃO H = 2,80 M - MOURÃO PRÉ-FABRICADO DE CONCRETO PONTA VIRADA A CADA 2,20 M E 7 + 4 FIOS DE ARAME FARPADO, EXCLUSIVE BASE</v>
          </cell>
          <cell r="G2840" t="str">
            <v>m</v>
          </cell>
          <cell r="H2840">
            <v>69.92</v>
          </cell>
        </row>
        <row r="2841">
          <cell r="A2841" t="str">
            <v>ED-48386</v>
          </cell>
          <cell r="C2841" t="str">
            <v>CERCA DE MOURÃO H = 2,80 M - MOURÃO PRÉ-FABRICADO DE CONCRETO PONTA VIRADA A CADA 2,50 M, 3 FIOS DE ARAME FARPADO E TELA GALVANIZADA # 2" FIO 12, INCLUSIVE FUNDAÇÃO</v>
          </cell>
          <cell r="G2841" t="str">
            <v>m</v>
          </cell>
          <cell r="H2841">
            <v>286.11</v>
          </cell>
        </row>
        <row r="2842">
          <cell r="A2842">
            <v>9074</v>
          </cell>
          <cell r="C2842" t="str">
            <v>BANCO E MESA EM CONCRETO</v>
          </cell>
        </row>
        <row r="2843">
          <cell r="A2843" t="str">
            <v>ED-15449</v>
          </cell>
          <cell r="C2843" t="str">
            <v>BANCO EM CONCRETO APARENTE, SEM ENCOSTO, POLIDO COM ACABAMENTO EM VERNIZ, ESP. 8CM, COMPRIMENTO 200CM, LARGURA 40CM, ALTURA 55CM, EXCLUSIVE FIXAÇÃO EM PISO</v>
          </cell>
          <cell r="G2843" t="str">
            <v>un</v>
          </cell>
          <cell r="H2843">
            <v>308.60000000000002</v>
          </cell>
        </row>
        <row r="2844">
          <cell r="A2844" t="str">
            <v>ED-15446</v>
          </cell>
          <cell r="C2844" t="str">
            <v>BANCO EM CONCRETO APARENTE, SEM ENCOSTO, POLIDO COM ACABAMENTO EM VERNIZ, ESP. 8CM, COMPRIMENTO 200CM, LARGURA 40CM, ALTURA 55CM, INCLUSIVE CORTE NO PISO PARA FIXAÇÃO COM CONCRETO NÃO ESTRUTURAL, PREPARADO EM OBRA COM BETONEIRA, COM FCK 15 MPA</v>
          </cell>
          <cell r="G2844" t="str">
            <v>un</v>
          </cell>
          <cell r="H2844">
            <v>330.13</v>
          </cell>
        </row>
        <row r="2845">
          <cell r="A2845" t="str">
            <v>ED-15450</v>
          </cell>
          <cell r="C2845" t="str">
            <v>BANCO EM CONCRETO APARENTE, TIPO-1, PADRÃO SEE-MG, SEM ENCOSTO, POLIDO COM ACABAMENTO EM VERNIZ, ESP. 5CM, COMPRIMENTO 130CM, LARGURA 40CM, ALTURA 45CM, EXCLUSIVE FIXAÇÃO EM PISO</v>
          </cell>
          <cell r="G2845" t="str">
            <v>un</v>
          </cell>
          <cell r="H2845">
            <v>176.2</v>
          </cell>
        </row>
        <row r="2846">
          <cell r="A2846" t="str">
            <v>ED-15447</v>
          </cell>
          <cell r="C2846" t="str">
            <v>BANCO EM CONCRETO APARENTE, TIPO-1, PADRÃO SEE-MG, SEM ENCOSTO, POLIDO COM ACABAMENTO EM VERNIZ, ESP. 5CM, COMPRIMENTO 130CM, LARGURA 40CM, ALTURA 45CM, INCLUSIVE CORTE NO PISO PARA FIXAÇÃO COM CONCRETO NÃO ESTRUTURAL, PREPARADO EM OBRA COM BETONEIRA, COM FCK 15 MPA</v>
          </cell>
          <cell r="G2846" t="str">
            <v>un</v>
          </cell>
          <cell r="H2846">
            <v>196.89</v>
          </cell>
        </row>
        <row r="2847">
          <cell r="A2847" t="str">
            <v>ED-15451</v>
          </cell>
          <cell r="C2847" t="str">
            <v>BANCO EM CONCRETO APARENTE, TIPO-2, PADRÃO SEE-MG, SEM ENCOSTO, POLIDO COM ACABAMENTO EM VERNIZ, ESP. 5CM, COMPRIMENTO 150CM, LARGURA 40CM, ALTURA 45CM, EXCLUSIVE FIXAÇÃO EM PISO</v>
          </cell>
          <cell r="G2847" t="str">
            <v>un</v>
          </cell>
          <cell r="H2847">
            <v>199.09</v>
          </cell>
        </row>
        <row r="2848">
          <cell r="A2848" t="str">
            <v>ED-15448</v>
          </cell>
          <cell r="C2848" t="str">
            <v>BANCO EM CONCRETO APARENTE, TIPO-2, PADRÃO SEE-MG, SEM ENCOSTO, POLIDO COM ACABAMENTO EM VERNIZ, ESP. 5CM, COMPRIMENTO 150CM, LARGURA 40CM, ALTURA 45CM, INCLUSIVE CORTE NO PISO PARA FIXAÇÃO COM CONCRETO NÃO ESTRUTURAL, PREPARADO EM OBRA COM BETONEIRA, COM FCK 15 MPA</v>
          </cell>
          <cell r="G2848" t="str">
            <v>un</v>
          </cell>
          <cell r="H2848">
            <v>219.78</v>
          </cell>
        </row>
        <row r="2849">
          <cell r="A2849" t="str">
            <v>ED-48355</v>
          </cell>
          <cell r="C2849" t="str">
            <v>BANCO EM GRANITO ANDORINHA POLIDO 52 X 30 CM</v>
          </cell>
          <cell r="G2849" t="str">
            <v>U</v>
          </cell>
          <cell r="H2849">
            <v>34.96</v>
          </cell>
        </row>
        <row r="2850">
          <cell r="A2850" t="str">
            <v>ED-48354</v>
          </cell>
          <cell r="C2850" t="str">
            <v>BANCO INTERNO EM CONCRETO APARENTE, ALTURA 45 CM, LARGURA 30 CM</v>
          </cell>
          <cell r="G2850" t="str">
            <v>m</v>
          </cell>
          <cell r="H2850">
            <v>130.09</v>
          </cell>
        </row>
        <row r="2851">
          <cell r="A2851" t="str">
            <v>ED-48353</v>
          </cell>
          <cell r="C2851" t="str">
            <v>BANCO INTERNO EM CONCRETO E ALVENARIA, ACABAMENTO EM VERNIZ, E = 8 CM, L = 40 CM</v>
          </cell>
          <cell r="G2851" t="str">
            <v>m</v>
          </cell>
          <cell r="H2851">
            <v>192.51</v>
          </cell>
        </row>
        <row r="2852">
          <cell r="A2852" t="str">
            <v>ED-48359</v>
          </cell>
          <cell r="C2852" t="str">
            <v>CONJUNTO DE MESA E BANCOS DE ARDÓSIA</v>
          </cell>
          <cell r="G2852" t="str">
            <v>cj</v>
          </cell>
          <cell r="H2852">
            <v>555.32000000000005</v>
          </cell>
        </row>
        <row r="2853">
          <cell r="A2853" t="str">
            <v>ED-48360</v>
          </cell>
          <cell r="C2853" t="str">
            <v>CONJUNTO DE MESA E BANCOS DE CONCRETO PARA JOGOS (02 BANCOS EM ARCO COM D INTERNO = 130 CM E H = 43 CM E MESA COM D = 80 CM, E = 8 CM E H = 75 CM)</v>
          </cell>
          <cell r="G2853" t="str">
            <v>cj</v>
          </cell>
          <cell r="H2853">
            <v>818.18</v>
          </cell>
        </row>
        <row r="2854">
          <cell r="A2854">
            <v>9075</v>
          </cell>
          <cell r="C2854" t="str">
            <v>EQUIPAMENTO ESPORTIVO</v>
          </cell>
        </row>
        <row r="2855">
          <cell r="A2855" t="str">
            <v>ED-49573</v>
          </cell>
          <cell r="C2855" t="str">
            <v>REDE DE PETECA COM MASTROS EM TUBO AÇO GALVANIZADO D = 76 MM</v>
          </cell>
          <cell r="G2855" t="str">
            <v>cj</v>
          </cell>
          <cell r="H2855">
            <v>569.44000000000005</v>
          </cell>
        </row>
        <row r="2856">
          <cell r="A2856" t="str">
            <v>ED-49572</v>
          </cell>
          <cell r="C2856" t="str">
            <v>REDE DE VÔLEI COM MASTRO EM TUBO GALVANIZADO SEM PEDESTAL</v>
          </cell>
          <cell r="G2856" t="str">
            <v>cj</v>
          </cell>
          <cell r="H2856">
            <v>558.55999999999995</v>
          </cell>
        </row>
        <row r="2857">
          <cell r="A2857" t="str">
            <v>ED-49571</v>
          </cell>
          <cell r="C2857" t="str">
            <v>REDE DE VÔLEI COM PEDESTAL PARA JUIZ</v>
          </cell>
          <cell r="G2857" t="str">
            <v>cj</v>
          </cell>
          <cell r="H2857">
            <v>1106.81</v>
          </cell>
        </row>
        <row r="2858">
          <cell r="A2858" t="str">
            <v>ED-49574</v>
          </cell>
          <cell r="C2858" t="str">
            <v>TABELA DE BASQUETE EM POSTE METÁLICO E SUPORTE DE PISO</v>
          </cell>
          <cell r="G2858" t="str">
            <v>U</v>
          </cell>
          <cell r="H2858">
            <v>2571.48</v>
          </cell>
        </row>
        <row r="2859">
          <cell r="A2859" t="str">
            <v>ED-49569</v>
          </cell>
          <cell r="C2859" t="str">
            <v>TRAVE DE GOL EM TUBO GALVANIZADO PARA QUADRA, INCLUSIVE REDE E PINTURA</v>
          </cell>
          <cell r="G2859" t="str">
            <v>U</v>
          </cell>
          <cell r="H2859">
            <v>3047.38</v>
          </cell>
        </row>
        <row r="2860">
          <cell r="A2860" t="str">
            <v>ED-49570</v>
          </cell>
          <cell r="C2860" t="str">
            <v>TRAVE DE GOL PARA CAMPO DE FUTEBOL , INCLUSIVE REDE E PINTURA</v>
          </cell>
          <cell r="G2860" t="str">
            <v>U</v>
          </cell>
          <cell r="H2860">
            <v>3186.49</v>
          </cell>
        </row>
        <row r="2861">
          <cell r="A2861">
            <v>9076</v>
          </cell>
          <cell r="C2861" t="str">
            <v>EQUIPAMENTO PARA PARQUE INFANTIL</v>
          </cell>
        </row>
        <row r="2862">
          <cell r="A2862" t="str">
            <v>ED-15342</v>
          </cell>
          <cell r="C2862" t="str">
            <v>FORNECIMENTO E INSTALAÇÃO DE BALANÇO (REMA-REMA) METÁLICO COM SEIS LUGARES PARA PARQUE INFANTIL, FIXADO COM CONCRETO NÃO ESTRUTURAL, PREPARADO EM OBRA COM BETONEIRA, COM FCK 15 MPA , INCLUSIVE ESCAVAÇÃO E TRANSPORTE COM RETIRADA DO MATERIAL ESCAVADO (EM CAÇAMBA)</v>
          </cell>
          <cell r="G2862" t="str">
            <v>un</v>
          </cell>
          <cell r="H2862">
            <v>2523.81</v>
          </cell>
        </row>
        <row r="2863">
          <cell r="A2863" t="str">
            <v>ED-49578</v>
          </cell>
          <cell r="C2863" t="str">
            <v>FORNECIMENTO E INSTALAÇÃO DE BARRA FIXA METÁLICA PARA PARQUE INFANTIL OU ACADEMIA AO AR LIVRE, FIXADO COM CONCRETO NÃO ESTRUTURAL, PREPARADO EM OBRA COM BETONEIRA, COM FCK 15 MPA , INCLUSIVE ESCAVAÇÃO E TRANSPORTE COM RETIRADA DO MATERIAL ESCAVADO (EM CAÇAMBA)</v>
          </cell>
          <cell r="G2863" t="str">
            <v>un</v>
          </cell>
          <cell r="H2863">
            <v>691.85</v>
          </cell>
        </row>
        <row r="2864">
          <cell r="A2864" t="str">
            <v>ED-49579</v>
          </cell>
          <cell r="C2864" t="str">
            <v>FORNECIMENTO E INSTALAÇÃO DE ESCADA HORIZONTAL METÁLICA PARA PARQUE INFANTIL, FIXADO COM CONCRETO NÃO ESTRUTURAL, PREPARADO EM OBRA COM BETONEIRA, COM FCK 15 MPA , INCLUSIVE ESCAVAÇÃO E TRANSPORTE COM RETIRADA DO MATERIAL ESCAVADO (EM CAÇAMBA)</v>
          </cell>
          <cell r="G2864" t="str">
            <v>un</v>
          </cell>
          <cell r="H2864">
            <v>898.72</v>
          </cell>
        </row>
        <row r="2865">
          <cell r="A2865" t="str">
            <v>ED-49575</v>
          </cell>
          <cell r="C2865" t="str">
            <v>FORNECIMENTO E INSTALAÇÃO DE ESCORREGADOR MÉDIO METÁLICO PARA PARQUE INFANTIL, FIXADO COM CONCRETO NÃO ESTRUTURAL, PREPARADO EM OBRA COM BETONEIRA, COM FCK 15 MPA , INCLUSIVE ESCAVAÇÃO E TRANSPORTE COM RETIRADA DO MATERIAL ESCAVADO (EM CAÇAMBA)</v>
          </cell>
          <cell r="G2865" t="str">
            <v>un</v>
          </cell>
          <cell r="H2865">
            <v>1161.6099999999999</v>
          </cell>
        </row>
        <row r="2866">
          <cell r="A2866" t="str">
            <v>ED-49580</v>
          </cell>
          <cell r="C2866" t="str">
            <v>FORNECIMENTO E INSTALAÇÃO DE ESPALDAR E BARRAS METÁLICAS PARA PARQUE INFANTIL OU ACADEMIA AO AR LIVRE, FIXADO COM CONCRETO NÃO ESTRUTURAL, PREPARADO EM OBRA COM BETONEIRA, COM FCK 15 MPA , INCLUSIVE ESCAVAÇÃO E TRANSPORTE COM RETIRADA DO MATERIAL ESCAVADO (EM CAÇAMBA)</v>
          </cell>
          <cell r="G2866" t="str">
            <v>un</v>
          </cell>
          <cell r="H2866">
            <v>1612.15</v>
          </cell>
        </row>
        <row r="2867">
          <cell r="A2867" t="str">
            <v>ED-49576</v>
          </cell>
          <cell r="C2867" t="str">
            <v>FORNECIMENTO E INSTALAÇÃO DE GANGORRA METÁLICA COM DOIS LUGARES PARA PARQUE INFANTIL, FIXADO COM CONCRETO NÃO ESTRUTURAL, PREPARADO EM OBRA COM BETONEIRA, COM FCK 15 MPA , INCLUSIVE ESCAVAÇÃO E TRANSPORTE COM RETIRADA DO MATERIAL ESCAVADO (EM CAÇAMBA)</v>
          </cell>
          <cell r="G2867" t="str">
            <v>un</v>
          </cell>
          <cell r="H2867">
            <v>1162.76</v>
          </cell>
        </row>
        <row r="2868">
          <cell r="A2868" t="str">
            <v>ED-49577</v>
          </cell>
          <cell r="C2868" t="str">
            <v>FORNECIMENTO E INSTALAÇÃO DE ZANGA BURRINHO METÁLICO COM DUAS PRANCHAS PARA PARQUE INFANTIL, FIXADO COM CONCRETO NÃO ESTRUTURAL, PREPARADO EM OBRA COM BETONEIRA, COM FCK 15 MPA , INCLUSIVE ESCAVAÇÃO E TRANSPORTE COM RETIRADA DO MATERIAL ESCAVADO (EM CAÇAMBA)</v>
          </cell>
          <cell r="G2868" t="str">
            <v>un</v>
          </cell>
          <cell r="H2868">
            <v>1122.5</v>
          </cell>
        </row>
        <row r="2869">
          <cell r="A2869">
            <v>8695</v>
          </cell>
          <cell r="C2869" t="str">
            <v>LIMPEZA DE OBRA</v>
          </cell>
        </row>
        <row r="2870">
          <cell r="A2870">
            <v>9078</v>
          </cell>
          <cell r="C2870" t="str">
            <v>LIMPEZA GERAL</v>
          </cell>
        </row>
        <row r="2871">
          <cell r="A2871" t="str">
            <v>ED-50265</v>
          </cell>
          <cell r="C2871" t="str">
            <v>LAVAGEM DE FACHADA COM HIDROJATEAMENTO, EXCLUSIVE ANDAIME METÁLICO, TIPO FIXO/TORRE/SUSPENSO, PARA FACHADA</v>
          </cell>
          <cell r="G2871" t="str">
            <v>m2</v>
          </cell>
          <cell r="H2871">
            <v>4.88</v>
          </cell>
        </row>
        <row r="2872">
          <cell r="A2872" t="str">
            <v>ED-50263</v>
          </cell>
          <cell r="C2872" t="str">
            <v>LIMPEZA DE CALHA EM CHAPA GALVANIZADA OU EM PVC, INCLUSIVE DESOBSTRUÇÃO</v>
          </cell>
          <cell r="G2872" t="str">
            <v>m</v>
          </cell>
          <cell r="H2872">
            <v>2.13</v>
          </cell>
        </row>
        <row r="2873">
          <cell r="A2873" t="str">
            <v>ED-50264</v>
          </cell>
          <cell r="C2873" t="str">
            <v>LIMPEZA DE MATERIAL CERÂMICO</v>
          </cell>
          <cell r="G2873" t="str">
            <v>m2</v>
          </cell>
          <cell r="H2873">
            <v>8.74</v>
          </cell>
        </row>
        <row r="2874">
          <cell r="A2874" t="str">
            <v>ED-50271</v>
          </cell>
          <cell r="C2874" t="str">
            <v>LIMPEZA DE RODAPÉ</v>
          </cell>
          <cell r="G2874" t="str">
            <v>m2</v>
          </cell>
          <cell r="H2874">
            <v>1.62</v>
          </cell>
        </row>
        <row r="2875">
          <cell r="A2875" t="str">
            <v>ED-50272</v>
          </cell>
          <cell r="C2875" t="str">
            <v>LIMPEZA DE VIDROS E ESPELHOS</v>
          </cell>
          <cell r="G2875" t="str">
            <v>m2</v>
          </cell>
          <cell r="H2875">
            <v>5.67</v>
          </cell>
        </row>
        <row r="2876">
          <cell r="A2876" t="str">
            <v>ED-50270</v>
          </cell>
          <cell r="C2876" t="str">
            <v>LIMPEZA PERMANENTE DA OBRA - 01 SERVENTE X 4 HORAS DIÁRIAS</v>
          </cell>
          <cell r="G2876" t="str">
            <v>mês</v>
          </cell>
          <cell r="H2876">
            <v>1783.1</v>
          </cell>
        </row>
        <row r="2877">
          <cell r="A2877" t="str">
            <v>ED-50269</v>
          </cell>
          <cell r="C2877" t="str">
            <v>LIMPEZA PERMANENTE DA OBRA - 01 SERVENTE X 8 HORAS DIÁRIAS</v>
          </cell>
          <cell r="G2877" t="str">
            <v>mês</v>
          </cell>
          <cell r="H2877">
            <v>3566.2</v>
          </cell>
        </row>
        <row r="2878">
          <cell r="A2878">
            <v>9079</v>
          </cell>
          <cell r="C2878" t="str">
            <v>LIMPEZA FINAL PARA ENTREGA DA OBRA</v>
          </cell>
        </row>
        <row r="2879">
          <cell r="A2879" t="str">
            <v>ED-50266</v>
          </cell>
          <cell r="C2879" t="str">
            <v>LIMPEZA FINAL PARA ENTREGA DA OBRA</v>
          </cell>
          <cell r="G2879" t="str">
            <v>m2</v>
          </cell>
          <cell r="H2879">
            <v>5.91</v>
          </cell>
        </row>
        <row r="2880">
          <cell r="A2880">
            <v>8696</v>
          </cell>
          <cell r="C2880" t="str">
            <v>OBRAS VIÁRIAS</v>
          </cell>
        </row>
        <row r="2881">
          <cell r="A2881">
            <v>9080</v>
          </cell>
          <cell r="C2881" t="str">
            <v>ESTABILIZAÇÃO DE SOLO</v>
          </cell>
        </row>
        <row r="2882">
          <cell r="A2882" t="str">
            <v>ED-50411</v>
          </cell>
          <cell r="C2882" t="str">
            <v>GEOTÊXTIL NÃO TECIDO PARA ESTABILIZAÇÃO DE SOLOS</v>
          </cell>
          <cell r="G2882" t="str">
            <v>m2</v>
          </cell>
          <cell r="H2882">
            <v>8.15</v>
          </cell>
        </row>
        <row r="2883">
          <cell r="A2883">
            <v>9081</v>
          </cell>
          <cell r="C2883" t="str">
            <v>PAVIMENTO INTERTRAVADO</v>
          </cell>
        </row>
        <row r="2884">
          <cell r="A2884" t="str">
            <v>ED-9837</v>
          </cell>
          <cell r="C2884" t="str">
            <v xml:space="preserve">APLICAÇÃO E REGULARIZAÇÃO DE COLCHÃO DE AREIA </v>
          </cell>
          <cell r="G2884" t="str">
            <v>m3</v>
          </cell>
          <cell r="H2884">
            <v>162.58000000000001</v>
          </cell>
        </row>
        <row r="2885">
          <cell r="A2885" t="str">
            <v>ED-51146</v>
          </cell>
          <cell r="C2885" t="str">
            <v>EXECUÇÃO DE PAVIMENTO INTERTRAVADO ECOLÓGICO, ESPESSURA 6CM, FCK 35MPA, INCLUINDO FORNECIMENTO E TRANSPORTE DE TODOS OS MATERIAIS E COLCHÃO DE ASSENTAMENTO COM ESPESSURA 6CM</v>
          </cell>
          <cell r="G2885" t="str">
            <v>m2</v>
          </cell>
          <cell r="H2885">
            <v>77.69</v>
          </cell>
        </row>
        <row r="2886">
          <cell r="A2886" t="str">
            <v>ED-24063</v>
          </cell>
          <cell r="C2886" t="str">
            <v>EXECUÇÃO DE PAVIMENTO INTERTRAVADO EM BLOCO SEXTAVADO, ESPESSURA 6CM, FCK 35MPA, INCLUINDO FORNECIMENTO E TRANSPORTE DE TODOS OS MATERIAIS E COLCHÃO DE ASSENTAMENTO COM ESPESSURA 6CM</v>
          </cell>
          <cell r="G2886" t="str">
            <v>m2</v>
          </cell>
          <cell r="H2886">
            <v>69.48</v>
          </cell>
        </row>
        <row r="2887">
          <cell r="A2887" t="str">
            <v>ED-24062</v>
          </cell>
          <cell r="C2887" t="str">
            <v>EXECUÇÃO DE PAVIMENTO INTERTRAVADO, ESPESSURA 10CM, FCK 35MPA, INCLUINDO FORNECIMENTO E TRANSPORTE DE TODOS OS MATERIAIS E COLCHÃO DE ASSENTAMENTO COM ESPESSURA 6CM</v>
          </cell>
          <cell r="G2887" t="str">
            <v>m2</v>
          </cell>
          <cell r="H2887">
            <v>94.03</v>
          </cell>
        </row>
        <row r="2888">
          <cell r="A2888" t="str">
            <v>ED-50420</v>
          </cell>
          <cell r="C2888" t="str">
            <v>EXECUÇÃO DE PAVIMENTO INTERTRAVADO, ESPESSURA 10CM, FCK 40MPA, INCLUINDO FORNECIMENTO E TRANSPORTE DE TODOS OS MATERIAIS E COLCHÃO DE ASSENTAMENTO COM ESPESSURA 6CM</v>
          </cell>
          <cell r="G2888" t="str">
            <v>m2</v>
          </cell>
          <cell r="H2888">
            <v>101.05</v>
          </cell>
        </row>
        <row r="2889">
          <cell r="A2889" t="str">
            <v>ED-50417</v>
          </cell>
          <cell r="C2889" t="str">
            <v>EXECUÇÃO DE PAVIMENTO INTERTRAVADO, ESPESSURA 6CM, FCK 35MPA, INCLUINDO FORNECIMENTO E TRANSPORTE DE TODOS OS MATERIAIS E COLCHÃO DE ASSENTAMENTO COM ESPESSURA 6CM</v>
          </cell>
          <cell r="G2889" t="str">
            <v>m2</v>
          </cell>
          <cell r="H2889">
            <v>66.53</v>
          </cell>
        </row>
        <row r="2890">
          <cell r="A2890" t="str">
            <v>ED-50418</v>
          </cell>
          <cell r="C2890" t="str">
            <v>EXECUÇÃO DE PAVIMENTO INTERTRAVADO, ESPESSURA 8CM, FCK 35MPA, INCLUINDO FORNECIMENTO E TRANSPORTE DE TODOS OS MATERIAIS E COLCHÃO DE ASSENTAMENTO COM ESPESSURA 6CM</v>
          </cell>
          <cell r="G2890" t="str">
            <v>m2</v>
          </cell>
          <cell r="H2890">
            <v>81.59</v>
          </cell>
        </row>
        <row r="2891">
          <cell r="A2891" t="str">
            <v>ED-24056</v>
          </cell>
          <cell r="C2891" t="str">
            <v>REMOÇÃO DE PAVIMENTO EM BLOCO DE CONCRETO INTERTRAVADO OU SEXTAVADO, COM REAPROVEITAMENTO DOS BLOCOS INCLUSIVE AFASTAMENTO</v>
          </cell>
          <cell r="G2891" t="str">
            <v>m2</v>
          </cell>
          <cell r="H2891">
            <v>7.02</v>
          </cell>
        </row>
        <row r="2892">
          <cell r="A2892">
            <v>9082</v>
          </cell>
          <cell r="C2892" t="str">
            <v>PAVIMENTAÇÃO</v>
          </cell>
        </row>
        <row r="2893">
          <cell r="A2893" t="str">
            <v>ED-50413</v>
          </cell>
          <cell r="C2893" t="str">
            <v>ALVENARIA POLIÉDRICA, RETIRADA E REASSENTAMENTO SOBRE COXIM DE AREIA</v>
          </cell>
          <cell r="G2893" t="str">
            <v>m2</v>
          </cell>
          <cell r="H2893">
            <v>24.42</v>
          </cell>
        </row>
        <row r="2894">
          <cell r="A2894" t="str">
            <v>ED-50421</v>
          </cell>
          <cell r="C2894" t="str">
            <v>ASSENTAMENTO DE MATA-BURRO DE CONCRETO</v>
          </cell>
          <cell r="G2894" t="str">
            <v>U</v>
          </cell>
          <cell r="H2894">
            <v>972.21</v>
          </cell>
        </row>
        <row r="2895">
          <cell r="A2895" t="str">
            <v>ED-50416</v>
          </cell>
          <cell r="C2895" t="str">
            <v>EXECUÇÃO DE PAVIMENTO INTERTRAVADO EM BLOCO SEXTAVADO, ESPESSURA 8CM, FCK 35MPA, INCLUINDO FORNECIMENTO E TRANSPORTE DE TODOS OS MATERIAIS E COLCHÃO DE ASSENTAMENTO COM ESPESSURA 6CM</v>
          </cell>
          <cell r="G2895" t="str">
            <v>m2</v>
          </cell>
          <cell r="H2895">
            <v>76.13</v>
          </cell>
        </row>
        <row r="2896">
          <cell r="A2896" t="str">
            <v>ED-7624</v>
          </cell>
          <cell r="C2896" t="str">
            <v>EXECUÇÃO E APLICAÇÃO DE CONCRETO ASFÁLTICO PRE-MISTURADO À FRIO (PMF), EM BETONEIRA, INCLUINDO FORNECIMENTO E TRANSPORTE DOS AGREGADOS E MATERIAL BETUMINOSO, INCLUSIVE TRANSPORTE DA MASSA ASFÁLTICA ATÉ A PISTA</v>
          </cell>
          <cell r="G2896" t="str">
            <v>m3</v>
          </cell>
          <cell r="H2896">
            <v>970.55</v>
          </cell>
        </row>
        <row r="2897">
          <cell r="A2897" t="str">
            <v>ED-7623</v>
          </cell>
          <cell r="C2897" t="str">
            <v>EXECUÇÃO E APLICAÇÃO DE CONCRETO BETUMINOSO USINADO A QUENTE (CBUQ), MASSA COMERCIAL, INCLUINDO FORNECIMENTO E TRANSPORTE DOS AGREGADOS E MATERIAL BETUMINOSO, EXCLUSIVE TRANSPORTE DA MASSA ASFÁLTICA ATÉ A PISTA</v>
          </cell>
          <cell r="G2897" t="str">
            <v>m3</v>
          </cell>
          <cell r="H2897">
            <v>1668.31</v>
          </cell>
        </row>
        <row r="2898">
          <cell r="A2898" t="str">
            <v>ED-50412</v>
          </cell>
          <cell r="C2898" t="str">
            <v>PARALELEPÍPEDO, RETIRADA E REASSENTAMENTO SOBRE COXIM DE AREIA</v>
          </cell>
          <cell r="G2898" t="str">
            <v>m2</v>
          </cell>
          <cell r="H2898">
            <v>33.85</v>
          </cell>
        </row>
        <row r="2899">
          <cell r="A2899" t="str">
            <v>ED-50414</v>
          </cell>
          <cell r="C2899" t="str">
            <v>REMOÇÃO E REASSENTAMENTO DE CALÇAMENTO EM BLOCO DE CONCRETO INTERTRAVADO OU SEXTAVADO, COM REAPROVEITAMENTO DOS BLOCOS</v>
          </cell>
          <cell r="G2899" t="str">
            <v>m2</v>
          </cell>
          <cell r="H2899">
            <v>23.29</v>
          </cell>
        </row>
        <row r="2900">
          <cell r="A2900">
            <v>9084</v>
          </cell>
          <cell r="C2900" t="str">
            <v>ENSECADEIRA</v>
          </cell>
        </row>
        <row r="2901">
          <cell r="A2901" t="str">
            <v>ED-50423</v>
          </cell>
          <cell r="C2901" t="str">
            <v>ENSECADEIRA INCLUSIVE RETIRADA DO MADEIRAMENTO , PAREDE DUPLA</v>
          </cell>
          <cell r="G2901" t="str">
            <v>m2</v>
          </cell>
          <cell r="H2901">
            <v>348.4</v>
          </cell>
        </row>
        <row r="2902">
          <cell r="A2902" t="str">
            <v>ED-50422</v>
          </cell>
          <cell r="C2902" t="str">
            <v>ENSECADEIRA INCLUSIVE RETIRADA DO MADEIRAMENTO , PAREDE SIMPLES</v>
          </cell>
          <cell r="G2902" t="str">
            <v>m2</v>
          </cell>
          <cell r="H2902">
            <v>140.41999999999999</v>
          </cell>
        </row>
        <row r="2903">
          <cell r="A2903">
            <v>9085</v>
          </cell>
          <cell r="C2903" t="str">
            <v>PONTE E TRAVESSIA</v>
          </cell>
        </row>
        <row r="2904">
          <cell r="A2904" t="str">
            <v>ED-29090</v>
          </cell>
          <cell r="C2904" t="str">
            <v>DESCARGA DE CAMINHÃO, PARA ELEMENTOS DE VIGA OU TABULEIRO PARA PONTE, INCLUSIVE DESCARGA DE PERFIS LONGARINAS, TRANSVERSINAS, CHAPAS E ACESSÓRIOS, EXCLUSIVE FORNECIMENTO E TRANSPORTE</v>
          </cell>
          <cell r="G2904" t="str">
            <v>un</v>
          </cell>
          <cell r="H2904">
            <v>4139.8</v>
          </cell>
        </row>
        <row r="2905">
          <cell r="A2905" t="str">
            <v>ED-27791</v>
          </cell>
          <cell r="C2905" t="str">
            <v>FORNECIMENTO DE ESTRUTURA METÁLICA EM PERFIL SOLDADO PARA PONTES, EM AÇO PATINÁVEL, INCLUSIVE FABRICAÇÃO, EXCLUSIVE TRANSPORTE E LANÇAMENTO</v>
          </cell>
          <cell r="G2905" t="str">
            <v>Kg</v>
          </cell>
          <cell r="H2905">
            <v>17.18</v>
          </cell>
        </row>
        <row r="2906">
          <cell r="A2906" t="str">
            <v>ED-50428</v>
          </cell>
          <cell r="C2906" t="str">
            <v>LANÇAMENTO DE VIGA PARA PONTE, EXCLUSIVE FORNECIMENTO, DESCARGA E TRANSPORTE - PROJETO PADRÃO SEINFRA-MG</v>
          </cell>
          <cell r="G2906" t="str">
            <v>Kg</v>
          </cell>
          <cell r="H2906">
            <v>1.36</v>
          </cell>
        </row>
        <row r="2907">
          <cell r="A2907" t="str">
            <v>ED-29091</v>
          </cell>
          <cell r="C2907" t="str">
            <v>TRANSPORTE DE VIGA OU TABULEIRO PARA PONTE (CUSTO FIXO), INCLUSIVE CARGA, EXCLUSIVE FORNECIMENTO , DESCARGA E TRANSPORTE EM QUILÔMETRO RODADO (CUSTO VARIÁVEL)</v>
          </cell>
          <cell r="G2907" t="str">
            <v>un</v>
          </cell>
          <cell r="H2907">
            <v>2664.75</v>
          </cell>
        </row>
        <row r="2908">
          <cell r="A2908" t="str">
            <v>ED-29092</v>
          </cell>
          <cell r="C2908" t="str">
            <v>TRANSPORTE DE VIGA OU TABULEIRO PARA PONTE (CUSTO VARIÁVEL), EXCLUSIVE FORNECIMENTO , DESCARGA E CUSTO FIXO DE TRANSPORTE</v>
          </cell>
          <cell r="G2908" t="str">
            <v>TxKM</v>
          </cell>
          <cell r="H2908">
            <v>0.84</v>
          </cell>
        </row>
        <row r="2909">
          <cell r="A2909">
            <v>8697</v>
          </cell>
          <cell r="C2909" t="str">
            <v>TRANSPORTES</v>
          </cell>
        </row>
        <row r="2910">
          <cell r="A2910">
            <v>9086</v>
          </cell>
          <cell r="C2910" t="str">
            <v>CARGA E DESCARGA DE MATERIAL</v>
          </cell>
        </row>
        <row r="2911">
          <cell r="A2911" t="str">
            <v>ED-51131</v>
          </cell>
          <cell r="C2911" t="str">
            <v>CARGA DE MATERIAL DE QUALQUER NATUREZA SOBRE CAMINHÃO - MANUAL</v>
          </cell>
          <cell r="G2911" t="str">
            <v>m3</v>
          </cell>
          <cell r="H2911">
            <v>32.42</v>
          </cell>
        </row>
        <row r="2912">
          <cell r="A2912" t="str">
            <v>ED-51132</v>
          </cell>
          <cell r="C2912" t="str">
            <v>CARGA DE MATERIAL DE QUALQUER NATUREZA SOBRE CAMINHÃO - MECÂNICA</v>
          </cell>
          <cell r="G2912" t="str">
            <v>m3</v>
          </cell>
          <cell r="H2912">
            <v>2.92</v>
          </cell>
        </row>
        <row r="2913">
          <cell r="A2913">
            <v>9087</v>
          </cell>
          <cell r="C2913" t="str">
            <v>TRANSPORTE DE MATERIAL</v>
          </cell>
        </row>
        <row r="2914">
          <cell r="A2914" t="str">
            <v>ED-51134</v>
          </cell>
          <cell r="C2914" t="str">
            <v>TRANSPORTE DE MATERIAL DE QUALQUER NATUREZA COM CARRINHO DE MÃO, COM DISTÂNCIAS MAIORES QUE 50M E MENORES OU IGUAIS A 100M, INCLUSIVE CARGA/DESGARGA</v>
          </cell>
          <cell r="G2914" t="str">
            <v>m3</v>
          </cell>
          <cell r="H2914">
            <v>32.119999999999997</v>
          </cell>
        </row>
        <row r="2915">
          <cell r="A2915" t="str">
            <v>ED-51133</v>
          </cell>
          <cell r="C2915" t="str">
            <v>TRANSPORTE DE MATERIAL DE QUALQUER NATUREZA COM CARRINHO DE MÃO, COM DISTÂNCIAS MENORES OU IGUAIS A 50M, INCLUSIVE CARGA/DESCARGA</v>
          </cell>
          <cell r="G2915" t="str">
            <v>m3</v>
          </cell>
          <cell r="H2915">
            <v>19.170000000000002</v>
          </cell>
        </row>
        <row r="2916">
          <cell r="A2916" t="str">
            <v>ED-51127</v>
          </cell>
          <cell r="C2916" t="str">
            <v>TRANSPORTE DE MATERIAL DE QUALQUER NATUREZA EM CAMINHÃO DMT &lt;= 1 KM (DENTRO DO PERÍMETRO URBANO)</v>
          </cell>
          <cell r="G2916" t="str">
            <v>m3</v>
          </cell>
          <cell r="H2916">
            <v>4.9000000000000004</v>
          </cell>
        </row>
        <row r="2917">
          <cell r="A2917" t="str">
            <v>ED-51130</v>
          </cell>
          <cell r="C2917" t="str">
            <v>TRANSPORTE DE MATERIAL DE QUALQUER NATUREZA EM CAMINHÃO DMT &gt; 5 KM (DENTRO DO PERÍMETRO URBANO)</v>
          </cell>
          <cell r="G2917" t="str">
            <v>M3xKM</v>
          </cell>
          <cell r="H2917">
            <v>4.7699999999999996</v>
          </cell>
        </row>
        <row r="2918">
          <cell r="A2918" t="str">
            <v>ED-51128</v>
          </cell>
          <cell r="C2918" t="str">
            <v>TRANSPORTE DE MATERIAL DE QUALQUER NATUREZA EM CAMINHÃO 1 KM &lt; DMT &lt;= 2 KM (DENTRO DO PERÍMETRO URBANO)</v>
          </cell>
          <cell r="G2918" t="str">
            <v>m3</v>
          </cell>
          <cell r="H2918">
            <v>16.899999999999999</v>
          </cell>
        </row>
        <row r="2919">
          <cell r="A2919" t="str">
            <v>ED-51129</v>
          </cell>
          <cell r="C2919" t="str">
            <v>TRANSPORTE DE MATERIAL DE QUALQUER NATUREZA EM CAMINHÃO 2 KM &lt; DMT &lt;= 5 KM (DENTRO DO PERÍMETRO URBANO)</v>
          </cell>
          <cell r="G2919" t="str">
            <v>M3xKM</v>
          </cell>
          <cell r="H2919">
            <v>4.97</v>
          </cell>
        </row>
        <row r="2920">
          <cell r="A2920" t="str">
            <v>ED-51125</v>
          </cell>
          <cell r="C2920" t="str">
            <v>TRANSPORTE DE MATERIAL DEMOLIDO EM CAÇAMBA, EXCLUSIVE CARGA MANUAL OU MECÂNICA</v>
          </cell>
          <cell r="G2920" t="str">
            <v>m3</v>
          </cell>
          <cell r="H2920">
            <v>48</v>
          </cell>
        </row>
        <row r="2921">
          <cell r="A2921" t="str">
            <v>ED-51126</v>
          </cell>
          <cell r="C2921" t="str">
            <v>TRANSPORTE DE MATERIAL DEMOLIDO EM CAÇAMBA (MUNICÍPIO: BELO HORIZONTE), EXCLUSIVE CARGA MANUAL OU MECÂNICA</v>
          </cell>
          <cell r="G2921" t="str">
            <v>m3</v>
          </cell>
          <cell r="H2921">
            <v>48</v>
          </cell>
        </row>
        <row r="2922">
          <cell r="A2922">
            <v>8698</v>
          </cell>
          <cell r="C2922" t="str">
            <v>PROJETO PADRÃO ESCOLAR</v>
          </cell>
        </row>
        <row r="2923">
          <cell r="A2923">
            <v>9089</v>
          </cell>
          <cell r="C2923" t="str">
            <v>ESQUADRIA</v>
          </cell>
        </row>
        <row r="2924">
          <cell r="A2924" t="str">
            <v>ED-50831</v>
          </cell>
          <cell r="C2924" t="str">
            <v>ALÇAPÃO - EMPENA (60 cm x 100 cm) ESTRUTURA EM CHAPA METÁLICA, ASSENTADA. CONFORME PROJETO AMPLIAÇÃO ESQUADRIAS PADRÃO 5/2000</v>
          </cell>
          <cell r="G2924" t="str">
            <v>U</v>
          </cell>
          <cell r="H2924">
            <v>249.71</v>
          </cell>
        </row>
        <row r="2925">
          <cell r="A2925" t="str">
            <v>ED-50830</v>
          </cell>
          <cell r="C2925" t="str">
            <v>ALÇAPÃO (85,50 cm x 65,70 cm) ESTRUTURA EM CHAPA METÁLICA, ASSENTADA. CONFORME PROJETO AMPLIAÇÃO ESQUADRIAS PADRÃO 5/2000</v>
          </cell>
          <cell r="G2925" t="str">
            <v>U</v>
          </cell>
          <cell r="H2925">
            <v>259.41000000000003</v>
          </cell>
        </row>
        <row r="2926">
          <cell r="A2926" t="str">
            <v>ED-50840</v>
          </cell>
          <cell r="C2926" t="str">
            <v>COMPENSADO PINTADO PARA FECHAMENTO BALCÃO SECRETARIA, INCLUSO CANTONEIRAS PARA FIXAÇÃO NA ALVENARIA E TAMPO. CONFORME DETALHE 33-D AGOSTO 2001 PROJETO PADRÃO DER-MG</v>
          </cell>
          <cell r="G2926" t="str">
            <v>m2</v>
          </cell>
          <cell r="H2926">
            <v>96.35</v>
          </cell>
        </row>
        <row r="2927">
          <cell r="A2927" t="str">
            <v>ED-50950</v>
          </cell>
          <cell r="C2927" t="str">
            <v>FECHAMENTO DE EMPENA COM QUADRO EM PERFIL, CANTONEIRA 2" X 2", SOLDADO, E TELA FIO 12 MALHA 1/2" (CONFORME DETALHE DE PRÉDIO ESCOLAR, INCLUSIVE PINTURA ESMALTE)</v>
          </cell>
          <cell r="G2927" t="str">
            <v>m2</v>
          </cell>
          <cell r="H2927">
            <v>213.82</v>
          </cell>
        </row>
        <row r="2928">
          <cell r="A2928" t="str">
            <v>ED-50896</v>
          </cell>
          <cell r="C2928" t="str">
            <v>GF1 - (340 X 145 CM ) GRADE FIXA PARA PROTEÇÃO DE JANELAS, EM BARRA DE FERRO QUADRADO DE 1/2" E QUADRO DE FERRO CHATO DE 1/2"X 1/8", COLOCADA</v>
          </cell>
          <cell r="G2928" t="str">
            <v>U</v>
          </cell>
          <cell r="H2928">
            <v>1614.62</v>
          </cell>
        </row>
        <row r="2929">
          <cell r="A2929" t="str">
            <v>ED-50897</v>
          </cell>
          <cell r="C2929" t="str">
            <v>GF1 - (340 X 165 CM ) GRADE FIXA PARA PROTEÇÃO DE JANELAS, EM BARRA DE FERRO QUADRADO DE 1/2" E QUADRO DE FERRO CHATO DE 1/2"X 1/8", COLOCADA</v>
          </cell>
          <cell r="G2929" t="str">
            <v>U</v>
          </cell>
          <cell r="H2929">
            <v>1837.33</v>
          </cell>
        </row>
        <row r="2930">
          <cell r="A2930" t="str">
            <v>ED-50899</v>
          </cell>
          <cell r="C2930" t="str">
            <v>GF2 - (340 X 105 CM ) GRADE FIXA PARA PROTEÇÃO DE JANELAS, EM BARRA DE FERRO QUADRADO DE 1/2" E QUADRO DE FERRO CHATO DE 1/2"X 1/8", COLOCADA</v>
          </cell>
          <cell r="G2930" t="str">
            <v>U</v>
          </cell>
          <cell r="H2930">
            <v>1169.21</v>
          </cell>
        </row>
        <row r="2931">
          <cell r="A2931" t="str">
            <v>ED-50898</v>
          </cell>
          <cell r="C2931" t="str">
            <v>GF2 - (340 X 165 CM ) GRADE FIXA PARA PROTEÇÃO DE JANELAS, EM BARRA DE FERRO QUADRADO DE 1/2" E QUADRO DE FERRO CHATO DE 1/2"X 1/8", COLOCADA</v>
          </cell>
          <cell r="G2931" t="str">
            <v>U</v>
          </cell>
          <cell r="H2931">
            <v>1837.33</v>
          </cell>
        </row>
        <row r="2932">
          <cell r="A2932" t="str">
            <v>ED-50900</v>
          </cell>
          <cell r="C2932" t="str">
            <v>GF3 - (340 X 60 CM ) GRADE FIXA PARA PROTEÇÃO DE JANELAS, EM BARRA DE FERRO QUADRADO DE 1/2" E QUADRO DE FERRO CHATO DE 1/2"X 1/8", COLOCADA</v>
          </cell>
          <cell r="G2932" t="str">
            <v>U</v>
          </cell>
          <cell r="H2932">
            <v>668.12</v>
          </cell>
        </row>
        <row r="2933">
          <cell r="A2933" t="str">
            <v>ED-50901</v>
          </cell>
          <cell r="C2933" t="str">
            <v>GF3 - (340 X 80 CM ) GRADE FIXA PARA PROTEÇÃO DE JANELAS, EM BARRA DE FERRO QUADRADO DE 1/2" E QUADRO DE FERRO CHATO DE 1/2"X 1/8", COLOCADA</v>
          </cell>
          <cell r="G2933" t="str">
            <v>U</v>
          </cell>
          <cell r="H2933">
            <v>890.82</v>
          </cell>
        </row>
        <row r="2934">
          <cell r="A2934" t="str">
            <v>ED-50902</v>
          </cell>
          <cell r="C2934" t="str">
            <v>GF4 - (162,5 X 80 CM ) GRADE FIXA PARA PROTEÇÃO DE JANELAS, EM BARRA DE FERRO QUADRADO DE 1/2" E QUADRO DE FERRO CHATO DE 1/2"X 1/8", COLOCADA</v>
          </cell>
          <cell r="G2934" t="str">
            <v>U</v>
          </cell>
          <cell r="H2934">
            <v>425.76</v>
          </cell>
        </row>
        <row r="2935">
          <cell r="A2935" t="str">
            <v>ED-50904</v>
          </cell>
          <cell r="C2935" t="str">
            <v>GF5 - (340 X 185 CM ) GRADE FIXA PARA PROTEÇÃO DE JANELAS, EM BARRA DE FERRO QUADRADO DE 1/2" E QUADRO DE FERRO CHATO DE 1/2"X 1/8", COLOCADA</v>
          </cell>
          <cell r="G2935" t="str">
            <v>U</v>
          </cell>
          <cell r="H2935">
            <v>2060.0300000000002</v>
          </cell>
        </row>
        <row r="2936">
          <cell r="A2936" t="str">
            <v>ED-50903</v>
          </cell>
          <cell r="C2936" t="str">
            <v>GF5 - (340 X 40 CM ) GRADE FIXA PARA PROTEÇÃO DE JANELAS, EM BARRA DE FERRO QUADRADO DE 1/2" E QUADRO DE FERRO CHATO DE 1/2"X 1/8", COLOCADA</v>
          </cell>
          <cell r="G2936" t="str">
            <v>U</v>
          </cell>
          <cell r="H2936">
            <v>445.41</v>
          </cell>
        </row>
        <row r="2937">
          <cell r="A2937" t="str">
            <v>ED-50913</v>
          </cell>
          <cell r="C2937" t="str">
            <v>GR - GRADE FIXA EM FERRO (180 X 158 CM) , COLOCADA</v>
          </cell>
          <cell r="G2937" t="str">
            <v>U</v>
          </cell>
          <cell r="H2937">
            <v>931.43</v>
          </cell>
        </row>
        <row r="2938">
          <cell r="A2938" t="str">
            <v>ED-50912</v>
          </cell>
          <cell r="C2938" t="str">
            <v>JANELA PERFIL CANTONEIRA BASCULANTE 0,60 X 0,60 M, CONFORME DETALHE PADRÃO ESCOLAR 4/98 VERSÃO 2005</v>
          </cell>
          <cell r="G2938" t="str">
            <v>U</v>
          </cell>
          <cell r="H2938">
            <v>169.39</v>
          </cell>
        </row>
        <row r="2939">
          <cell r="A2939" t="str">
            <v>ED-50911</v>
          </cell>
          <cell r="C2939" t="str">
            <v>JANELA PERFIL CANTONEIRA BASCULANTE 1,20 X 0,60 M, CONFORME DETALHE PADRÃO ESCOLAR 4/98 VERSÃO 2005</v>
          </cell>
          <cell r="G2939" t="str">
            <v>U</v>
          </cell>
          <cell r="H2939">
            <v>338.79</v>
          </cell>
        </row>
        <row r="2940">
          <cell r="A2940" t="str">
            <v>ED-50882</v>
          </cell>
          <cell r="C2940" t="str">
            <v>JB1 - (340 X 40 CM) BASCULANTE DE FERRO ASSENTADA COM PARAFUSOS E BUCHA, CONFORME DETALHE E ESPECIFICAÇÕES</v>
          </cell>
          <cell r="G2940" t="str">
            <v>U</v>
          </cell>
          <cell r="H2940">
            <v>610.24</v>
          </cell>
        </row>
        <row r="2941">
          <cell r="A2941" t="str">
            <v>ED-50881</v>
          </cell>
          <cell r="C2941" t="str">
            <v>JB1 - (345 X 40 CM) BASCULANTE DE FERRO ASSENTADA COM PARAFUSOS E BUCHA, CONFORME DETALHE E ESPECIFICAÇÕES</v>
          </cell>
          <cell r="G2941" t="str">
            <v>U</v>
          </cell>
          <cell r="H2941">
            <v>619.21</v>
          </cell>
        </row>
        <row r="2942">
          <cell r="A2942" t="str">
            <v>ED-50884</v>
          </cell>
          <cell r="C2942" t="str">
            <v>JB2 - (340 X 60 CM) BASCULANTE DE FERRO ASSENTADA COM PARAFUSOS E BUCHA,CONFORME DETALHE E ESPECIFICAÇÕES</v>
          </cell>
          <cell r="G2942" t="str">
            <v>U</v>
          </cell>
          <cell r="H2942">
            <v>915.36</v>
          </cell>
        </row>
        <row r="2943">
          <cell r="A2943" t="str">
            <v>ED-50883</v>
          </cell>
          <cell r="C2943" t="str">
            <v>JB2 - (345 X 60 CM) BASCULANTE DE FERRO ASSENTADA COM PARAFUSOS E BUCHA,CONFORME DETALHE E ESPECIFICAÇÕES</v>
          </cell>
          <cell r="G2943" t="str">
            <v>U</v>
          </cell>
          <cell r="H2943">
            <v>928.82</v>
          </cell>
        </row>
        <row r="2944">
          <cell r="A2944" t="str">
            <v>ED-50886</v>
          </cell>
          <cell r="C2944" t="str">
            <v>JB3 - (340 X 80 CM) BASCULANTE DE FERRO ASSENTADA COM PARAFUSOS E BUCHA,CONFORME DETALHE E ESPECIFICAÇÕES</v>
          </cell>
          <cell r="G2944" t="str">
            <v>U</v>
          </cell>
          <cell r="H2944">
            <v>1220.49</v>
          </cell>
        </row>
        <row r="2945">
          <cell r="A2945" t="str">
            <v>ED-50885</v>
          </cell>
          <cell r="C2945" t="str">
            <v>JB3 - (345 X 80 CM) BASCULANTE DE FERRO ASSENTADA COM PARAFUSOS E BUCHA,CONFORME DETALHE E ESPECIFICAÇÕES</v>
          </cell>
          <cell r="G2945" t="str">
            <v>U</v>
          </cell>
          <cell r="H2945">
            <v>1238.43</v>
          </cell>
        </row>
        <row r="2946">
          <cell r="A2946" t="str">
            <v>ED-50887</v>
          </cell>
          <cell r="C2946" t="str">
            <v>JB4 - (165 X 80 CM) BASCULANTE DE FERRO ASSENTADA COM PARAFUSOS E BUCHA,CONFORME DETALHE E ESPECIFICAÇÕES</v>
          </cell>
          <cell r="G2946" t="str">
            <v>U</v>
          </cell>
          <cell r="H2946">
            <v>605.75</v>
          </cell>
        </row>
        <row r="2947">
          <cell r="A2947" t="str">
            <v>ED-50888</v>
          </cell>
          <cell r="C2947" t="str">
            <v>JB5 - (172,5 X 40 CM) BASCULANTE DE FERRO ASSENTADA COM PARAFUSOS E BUCHA,CONFORME DETALHE E ESPECIFICAÇÕES</v>
          </cell>
          <cell r="G2947" t="str">
            <v>U</v>
          </cell>
          <cell r="H2947">
            <v>309.60000000000002</v>
          </cell>
        </row>
        <row r="2948">
          <cell r="A2948" t="str">
            <v>ED-50889</v>
          </cell>
          <cell r="C2948" t="str">
            <v>JB5 - (195 X 40 CM) BASCULANTE DE FERRO ASSENTADA COM PARAFUSOS E BUCHA,CONFORME DETALHE E ESPECIFICAÇÕES</v>
          </cell>
          <cell r="G2948" t="str">
            <v>U</v>
          </cell>
          <cell r="H2948">
            <v>349.99</v>
          </cell>
        </row>
        <row r="2949">
          <cell r="A2949" t="str">
            <v>ED-50891</v>
          </cell>
          <cell r="C2949" t="str">
            <v>JB6 - (210 X 40 CM) BASCULANTE DE FERRO ASSENTADA COM PARAFUSOS E BUCHA,CONFORME DETALHE E ESPECIFICAÇÕES</v>
          </cell>
          <cell r="G2949" t="str">
            <v>U</v>
          </cell>
          <cell r="H2949">
            <v>394.86</v>
          </cell>
        </row>
        <row r="2950">
          <cell r="A2950" t="str">
            <v>ED-50890</v>
          </cell>
          <cell r="C2950" t="str">
            <v>JB6 - (82,25 X 40 CM) BASCULANTE DE FERRO ASSENTADA COM PARAFUSOS E BUCHA,CONFORME DETALHE E ESPECIFICAÇÕES</v>
          </cell>
          <cell r="G2950" t="str">
            <v>U</v>
          </cell>
          <cell r="H2950">
            <v>147.62</v>
          </cell>
        </row>
        <row r="2951">
          <cell r="A2951" t="str">
            <v>ED-50893</v>
          </cell>
          <cell r="C2951" t="str">
            <v>JB7 - (162,5 X 40 CM) BASCULANTE DE FERRO ASSENTADA COM PARAFUSOS E BUCHA,CONFORME DETALHE E ESPECIFICAÇÕES</v>
          </cell>
          <cell r="G2951" t="str">
            <v>U</v>
          </cell>
          <cell r="H2951">
            <v>291.66000000000003</v>
          </cell>
        </row>
        <row r="2952">
          <cell r="A2952" t="str">
            <v>ED-50892</v>
          </cell>
          <cell r="C2952" t="str">
            <v>JB7 - (165 X 40 CM) BASCULANTE DE FERRO ASSENTADA COM PARAFUSOS E BUCHA,CONFORME DETALHE E ESPECIFICAÇÕES</v>
          </cell>
          <cell r="G2952" t="str">
            <v>U</v>
          </cell>
          <cell r="H2952">
            <v>296.14</v>
          </cell>
        </row>
        <row r="2953">
          <cell r="A2953" t="str">
            <v>ED-50895</v>
          </cell>
          <cell r="C2953" t="str">
            <v>JB8 - (130 X 40 CM) BASCULANTE DE FERRO ASSENTADA COM PARAFUSOS E BUCHA,CONFORME DETALHE E ESPECIFICAÇÕES</v>
          </cell>
          <cell r="G2953" t="str">
            <v>U</v>
          </cell>
          <cell r="H2953">
            <v>233.32</v>
          </cell>
        </row>
        <row r="2954">
          <cell r="A2954" t="str">
            <v>ED-50894</v>
          </cell>
          <cell r="C2954" t="str">
            <v>JB8 - (135 X 40 CM) BASCULANTE DE FERRO ASSENTADA COM PARAFUSOS E BUCHA,CONFORME DETALHE E ESPECIFICAÇÕES</v>
          </cell>
          <cell r="G2954" t="str">
            <v>U</v>
          </cell>
          <cell r="H2954">
            <v>242.3</v>
          </cell>
        </row>
        <row r="2955">
          <cell r="A2955" t="str">
            <v>ED-50878</v>
          </cell>
          <cell r="C2955" t="str">
            <v>JC1 - (340 x 145 CM) BASCULANTE DE FERRO ASSENTADA COM PARAFUSOS E BUCHA, CONFORME DETALHE E ESPECIFICAÇÕES</v>
          </cell>
          <cell r="G2955" t="str">
            <v>U</v>
          </cell>
          <cell r="H2955">
            <v>2212.14</v>
          </cell>
        </row>
        <row r="2956">
          <cell r="A2956" t="str">
            <v>ED-50877</v>
          </cell>
          <cell r="C2956" t="str">
            <v>JC1 - (345 x 145 CM) BASCULANTE DE FERRO ASSENTADA COM PARAFUSOS E BUCHA, CONFORME DETALHE E ESPECIFICAÇÕES</v>
          </cell>
          <cell r="G2956" t="str">
            <v>U</v>
          </cell>
          <cell r="H2956">
            <v>2244.67</v>
          </cell>
        </row>
        <row r="2957">
          <cell r="A2957" t="str">
            <v>ED-50880</v>
          </cell>
          <cell r="C2957" t="str">
            <v>JC2 - (340 X 165 CM) BASCULANTE DE FERRO ASSENTADA COM PARAFUSOS E BUCHA,CONFORME DETALHE E ESPECIFICAÇÕES</v>
          </cell>
          <cell r="G2957" t="str">
            <v>U</v>
          </cell>
          <cell r="H2957">
            <v>2517.2600000000002</v>
          </cell>
        </row>
        <row r="2958">
          <cell r="A2958" t="str">
            <v>ED-50879</v>
          </cell>
          <cell r="C2958" t="str">
            <v>JC2 - (345 X 165 CM) BASCULANTE DE FERRO ASSENTADA COM PARAFUSOS E BUCHA,CONFORME DETALHE E ESPECIFICAÇÕES</v>
          </cell>
          <cell r="G2958" t="str">
            <v>U</v>
          </cell>
          <cell r="H2958">
            <v>2554.2800000000002</v>
          </cell>
        </row>
        <row r="2959">
          <cell r="A2959" t="str">
            <v>ED-50905</v>
          </cell>
          <cell r="C2959" t="str">
            <v>JT - (150 X 75 CM) PAINEL FIXO EM TELA METÁLICA FIO 12 #5mm</v>
          </cell>
          <cell r="G2959" t="str">
            <v>U</v>
          </cell>
          <cell r="H2959">
            <v>292.83</v>
          </cell>
        </row>
        <row r="2960">
          <cell r="A2960" t="str">
            <v>ED-50906</v>
          </cell>
          <cell r="C2960" t="str">
            <v>JT - (150 X 80 CM) PAINEL FIXO EM TELA METÁLICA FIO 12 #5mm</v>
          </cell>
          <cell r="G2960" t="str">
            <v>U</v>
          </cell>
          <cell r="H2960">
            <v>312.36</v>
          </cell>
        </row>
        <row r="2961">
          <cell r="A2961" t="str">
            <v>ED-50917</v>
          </cell>
          <cell r="C2961" t="str">
            <v>J6 - (140 cm x 140 cm) GRADE FIXA DE FERRO ASSENTADA COM PARAFUSOS E BUCHA, CONFORME DETALHE E ESPECIFICAÇÕES</v>
          </cell>
          <cell r="G2961" t="str">
            <v>U</v>
          </cell>
          <cell r="H2961">
            <v>641.91</v>
          </cell>
        </row>
        <row r="2962">
          <cell r="A2962" t="str">
            <v>ED-50918</v>
          </cell>
          <cell r="C2962" t="str">
            <v>J9 - (140 cm x 175 cm) DE ABRIR, DUAS PORTAS, EM CHAPA METÁLICA DE FERRO ASSENTADA COM PARAFUSOS E BUCHA, CONFORME DETALHE E ESPECIFICAÇÕES</v>
          </cell>
          <cell r="G2962" t="str">
            <v>U</v>
          </cell>
          <cell r="H2962">
            <v>942.88</v>
          </cell>
        </row>
        <row r="2963">
          <cell r="A2963" t="str">
            <v>ED-50907</v>
          </cell>
          <cell r="C2963" t="str">
            <v>PG - (70 X 70 CM) PORTA COMPLETA, ESTRUTURA EM CHAPA, ASSENTADA , CONFORME DETALHES E ESPECIFICAÇÕES</v>
          </cell>
          <cell r="G2963" t="str">
            <v>U</v>
          </cell>
          <cell r="H2963">
            <v>248.63</v>
          </cell>
        </row>
        <row r="2964">
          <cell r="A2964" t="str">
            <v>ED-50908</v>
          </cell>
          <cell r="C2964" t="str">
            <v>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v>
          </cell>
          <cell r="G2964" t="str">
            <v>un</v>
          </cell>
          <cell r="H2964">
            <v>596.79</v>
          </cell>
        </row>
        <row r="2965">
          <cell r="A2965" t="str">
            <v>ED-50915</v>
          </cell>
          <cell r="C2965" t="str">
            <v>PORTA METÁLICA 70 X 210 CM , INCLUINDO FECHADURA TIPO EXTERNA E FERRAGENS, CONFORME DETALHE PADRÃO ESCOLAR 4/98 VERSÃO 2005</v>
          </cell>
          <cell r="G2965" t="str">
            <v>U</v>
          </cell>
          <cell r="H2965">
            <v>565.72</v>
          </cell>
        </row>
        <row r="2966">
          <cell r="A2966" t="str">
            <v>ED-50916</v>
          </cell>
          <cell r="C2966" t="str">
            <v>PORTA METÁLICA 80 X 210 CM , INCLUINDO FECHADURA TIPO EXTERNA E FERRAGENS, CONFORME DETALHE PADRÃO ESCOLAR 4/98 VERSÃO 2005</v>
          </cell>
          <cell r="G2966" t="str">
            <v>U</v>
          </cell>
          <cell r="H2966">
            <v>646.54</v>
          </cell>
        </row>
        <row r="2967">
          <cell r="A2967" t="str">
            <v>ED-50909</v>
          </cell>
          <cell r="C2967" t="str">
            <v>PORTA 1,00 X 2,10 CM, CONFORME DETALHE DE PROJETO</v>
          </cell>
          <cell r="G2967" t="str">
            <v>U</v>
          </cell>
          <cell r="H2967">
            <v>808.18</v>
          </cell>
        </row>
        <row r="2968">
          <cell r="A2968" t="str">
            <v>ED-50914</v>
          </cell>
          <cell r="C2968" t="str">
            <v>PV - (165 x 90 CM) PORTA COMPLETA, 2 FOLHAS, ESTRUTURA EM CHAPA, MARCO EM CHAPA DOBRADA, ASSENTADA , CONFORME DETALHES E ESPECIFICAÇÕES</v>
          </cell>
          <cell r="G2968" t="str">
            <v>U</v>
          </cell>
          <cell r="H2968">
            <v>333.71</v>
          </cell>
        </row>
        <row r="2969">
          <cell r="A2969" t="str">
            <v>ED-50841</v>
          </cell>
          <cell r="C2969" t="str">
            <v>P8 (83 cm x 60 cm) PORTINHOLA EM COMPENSADO PINTADO COM TRINCO, CONFORME DETALHE 33-D AGOSTO 2001 PROJETO PADRÃO DER-MG</v>
          </cell>
          <cell r="G2969" t="str">
            <v>m2</v>
          </cell>
          <cell r="H2969">
            <v>146.94999999999999</v>
          </cell>
        </row>
        <row r="2970">
          <cell r="A2970">
            <v>9090</v>
          </cell>
          <cell r="C2970" t="str">
            <v>ELEMENTO PRÉ-MOLDADO</v>
          </cell>
        </row>
        <row r="2971">
          <cell r="A2971" t="str">
            <v>ED-50835</v>
          </cell>
          <cell r="C2971" t="str">
            <v>ARMÁRIO PARA VASSOURAS - D.M.L.</v>
          </cell>
          <cell r="G2971" t="str">
            <v>U</v>
          </cell>
          <cell r="H2971">
            <v>169.37</v>
          </cell>
        </row>
        <row r="2972">
          <cell r="A2972" t="str">
            <v>ED-50834</v>
          </cell>
          <cell r="C2972" t="str">
            <v>ARMÁRIO SOB BANCADA LABORATÓRIO (0,52x0,71x7,05)+(0,52x0,71x3,05) EM ESTRUTURA DE MADEIRA E PORTAS EM COMPENSADO 20 MM, REVESTIDO EM LAMINADO MELAMÍNICO NAS DUAS FACES, CONFORME DETALHES PROJETO PADRÃO DER-MG</v>
          </cell>
          <cell r="G2972" t="str">
            <v>cj</v>
          </cell>
          <cell r="H2972">
            <v>867.51</v>
          </cell>
        </row>
        <row r="2973">
          <cell r="A2973">
            <v>9091</v>
          </cell>
          <cell r="C2973" t="str">
            <v>ESTRUTURA DE CONCRETO</v>
          </cell>
        </row>
        <row r="2974">
          <cell r="A2974" t="str">
            <v>ED-50859</v>
          </cell>
          <cell r="C2974" t="str">
            <v>BLOCO ARMADO EM CONCRETO 20 MPa, INCLUSIVE LASTRO 5 CM EM CONCRETO MAGRO 9 MPa, FORMAS LATERAIS E DESFORMA</v>
          </cell>
          <cell r="G2974" t="str">
            <v>m3</v>
          </cell>
          <cell r="H2974">
            <v>3674.82</v>
          </cell>
        </row>
        <row r="2975">
          <cell r="A2975" t="str">
            <v>ED-50860</v>
          </cell>
          <cell r="C2975" t="str">
            <v>CINTA ARMADA EM CONCRETO 20 MPa, INCLUSIVE LASTRO 5 CM EM CONCRETO MAGRO 9 MPa, FORMAS LATERAIS E DESFORMA</v>
          </cell>
          <cell r="G2975" t="str">
            <v>m3</v>
          </cell>
          <cell r="H2975">
            <v>3674.82</v>
          </cell>
        </row>
        <row r="2976">
          <cell r="A2976" t="str">
            <v>ED-50851</v>
          </cell>
          <cell r="C2976" t="str">
            <v>CINTA DE CONCRETO ARMADO APARENTE (17x10CM), 20MPA, EM GUARDA-CORPO E PEITORIL, NAS CIRCULAÇÕES, INCLUSIVE FORMA E ARMAÇÃO</v>
          </cell>
          <cell r="G2976" t="str">
            <v>m3</v>
          </cell>
          <cell r="H2976">
            <v>1806.27</v>
          </cell>
        </row>
        <row r="2977">
          <cell r="A2977" t="str">
            <v>ED-50844</v>
          </cell>
          <cell r="C2977" t="str">
            <v>CINTA DE CONCRETO ARMADO (10 x 10 CM) 20 MPa, EM GUARDA- CORPO, INCLUSIVE FORMA E AÇO, NAS CIRCULAÇÕES</v>
          </cell>
          <cell r="G2977" t="str">
            <v>m3</v>
          </cell>
          <cell r="H2977">
            <v>1960.43</v>
          </cell>
        </row>
        <row r="2978">
          <cell r="A2978" t="str">
            <v>ED-50846</v>
          </cell>
          <cell r="C2978" t="str">
            <v>ESCADA DE CONCRETO 20 MPa, APARENTE, ESPELHO = 16,3 CM, ARMAÇÃO, FORMA PLASTIFICADA, ESCORAMENTO E DESFORMA</v>
          </cell>
          <cell r="G2978" t="str">
            <v>m3</v>
          </cell>
          <cell r="H2978">
            <v>2497.2600000000002</v>
          </cell>
        </row>
        <row r="2979">
          <cell r="A2979" t="str">
            <v>ED-50852</v>
          </cell>
          <cell r="C2979" t="str">
            <v>ESCADA SOBRE O SOLO DEGRAUS APROXIMADAMENTE 50 X 16,5 CM</v>
          </cell>
          <cell r="G2979" t="str">
            <v>m2</v>
          </cell>
          <cell r="H2979">
            <v>150.91999999999999</v>
          </cell>
        </row>
        <row r="2980">
          <cell r="A2980" t="str">
            <v>ED-50847</v>
          </cell>
          <cell r="C2980" t="str">
            <v>LAJE MACIÇA 15 CM DE CONCRETO 13,5 MPa COM ADITIVO IMPERMEABILIZANTE, ARMAÇÃO, FORMA , DESFORMA ( FUNDO CAIXA DÁGUA E COBERTURA)</v>
          </cell>
          <cell r="G2980" t="str">
            <v>m2</v>
          </cell>
          <cell r="H2980">
            <v>259.22000000000003</v>
          </cell>
        </row>
        <row r="2981">
          <cell r="A2981" t="str">
            <v>ED-50848</v>
          </cell>
          <cell r="C2981" t="str">
            <v>LAJE 10 CM MACIÇA DE CONCRETO 20 MPa, COM ARMAÇÃO, FORMA RESINADA, ESCORAMENTO E DESFORMA</v>
          </cell>
          <cell r="G2981" t="str">
            <v>m2</v>
          </cell>
          <cell r="H2981">
            <v>212.45</v>
          </cell>
        </row>
        <row r="2982">
          <cell r="A2982" t="str">
            <v>ED-50849</v>
          </cell>
          <cell r="C2982" t="str">
            <v>LAJE 8 CM MACIÇA DE CONCRETO 20MPa, COM ARMAÇÃO, FORMA RESINADA. ESCORAMENTO E DESFORMA</v>
          </cell>
          <cell r="G2982" t="str">
            <v>m2</v>
          </cell>
          <cell r="H2982">
            <v>183.58</v>
          </cell>
        </row>
        <row r="2983">
          <cell r="A2983" t="str">
            <v>ED-50845</v>
          </cell>
          <cell r="C2983" t="str">
            <v>PAREDE 15 CM CONCRETO 20 MPa COM ADITIVO IMPERMEABILIZANTE, ARMAÇÃO, FORMA, DESFORMA (PAREDE DA CAIXA DÁGUA)</v>
          </cell>
          <cell r="G2983" t="str">
            <v>m2</v>
          </cell>
          <cell r="H2983">
            <v>335.6</v>
          </cell>
        </row>
        <row r="2984">
          <cell r="A2984" t="str">
            <v>ED-50842</v>
          </cell>
          <cell r="C2984" t="str">
            <v>PILAR EM CONCRETO APARENTE 20 MPa, INCLUSIVE ARMAÇÃO, FORMA PLASTIFICADA E DESFORMA</v>
          </cell>
          <cell r="G2984" t="str">
            <v>m3</v>
          </cell>
          <cell r="H2984">
            <v>2979.55</v>
          </cell>
        </row>
        <row r="2985">
          <cell r="A2985" t="str">
            <v>ED-50843</v>
          </cell>
          <cell r="C2985" t="str">
            <v>PILARETE DE CONCRETO 17 X 20 CM CONCRETO 20 Mpa, APARENTE NA FACE EXTERNA , INCLUSIVE FORMA E AÇO, EM GUARDA - CORPO NAS CIRCULAÇÕES</v>
          </cell>
          <cell r="G2985" t="str">
            <v>m3</v>
          </cell>
          <cell r="H2985">
            <v>2900.3</v>
          </cell>
        </row>
        <row r="2986">
          <cell r="A2986" t="str">
            <v>ED-50850</v>
          </cell>
          <cell r="C2986" t="str">
            <v>VIGA DE 0,21 A 0,35 M DE LARGURA EM CONCRETO 20MPa, APARENTE, ARMAÇÃO, FORMA PLASTIFICADA, ESCORAMENTO E DESFORMA</v>
          </cell>
          <cell r="G2986" t="str">
            <v>m3</v>
          </cell>
          <cell r="H2986">
            <v>1997.92</v>
          </cell>
        </row>
        <row r="2987">
          <cell r="A2987">
            <v>9092</v>
          </cell>
          <cell r="C2987" t="str">
            <v>ESTRUTURA METÁLICA</v>
          </cell>
        </row>
        <row r="2988">
          <cell r="A2988" t="str">
            <v>ED-50919</v>
          </cell>
          <cell r="C2988" t="str">
            <v>TF- (350 X 72 CM) TELA FIXA SOLDADA ENTRE PILARETES METÁLICOS DE SUSTENTAÇÃO DAS TERÇAS EM PERFIL CANTONEIRA E TELA CORRUGADA</v>
          </cell>
          <cell r="G2988" t="str">
            <v>U</v>
          </cell>
          <cell r="H2988">
            <v>231.9</v>
          </cell>
        </row>
        <row r="2989">
          <cell r="A2989">
            <v>9093</v>
          </cell>
          <cell r="C2989" t="str">
            <v>FOSSA SÉPTICA</v>
          </cell>
        </row>
        <row r="2990">
          <cell r="A2990" t="str">
            <v>ED-50854</v>
          </cell>
          <cell r="C2990" t="str">
            <v>FOSSA SÉPTICA TIPO A EM CONCRETO E ALVENARIA, CONFORME DETALHE 31 (PADRÃO PRÉDIOS ESCOLARES), INCLUSIVE POÇO ABSORVENTE E CAIXA, INCLUSIVE BOTA FORA DE MATERIAL ESCAVADO</v>
          </cell>
          <cell r="G2990" t="str">
            <v>U</v>
          </cell>
          <cell r="H2990">
            <v>14518.03</v>
          </cell>
        </row>
        <row r="2991">
          <cell r="A2991" t="str">
            <v>ED-50855</v>
          </cell>
          <cell r="C2991" t="str">
            <v>FOSSA SÉPTICA TIPO B EM CONCRETO E ALVENARIA, CONFORME DETALHE 31 (PADRÃO PRÉDIOS ESCOLARES), INCLUSIVE POÇO ABSORVENTE E CAIXA, INCLUSIVE BOTA FORA DE MATERIAL ESCAVADO</v>
          </cell>
          <cell r="G2991" t="str">
            <v>U</v>
          </cell>
          <cell r="H2991">
            <v>17915.150000000001</v>
          </cell>
        </row>
        <row r="2992">
          <cell r="A2992" t="str">
            <v>ED-50856</v>
          </cell>
          <cell r="C2992" t="str">
            <v>FOSSA SÉPTICA TIPO C EM CONCRETO E ALVENARIA, CONFORME DETALHE 31 (PADRÃO PRÉDIOS ESCOLARES), INCLUSIVE POÇO ABSORVENTE E CAIXA, INCLUSIVE BOTA FORA DE MATERIAL ESCAVADO</v>
          </cell>
          <cell r="G2992" t="str">
            <v>U</v>
          </cell>
          <cell r="H2992">
            <v>19715.45</v>
          </cell>
        </row>
        <row r="2993">
          <cell r="A2993" t="str">
            <v>ED-50857</v>
          </cell>
          <cell r="C2993" t="str">
            <v>FOSSA SÉPTICA TIPO D EM CONCRETO E ALVENARIA, CONFORME DETALHE 31 (PADRÃO PRÉDIOS ESCOLARES), INCLUSIVE POÇO ABSORVENTE E CAIXA, INCLUSIVE BOTA FORA DE MATERIAL ESCAVADO</v>
          </cell>
          <cell r="G2993" t="str">
            <v>U</v>
          </cell>
          <cell r="H2993">
            <v>21577.26</v>
          </cell>
        </row>
        <row r="2994">
          <cell r="A2994" t="str">
            <v>ED-50858</v>
          </cell>
          <cell r="C2994" t="str">
            <v>FOSSA SÉPTICA TIPO E EM CONCRETO E ALVENARIA, CONFORME DETALHE 31 (PADRÃO PRÉDIOS ESCOLARES), INCLUSIVE POÇO ABSORVENTE E CAIXA, INCLUSIVE BOTA FORA DE MATERIAL ESCAVADO</v>
          </cell>
          <cell r="G2994" t="str">
            <v>U</v>
          </cell>
          <cell r="H2994">
            <v>23236.45</v>
          </cell>
        </row>
        <row r="2995">
          <cell r="A2995" t="str">
            <v>ED-50864</v>
          </cell>
          <cell r="C2995" t="str">
            <v>POÇO ABSORVENTE DE D = 150 CM x 3 M, REVESTIDO EM ALVENARIA DE TIJOLO REQUEIMADO, FUNDO DE AREIA E BRITA E TAMPA EM LAJE ESP. = 8 CM, INCLUSIVE BOTA FORA DE MATERIAL ESCAVADO</v>
          </cell>
          <cell r="G2995" t="str">
            <v>U</v>
          </cell>
          <cell r="H2995">
            <v>3917.26</v>
          </cell>
        </row>
        <row r="2996">
          <cell r="A2996">
            <v>9095</v>
          </cell>
          <cell r="C2996" t="str">
            <v>LAVATÓRIO E BANCADA</v>
          </cell>
        </row>
        <row r="2997">
          <cell r="A2997" t="str">
            <v>ED-50838</v>
          </cell>
          <cell r="C2997" t="str">
            <v>BANCADA DE LABORATÓRIO COMPLETA, INCLUSIVE ARMÁRIO EM COMPENSADO 20 MM, COM PORTA REVESTIDA EM LAMINADO MELAMÍNICO BRANCO NAS DUAS FACES, H = 75 CM, PRATELEIRA REVESTIDA, BANCADA L = 60 CM E RODABANCADA DE GRANITO CINZA ANDORINHA,</v>
          </cell>
          <cell r="G2997" t="str">
            <v>cj</v>
          </cell>
          <cell r="H2997">
            <v>5310.51</v>
          </cell>
        </row>
        <row r="2998">
          <cell r="A2998">
            <v>9096</v>
          </cell>
          <cell r="C2998" t="str">
            <v>BEBEDOURO</v>
          </cell>
        </row>
        <row r="2999">
          <cell r="A2999" t="str">
            <v>ED-15472</v>
          </cell>
          <cell r="C2999" t="str">
            <v>BEBEDOURO/LAVATÓRIO COLETIVO EM AÇO INOX AISI 304, APOIADO EM ALVENARIA COM REVESTIMENTO CERÂMICO, NAS DUAS FACES, INCLUSIVE VÁLVULA DE ESCOAMENTO DE METAL NA COR CROMADA, SIFÃO DE METAL TIPO COPO NA COR CROMADA, FORNECIMENTO E INSTALAÇÃO (PADRÃO ESCOLAR)</v>
          </cell>
          <cell r="G2999" t="str">
            <v>un</v>
          </cell>
          <cell r="H2999">
            <v>2911.92</v>
          </cell>
        </row>
        <row r="3000">
          <cell r="A3000">
            <v>9097</v>
          </cell>
          <cell r="C3000" t="str">
            <v>MOBILIÁRIO</v>
          </cell>
        </row>
        <row r="3001">
          <cell r="A3001" t="str">
            <v>ED-50832</v>
          </cell>
          <cell r="C3001" t="str">
            <v>AC-ARMÁRIO (71 x 52 x 350 cm) EM MADEIRA MACIÇA, COM PORTAS E PUXADORES, SOB BANCADA DO LABORATORIO COM PRATELEIRA, REVESTIDO EM LAMINADO MELAMÍNICO</v>
          </cell>
          <cell r="G3001" t="str">
            <v>cj</v>
          </cell>
          <cell r="H3001">
            <v>589.36</v>
          </cell>
        </row>
        <row r="3002">
          <cell r="A3002" t="str">
            <v>ED-50837</v>
          </cell>
          <cell r="C3002" t="str">
            <v>ARQUIBANCADA PADRÃO DE CONCRETO SEM SOLO, METRO DE CADA DEGRAU DE 90 X 40 CM, DESEMPENADO A FRESCO E DEGRAUS INTERMEDIÁRIO DE 10 EM 10 M (PARA MEDIÇÕES: MULTIPLICAR A EXTENSÃO PELO NÚMERO DE DEGRAUS) - (PADRÃO SEE)</v>
          </cell>
          <cell r="G3002" t="str">
            <v>m</v>
          </cell>
          <cell r="H3002">
            <v>58.72</v>
          </cell>
        </row>
        <row r="3003">
          <cell r="A3003" t="str">
            <v>ED-50833</v>
          </cell>
          <cell r="C3003" t="str">
            <v>A1- ARMÁRIO COM PORTAS DE MADEIRA SOB BANCA, UM MÓDULO DE 80 X 110 CM, PRATELEIRA E MESA DE ARDOSIA POLIDA, E = 3 CM</v>
          </cell>
          <cell r="G3003" t="str">
            <v>cj</v>
          </cell>
          <cell r="H3003">
            <v>459.35</v>
          </cell>
        </row>
        <row r="3004">
          <cell r="A3004" t="str">
            <v>ED-50836</v>
          </cell>
          <cell r="C3004" t="str">
            <v>ESCANINHO</v>
          </cell>
          <cell r="G3004" t="str">
            <v>U</v>
          </cell>
          <cell r="H3004">
            <v>215.3</v>
          </cell>
        </row>
        <row r="3005">
          <cell r="A3005" t="str">
            <v>ED-50863</v>
          </cell>
          <cell r="C3005" t="str">
            <v>MANTA DE BORRACHA DE 5 MM NATURAL/COMUM PARA BANCADA</v>
          </cell>
          <cell r="G3005" t="str">
            <v>m2</v>
          </cell>
          <cell r="H3005">
            <v>177.56</v>
          </cell>
        </row>
        <row r="3006">
          <cell r="A3006">
            <v>9098</v>
          </cell>
          <cell r="C3006" t="str">
            <v>QUADRO ESCOLAR</v>
          </cell>
        </row>
        <row r="3007">
          <cell r="A3007" t="str">
            <v>ED-50871</v>
          </cell>
          <cell r="C3007" t="str">
            <v>QUADRO DE AVISO COMPLETO, COM PORTA DE ACRÍLICO 50 X 80 X 8 CM</v>
          </cell>
          <cell r="G3007" t="str">
            <v>U</v>
          </cell>
          <cell r="H3007">
            <v>797.17</v>
          </cell>
        </row>
        <row r="3008">
          <cell r="A3008" t="str">
            <v>ED-50870</v>
          </cell>
          <cell r="C3008" t="str">
            <v>QUADRO DE AVISO COMPLETO, COM PORTA DE VIDRO 50 X 80 X 8 CM</v>
          </cell>
          <cell r="G3008" t="str">
            <v>U</v>
          </cell>
          <cell r="H3008">
            <v>686.25</v>
          </cell>
        </row>
        <row r="3009">
          <cell r="A3009" t="str">
            <v>ED-50872</v>
          </cell>
          <cell r="C3009" t="str">
            <v>QUADRO DE AVISOS 80 X 40 CM, COMPLETO, COLOCADO</v>
          </cell>
          <cell r="G3009" t="str">
            <v>U</v>
          </cell>
          <cell r="H3009">
            <v>570.96</v>
          </cell>
        </row>
        <row r="3010">
          <cell r="A3010" t="str">
            <v>ED-50874</v>
          </cell>
          <cell r="C3010" t="str">
            <v>QUADRO DE CHAVE DE MADEIRA 70 GANCHOS - PORTA COM ACRÍLICO, 40 X 60 CM</v>
          </cell>
          <cell r="G3010" t="str">
            <v>U</v>
          </cell>
          <cell r="H3010">
            <v>683.01</v>
          </cell>
        </row>
        <row r="3011">
          <cell r="A3011" t="str">
            <v>ED-50873</v>
          </cell>
          <cell r="C3011" t="str">
            <v>QUADRO DE CHAVE DE MADEIRA 70 GANCHOS - PORTA COM VIDRO, 40 X 60 CM</v>
          </cell>
          <cell r="G3011" t="str">
            <v>U</v>
          </cell>
          <cell r="H3011">
            <v>576.4</v>
          </cell>
        </row>
        <row r="3012">
          <cell r="A3012" t="str">
            <v>ED-50875</v>
          </cell>
          <cell r="C3012" t="str">
            <v>QUADRO DE CHAVES 50 X 46 CM</v>
          </cell>
          <cell r="G3012" t="str">
            <v>U</v>
          </cell>
          <cell r="H3012">
            <v>573.66999999999996</v>
          </cell>
        </row>
        <row r="3013">
          <cell r="A3013" t="str">
            <v>ED-50910</v>
          </cell>
          <cell r="C3013" t="str">
            <v>QUADRO METÁLICO 2,00 X 0,60 M EM TELA METÁLICA 1", FIO # 10</v>
          </cell>
          <cell r="G3013" t="str">
            <v>U</v>
          </cell>
          <cell r="H3013">
            <v>312.36</v>
          </cell>
        </row>
        <row r="3014">
          <cell r="A3014" t="str">
            <v>ED-50865</v>
          </cell>
          <cell r="C3014" t="str">
            <v>QUADRO PARA GIZ DE LAMINADO MELAMÍNICO COLOCADO 308 X 125 CM COM PORTA GIZ E MOLDURA, COM DOIS QUADROS PARA CARTAZES DE 127 X 125 CM</v>
          </cell>
          <cell r="G3014" t="str">
            <v>U</v>
          </cell>
          <cell r="H3014">
            <v>2315.3200000000002</v>
          </cell>
        </row>
        <row r="3015">
          <cell r="A3015" t="str">
            <v>ED-50866</v>
          </cell>
          <cell r="C3015" t="str">
            <v>QUADRO PARA GIZ E CARTAZES - MOLDURA EM ALUMÍNIO</v>
          </cell>
          <cell r="G3015" t="str">
            <v>U</v>
          </cell>
          <cell r="H3015">
            <v>1664.61</v>
          </cell>
        </row>
        <row r="3016">
          <cell r="A3016" t="str">
            <v>ED-50868</v>
          </cell>
          <cell r="C3016" t="str">
            <v>QUADRO PARA GIZ E CARTAZES, 310 X 131 CM - MOLDURA EM MADEIRA</v>
          </cell>
          <cell r="G3016" t="str">
            <v>U</v>
          </cell>
          <cell r="H3016">
            <v>1226.47</v>
          </cell>
        </row>
        <row r="3017">
          <cell r="A3017" t="str">
            <v>ED-50867</v>
          </cell>
          <cell r="C3017" t="str">
            <v>QUADRO PARA GIZ E CARTAZES, 557 X 126 CM - MOLDURA EM MADEIRA</v>
          </cell>
          <cell r="G3017" t="str">
            <v>U</v>
          </cell>
          <cell r="H3017">
            <v>1877.92</v>
          </cell>
        </row>
        <row r="3018">
          <cell r="A3018" t="str">
            <v>ED-50869</v>
          </cell>
          <cell r="C3018" t="str">
            <v>QUADRO PARA PINCEL ATÔMICO, EM CHAPA RESINADA (310 x 131 cm), COMPLETO</v>
          </cell>
          <cell r="G3018" t="str">
            <v>U</v>
          </cell>
          <cell r="H3018">
            <v>1226.4100000000001</v>
          </cell>
        </row>
        <row r="3019">
          <cell r="A3019">
            <v>9099</v>
          </cell>
          <cell r="C3019" t="str">
            <v>RÉGUA E BARRAMENTO DE MADEIRA</v>
          </cell>
        </row>
        <row r="3020">
          <cell r="A3020" t="str">
            <v>ED-50839</v>
          </cell>
          <cell r="C3020" t="str">
            <v>BARRAMENTO DE MADEIRA IPÊ PARA SALA DE AULA, L = 7 CM</v>
          </cell>
          <cell r="G3020" t="str">
            <v>m</v>
          </cell>
          <cell r="H3020">
            <v>18.25</v>
          </cell>
        </row>
        <row r="3021">
          <cell r="A3021" t="str">
            <v>ED-50876</v>
          </cell>
          <cell r="C3021" t="str">
            <v>RÉGUA PARA PROTEÇÃO DE PAREDE, LARGURA 10CM, EM MADEIRA, COM ACABAMENTO EM CANTO BOLEADO, EXCLUSIVE APLICAÇÃO DE VERNIZ, INCLUSIVE ACESSÓRIOS PARA FIXAÇÃO</v>
          </cell>
          <cell r="G3021" t="str">
            <v>m</v>
          </cell>
          <cell r="H3021">
            <v>28.66</v>
          </cell>
        </row>
        <row r="3022">
          <cell r="A3022">
            <v>8699</v>
          </cell>
          <cell r="C3022" t="str">
            <v>PROJETO PADRÃO PENITENCIÁRIA</v>
          </cell>
        </row>
        <row r="3023">
          <cell r="A3023">
            <v>9100</v>
          </cell>
          <cell r="C3023" t="str">
            <v>ALAMBRADO E MURO</v>
          </cell>
        </row>
        <row r="3024">
          <cell r="A3024" t="str">
            <v>ED-50787</v>
          </cell>
          <cell r="C3024" t="str">
            <v>ALAMBRADO PARA PENITENCIÁRIAS, COM TELA DE ARAME GALVANIZADO FIO 10 # 2" FIXADA EM QUADROS DE TUBOS AÇO GALVANIZADO D = 3", COM ESTICADOR D = 2", H = 4,0 M, CONFORME DETALHE 24 SEDS (INCLUSIVE FUNDAÇÃO) - PADRÃO PENITENCIÁRIA</v>
          </cell>
          <cell r="G3024" t="str">
            <v>m</v>
          </cell>
          <cell r="H3024">
            <v>733.32</v>
          </cell>
        </row>
        <row r="3025">
          <cell r="A3025" t="str">
            <v>ED-50818</v>
          </cell>
          <cell r="C3025" t="str">
            <v>MURO DE SEGURANÇA EM BLOCO DE CONCRETO REVESTIDO E PINTADO COM TINTA ACRÍLICA E = 20 CM, H = 5,15 M, EXCLUSIVE FUNDAÇÃO (ESTACA E BLOCOS) - DET SEDS 23</v>
          </cell>
          <cell r="G3025" t="str">
            <v>m</v>
          </cell>
          <cell r="H3025">
            <v>1881.92</v>
          </cell>
        </row>
        <row r="3026">
          <cell r="A3026">
            <v>9101</v>
          </cell>
          <cell r="C3026" t="str">
            <v>ESQUADRIA</v>
          </cell>
        </row>
        <row r="3027">
          <cell r="A3027" t="str">
            <v>ED-50788</v>
          </cell>
          <cell r="C3027" t="str">
            <v>ANTEPARO METÁLICO PARA SETEIRAS DAS ALAS H = 50 CM - PADRÃO SEDS</v>
          </cell>
          <cell r="G3027" t="str">
            <v>U</v>
          </cell>
          <cell r="H3027">
            <v>185.24</v>
          </cell>
        </row>
        <row r="3028">
          <cell r="A3028" t="str">
            <v>ED-50809</v>
          </cell>
          <cell r="C3028" t="str">
            <v>ESQUADRIA METÁLICA PARA PASSA DOCUMENTOS - PADRÃO SEDS</v>
          </cell>
          <cell r="G3028" t="str">
            <v>U</v>
          </cell>
          <cell r="H3028">
            <v>592.84</v>
          </cell>
        </row>
        <row r="3029">
          <cell r="A3029" t="str">
            <v>ED-50811</v>
          </cell>
          <cell r="C3029" t="str">
            <v>GRADE FIXA E PORTA DE ABRIR COM GRADE E CHAPA E TRANCA DE SEGURANÇA</v>
          </cell>
          <cell r="G3029" t="str">
            <v>m2</v>
          </cell>
          <cell r="H3029">
            <v>1052.6500000000001</v>
          </cell>
        </row>
        <row r="3030">
          <cell r="A3030" t="str">
            <v>ED-50798</v>
          </cell>
          <cell r="C3030" t="str">
            <v>JANELA BASCULANTE METÁLICA EM QUADRO CANTONEIRA 3/4"x 3/4" x 1/8" COM TELA MOSQUITEIRO - PADRÃO SEDS</v>
          </cell>
          <cell r="G3030" t="str">
            <v>m2</v>
          </cell>
          <cell r="H3030">
            <v>636.53</v>
          </cell>
        </row>
        <row r="3031">
          <cell r="A3031" t="str">
            <v>ED-50799</v>
          </cell>
          <cell r="C3031" t="str">
            <v>JANELA DE FERRO - PADRÃO SEDS</v>
          </cell>
          <cell r="G3031" t="str">
            <v>m2</v>
          </cell>
          <cell r="H3031">
            <v>512.92999999999995</v>
          </cell>
        </row>
        <row r="3032">
          <cell r="A3032" t="str">
            <v>ED-50797</v>
          </cell>
          <cell r="C3032" t="str">
            <v>JANELA DE FERRO E METALON COM CHAPA E GRADE - PADRÃO SEDS</v>
          </cell>
          <cell r="G3032" t="str">
            <v>m2</v>
          </cell>
          <cell r="H3032">
            <v>725.11</v>
          </cell>
        </row>
        <row r="3033">
          <cell r="A3033" t="str">
            <v>ED-50805</v>
          </cell>
          <cell r="C3033" t="str">
            <v>JANELA EM GRADE - PADRÃO SEDS</v>
          </cell>
          <cell r="G3033" t="str">
            <v>m2</v>
          </cell>
          <cell r="H3033">
            <v>467.7</v>
          </cell>
        </row>
        <row r="3034">
          <cell r="A3034" t="str">
            <v>ED-50806</v>
          </cell>
          <cell r="C3034" t="str">
            <v>JANELA EM GRADE DE FERRO EM BARRAS TRANSVERSAIS DE FERRO CHATO SAE 1045 2" x 5/16" - PADRÃO SEDS</v>
          </cell>
          <cell r="G3034" t="str">
            <v>m2</v>
          </cell>
          <cell r="H3034">
            <v>422.77</v>
          </cell>
        </row>
        <row r="3035">
          <cell r="A3035" t="str">
            <v>ED-50795</v>
          </cell>
          <cell r="C3035" t="str">
            <v>JANELA EM GRADE E TELA - PADRÃO SEDS</v>
          </cell>
          <cell r="G3035" t="str">
            <v>m2</v>
          </cell>
          <cell r="H3035">
            <v>427.37</v>
          </cell>
        </row>
        <row r="3036">
          <cell r="A3036" t="str">
            <v>ED-50801</v>
          </cell>
          <cell r="C3036" t="str">
            <v>JANELA FIXA EM CHAPA - PADRÃO SEDS</v>
          </cell>
          <cell r="G3036" t="str">
            <v>m2</v>
          </cell>
          <cell r="H3036">
            <v>431.95</v>
          </cell>
        </row>
        <row r="3037">
          <cell r="A3037" t="str">
            <v>ED-50810</v>
          </cell>
          <cell r="C3037" t="str">
            <v>JANELA TIPO VENEZIANA EM CHAPA 14 - PADRÃO SEDS</v>
          </cell>
          <cell r="G3037" t="str">
            <v>m2</v>
          </cell>
          <cell r="H3037">
            <v>648.03</v>
          </cell>
        </row>
        <row r="3038">
          <cell r="A3038" t="str">
            <v>ED-50800</v>
          </cell>
          <cell r="C3038" t="str">
            <v>JANELA VENEZIANA FIXA EM CHAPA 14 - PADRÃO SEDS</v>
          </cell>
          <cell r="G3038" t="str">
            <v>m2</v>
          </cell>
          <cell r="H3038">
            <v>640.32000000000005</v>
          </cell>
        </row>
        <row r="3039">
          <cell r="A3039" t="str">
            <v>ED-50802</v>
          </cell>
          <cell r="C3039" t="str">
            <v>PORTA DE ABRIR EM BARRAS TRANSVERSAIS DE FERRO CHATO SAE 1045 2" x 5/16" REVESTIDA EM CHAPA 14 SAE 1020 - PADRÃO SEDS</v>
          </cell>
          <cell r="G3039" t="str">
            <v>m2</v>
          </cell>
          <cell r="H3039">
            <v>1220.01</v>
          </cell>
        </row>
        <row r="3040">
          <cell r="A3040" t="str">
            <v>ED-50803</v>
          </cell>
          <cell r="C3040" t="str">
            <v>PORTA DE ABRIR EM FERRO E TELA FIO 6 - PADRÃO SEDS</v>
          </cell>
          <cell r="G3040" t="str">
            <v>m2</v>
          </cell>
          <cell r="H3040">
            <v>320.88</v>
          </cell>
        </row>
        <row r="3041">
          <cell r="A3041" t="str">
            <v>ED-50807</v>
          </cell>
          <cell r="C3041" t="str">
            <v>PORTA DE ABRIR EM GRADE - PADRÃO SEDS</v>
          </cell>
          <cell r="G3041" t="str">
            <v>m2</v>
          </cell>
          <cell r="H3041">
            <v>785.8</v>
          </cell>
        </row>
        <row r="3042">
          <cell r="A3042" t="str">
            <v>ED-50808</v>
          </cell>
          <cell r="C3042" t="str">
            <v>PORTA DE ABRIR EM GRADE E TELA - PADRÃO SEDS</v>
          </cell>
          <cell r="G3042" t="str">
            <v>m2</v>
          </cell>
          <cell r="H3042">
            <v>996.07</v>
          </cell>
        </row>
        <row r="3043">
          <cell r="A3043" t="str">
            <v>ED-50794</v>
          </cell>
          <cell r="C3043" t="str">
            <v>PORTA DE ABRIR, 01 FOLHA, EM CHAPA 14 SAE 1020 - PADRÃO SEDS</v>
          </cell>
          <cell r="G3043" t="str">
            <v>m2</v>
          </cell>
          <cell r="H3043">
            <v>738.02</v>
          </cell>
        </row>
        <row r="3044">
          <cell r="A3044" t="str">
            <v>ED-50796</v>
          </cell>
          <cell r="C3044" t="str">
            <v>PORTA DE ABRIR, 02 FOLHAS, EM CHAPA 14 SAE 1020 - PADRÃO SEDS</v>
          </cell>
          <cell r="G3044" t="str">
            <v>m2</v>
          </cell>
          <cell r="H3044">
            <v>738.02</v>
          </cell>
        </row>
        <row r="3045">
          <cell r="A3045" t="str">
            <v>ED-50804</v>
          </cell>
          <cell r="C3045" t="str">
            <v>PORTA EM TELA ONDULADA ARTÍSTICA MALHA 30 X 30 CM, FIO 10 - PADRÃO SEDS</v>
          </cell>
          <cell r="G3045" t="str">
            <v>m2</v>
          </cell>
          <cell r="H3045">
            <v>457.56</v>
          </cell>
        </row>
        <row r="3046">
          <cell r="A3046" t="str">
            <v>ED-50821</v>
          </cell>
          <cell r="C3046" t="str">
            <v>S1- SETEIRA EM CHAPA 95 X 12 CM - PADRÃO SEDS</v>
          </cell>
          <cell r="G3046" t="str">
            <v>U</v>
          </cell>
          <cell r="H3046">
            <v>256.25</v>
          </cell>
        </row>
        <row r="3047">
          <cell r="A3047" t="str">
            <v>ED-50822</v>
          </cell>
          <cell r="C3047" t="str">
            <v>S2 - SETEIRA EM CHAPA 115 X 12 CM - PADRÀO SEDS</v>
          </cell>
          <cell r="G3047" t="str">
            <v>U</v>
          </cell>
          <cell r="H3047">
            <v>374.57</v>
          </cell>
        </row>
        <row r="3048">
          <cell r="A3048" t="str">
            <v>ED-50823</v>
          </cell>
          <cell r="C3048" t="str">
            <v>S3 - JANELA DE GRADE DE SETEIRA FIXA 80 X 12 CM - PADRÃO SEDS</v>
          </cell>
          <cell r="G3048" t="str">
            <v>U</v>
          </cell>
          <cell r="H3048">
            <v>244.85</v>
          </cell>
        </row>
        <row r="3049">
          <cell r="A3049">
            <v>9102</v>
          </cell>
          <cell r="C3049" t="str">
            <v>CORRIMÃO E GUARDA CORPO</v>
          </cell>
        </row>
        <row r="3050">
          <cell r="A3050" t="str">
            <v>ED-50792</v>
          </cell>
          <cell r="C3050" t="str">
            <v>GUARDA-CORPO - PADRÃO SEDS</v>
          </cell>
          <cell r="G3050" t="str">
            <v>m</v>
          </cell>
          <cell r="H3050">
            <v>394.96</v>
          </cell>
        </row>
        <row r="3051">
          <cell r="A3051">
            <v>9103</v>
          </cell>
          <cell r="C3051" t="str">
            <v>ELEMENTO PRÉ-MOLDADO</v>
          </cell>
        </row>
        <row r="3052">
          <cell r="A3052" t="str">
            <v>ED-50789</v>
          </cell>
          <cell r="C3052" t="str">
            <v>BELICHE SIMPLES, EXCETO ESCADA - PADRÃO SEDS</v>
          </cell>
          <cell r="G3052" t="str">
            <v>U</v>
          </cell>
          <cell r="H3052">
            <v>2539.04</v>
          </cell>
        </row>
        <row r="3053">
          <cell r="A3053" t="str">
            <v>ED-50790</v>
          </cell>
          <cell r="C3053" t="str">
            <v>CAMA INDIVIDUAL - D5-A - PADRÃO SEDS</v>
          </cell>
          <cell r="G3053" t="str">
            <v>U</v>
          </cell>
          <cell r="H3053">
            <v>864.91</v>
          </cell>
        </row>
        <row r="3054">
          <cell r="A3054" t="str">
            <v>ED-50793</v>
          </cell>
          <cell r="C3054" t="str">
            <v>ESCADA PARA BELICHE - PADRÃO SEDS</v>
          </cell>
          <cell r="G3054" t="str">
            <v>U</v>
          </cell>
          <cell r="H3054">
            <v>245.73</v>
          </cell>
        </row>
        <row r="3055">
          <cell r="A3055" t="str">
            <v>ED-50817</v>
          </cell>
          <cell r="C3055" t="str">
            <v>MESA DE CABECEIRA EM CONCRETO, EXCETO BANCO DE CONCRETO E PINTURA - D6-A - PADRÃO SEDS</v>
          </cell>
          <cell r="G3055" t="str">
            <v>m</v>
          </cell>
          <cell r="H3055">
            <v>133.22999999999999</v>
          </cell>
        </row>
        <row r="3056">
          <cell r="A3056" t="str">
            <v>ED-50816</v>
          </cell>
          <cell r="C3056" t="str">
            <v>MESA DE CABECEIRA EM CONCRETO, EXCETO PINTURA - D6 - PADRÃO SEDS</v>
          </cell>
          <cell r="G3056" t="str">
            <v>m</v>
          </cell>
          <cell r="H3056">
            <v>328.15</v>
          </cell>
        </row>
        <row r="3057">
          <cell r="A3057" t="str">
            <v>ED-50819</v>
          </cell>
          <cell r="C3057" t="str">
            <v>PRATELEIRA DE CONCRETO, ACABAMENTO NATADO VERDE L = 40 CM - PADRÃO SEDS</v>
          </cell>
          <cell r="G3057" t="str">
            <v>m</v>
          </cell>
          <cell r="H3057">
            <v>194.56</v>
          </cell>
        </row>
        <row r="3058">
          <cell r="A3058" t="str">
            <v>ED-50820</v>
          </cell>
          <cell r="C3058" t="str">
            <v>PRATELEIRA DE CONCRETO COM DRAMIX, L = 40 CM COM APOIO EM METALON</v>
          </cell>
          <cell r="G3058" t="str">
            <v>m</v>
          </cell>
          <cell r="H3058">
            <v>190.19</v>
          </cell>
        </row>
        <row r="3059">
          <cell r="A3059">
            <v>9104</v>
          </cell>
          <cell r="C3059" t="str">
            <v>ESTRUTURA DE CONCRETO</v>
          </cell>
        </row>
        <row r="3060">
          <cell r="A3060" t="str">
            <v>ED-50815</v>
          </cell>
          <cell r="C3060" t="str">
            <v>MARCO DE CONCRETO ARMADO JUNTO ÀS PORTAS DE CELA E/OU ALOJAMENTO - INCLUSO FORMA, DESFORMA, AÇO E CONCRETO FCK = 20 MPA</v>
          </cell>
          <cell r="G3060" t="str">
            <v>m3</v>
          </cell>
          <cell r="H3060">
            <v>2134.92</v>
          </cell>
        </row>
        <row r="3061">
          <cell r="A3061">
            <v>9105</v>
          </cell>
          <cell r="C3061" t="str">
            <v>LAVATÓRIO E BANCADA</v>
          </cell>
        </row>
        <row r="3062">
          <cell r="A3062" t="str">
            <v>ED-50824</v>
          </cell>
          <cell r="C3062" t="str">
            <v>BANCADA COM TANQUE EM CONCRETO 140 X 55 CM, (D12), EXCETO ALVENARIA, BARRADO EM AZULEJO E PINTURA - PADRÃO SEDS</v>
          </cell>
          <cell r="G3062" t="str">
            <v>U</v>
          </cell>
          <cell r="H3062">
            <v>1429.24</v>
          </cell>
        </row>
        <row r="3063">
          <cell r="A3063" t="str">
            <v>ED-50814</v>
          </cell>
          <cell r="C3063" t="str">
            <v>LAVATÓRIO DE ALVENARIA E CONCRETO 60 X 40 CM (D1) - PADRÃO SEDS</v>
          </cell>
          <cell r="G3063" t="str">
            <v>U</v>
          </cell>
          <cell r="H3063">
            <v>415.57</v>
          </cell>
        </row>
        <row r="3064">
          <cell r="A3064">
            <v>9106</v>
          </cell>
          <cell r="C3064" t="str">
            <v>LOUÇA SANITÁRIA</v>
          </cell>
        </row>
        <row r="3065">
          <cell r="A3065" t="str">
            <v>ED-50825</v>
          </cell>
          <cell r="C3065" t="str">
            <v>BACIA SANITÁRIA ENVELOPADO (VASO) DE LOUÇA CONVENCIONAL, COR BRANCA, INCLUSIVE ACESSÓRIOS DE FIXAÇÃO/VEDAÇÃO, TUBO DE LIGAÇÃO DE LATÃO COM CANOPLA, FORNECIMENTO E INSTALAÇÃO, EXCLUSIVE VÁLVULA DE DESCARGA - D2/SITUAÇÃO 01 - PADRÃO SEDS</v>
          </cell>
          <cell r="G3065" t="str">
            <v>un</v>
          </cell>
          <cell r="H3065">
            <v>457.04</v>
          </cell>
        </row>
        <row r="3066">
          <cell r="A3066">
            <v>9107</v>
          </cell>
          <cell r="C3066" t="str">
            <v>GRELHA E RALO</v>
          </cell>
        </row>
        <row r="3067">
          <cell r="A3067" t="str">
            <v>ED-50813</v>
          </cell>
          <cell r="C3067" t="str">
            <v>GRELHA EM AÇO INOX L = 20 CM - PADRÃO SEDS</v>
          </cell>
          <cell r="G3067" t="str">
            <v>m</v>
          </cell>
          <cell r="H3067">
            <v>560.29</v>
          </cell>
        </row>
        <row r="3068">
          <cell r="A3068" t="str">
            <v>ED-50812</v>
          </cell>
          <cell r="C3068" t="str">
            <v>GRELHA METÁLICA 20 X 20 CM - PADRÃO SEDS</v>
          </cell>
          <cell r="G3068" t="str">
            <v>U</v>
          </cell>
          <cell r="H3068">
            <v>73.36</v>
          </cell>
        </row>
        <row r="3069">
          <cell r="A3069">
            <v>14</v>
          </cell>
          <cell r="C3069" t="str">
            <v>307 - AUX-001  - COMPOSIÇÕES AUXILIARES</v>
          </cell>
        </row>
        <row r="3070">
          <cell r="A3070" t="str">
            <v>ED-8506</v>
          </cell>
          <cell r="C3070" t="str">
            <v>APLICAÇÃO DE CONCRETO EM ESTRUTURA, INCLUSIVE ESPALHAMENTO, ADENSAMENTO E ACABAMENTO</v>
          </cell>
          <cell r="G3070" t="str">
            <v>m3</v>
          </cell>
          <cell r="H3070">
            <v>34.4</v>
          </cell>
        </row>
        <row r="3071">
          <cell r="A3071" t="str">
            <v>ED-8505</v>
          </cell>
          <cell r="C3071" t="str">
            <v>APLICAÇÃO DE CONCRETO EM FUNDAÇÃO, INCLUSIVE ESPALHAMENTO, ADENSAMENTO E ACABAMENTO</v>
          </cell>
          <cell r="G3071" t="str">
            <v>m3</v>
          </cell>
          <cell r="H3071">
            <v>22.93</v>
          </cell>
        </row>
        <row r="3072">
          <cell r="A3072" t="str">
            <v>ED-48326</v>
          </cell>
          <cell r="C3072" t="str">
            <v>APLICAÇÃO DE PEDRA DE MÃO EM SAPATAS, ARRIMOS E TUBULÕES</v>
          </cell>
          <cell r="G3072" t="str">
            <v>m3</v>
          </cell>
          <cell r="H3072">
            <v>24.31</v>
          </cell>
        </row>
        <row r="3073">
          <cell r="A3073" t="str">
            <v>ED-48335</v>
          </cell>
          <cell r="C3073" t="str">
            <v>ARGAMASSA COM VERMICULITA, PREPARO MANUAL</v>
          </cell>
          <cell r="G3073" t="str">
            <v>m3</v>
          </cell>
          <cell r="H3073">
            <v>954.87</v>
          </cell>
        </row>
        <row r="3074">
          <cell r="A3074" t="str">
            <v>ED-48301</v>
          </cell>
          <cell r="C3074" t="str">
            <v>ARGAMASSA DE CAL HIDRATADA, TRAÇO 1:3 (CAL E AREIA), PREPARO MANUAL</v>
          </cell>
          <cell r="G3074" t="str">
            <v>m3</v>
          </cell>
          <cell r="H3074">
            <v>510.51</v>
          </cell>
        </row>
        <row r="3075">
          <cell r="A3075" t="str">
            <v>ED-48307</v>
          </cell>
          <cell r="C3075" t="str">
            <v>ARGAMASSA, TRAÇO 1:2:8 (CIMENTO, CAL E AREIA), PREPARO MECÂNICO</v>
          </cell>
          <cell r="G3075" t="str">
            <v>m3</v>
          </cell>
          <cell r="H3075">
            <v>558.53</v>
          </cell>
        </row>
        <row r="3076">
          <cell r="A3076" t="str">
            <v>ED-48308</v>
          </cell>
          <cell r="C3076" t="str">
            <v>ARGAMASSA, TRAÇO 1:2:9 (CIMENTO, CAL E AREIA), PREPARO MECÂNICO</v>
          </cell>
          <cell r="G3076" t="str">
            <v>m3</v>
          </cell>
          <cell r="H3076">
            <v>522.47</v>
          </cell>
        </row>
        <row r="3077">
          <cell r="A3077" t="str">
            <v>ED-48302</v>
          </cell>
          <cell r="C3077" t="str">
            <v>ARGAMASSA, TRAÇO 1:3 (CIMENTO E AREIA), PREPARO MECÂNICO</v>
          </cell>
          <cell r="G3077" t="str">
            <v>m3</v>
          </cell>
          <cell r="H3077">
            <v>608.33000000000004</v>
          </cell>
        </row>
        <row r="3078">
          <cell r="A3078" t="str">
            <v>ED-48303</v>
          </cell>
          <cell r="C3078" t="str">
            <v>ARGAMASSA, TRAÇO 1:4 (CIMENTO E AREIA), PREPARO MECÂNICO</v>
          </cell>
          <cell r="G3078" t="str">
            <v>m3</v>
          </cell>
          <cell r="H3078">
            <v>513.95000000000005</v>
          </cell>
        </row>
        <row r="3079">
          <cell r="A3079" t="str">
            <v>ED-48304</v>
          </cell>
          <cell r="C3079" t="str">
            <v>ARGAMASSA, TRAÇO 1:5 (CIMENTO E AREIA), PREPARO MECÂNICO</v>
          </cell>
          <cell r="G3079" t="str">
            <v>m3</v>
          </cell>
          <cell r="H3079">
            <v>457.01</v>
          </cell>
        </row>
        <row r="3080">
          <cell r="A3080" t="str">
            <v>ED-48305</v>
          </cell>
          <cell r="C3080" t="str">
            <v>ARGAMASSA, TRAÇO 1:6 (CIMENTO E AREIA), PREPARO MECÂNICO</v>
          </cell>
          <cell r="G3080" t="str">
            <v>m3</v>
          </cell>
          <cell r="H3080">
            <v>418.79</v>
          </cell>
        </row>
        <row r="3081">
          <cell r="A3081" t="str">
            <v>ED-48306</v>
          </cell>
          <cell r="C3081" t="str">
            <v>ARGAMASSA, TRAÇO 1:7 (CIMENTO E AREIA), PREPARO MECÂNICO</v>
          </cell>
          <cell r="G3081" t="str">
            <v>m3</v>
          </cell>
          <cell r="H3081">
            <v>391.49</v>
          </cell>
        </row>
        <row r="3082">
          <cell r="A3082" t="str">
            <v>ED-48309</v>
          </cell>
          <cell r="C3082" t="str">
            <v>BANCADA EM CONCRETO L = 40 CM COM DRAMIX</v>
          </cell>
          <cell r="G3082" t="str">
            <v>m2</v>
          </cell>
          <cell r="H3082">
            <v>332.86</v>
          </cell>
        </row>
        <row r="3083">
          <cell r="A3083" t="str">
            <v>ED-8494</v>
          </cell>
          <cell r="C3083" t="str">
            <v>CONCRETO ESTRUTURAL, PREPARADO EM OBRA COM BETONEIRA, CONTROLE "A", COM FCK 20 MPA, BRITA Nº (1), CONSISTÊNCIA PARA VIBRAÇÃO (FABRICAÇÃO)</v>
          </cell>
          <cell r="G3083" t="str">
            <v>m3</v>
          </cell>
          <cell r="H3083">
            <v>475.46</v>
          </cell>
        </row>
        <row r="3084">
          <cell r="A3084" t="str">
            <v>ED-8486</v>
          </cell>
          <cell r="C3084" t="str">
            <v>CONCRETO ESTRUTURAL, PREPARADO EM OBRA COM BETONEIRA, CONTROLE "A", COM FCK 20 MPA, BRITA Nº (1 E 2), CONSISTÊNCIA PARA VIBRAÇÃO (FABRICAÇÃO)</v>
          </cell>
          <cell r="G3084" t="str">
            <v>m3</v>
          </cell>
          <cell r="H3084">
            <v>524.74</v>
          </cell>
        </row>
        <row r="3085">
          <cell r="A3085" t="str">
            <v>ED-8495</v>
          </cell>
          <cell r="C3085" t="str">
            <v>CONCRETO ESTRUTURAL, PREPARADO EM OBRA COM BETONEIRA, CONTROLE "A", COM FCK 25 MPA, BRITA Nº (1), CONSISTÊNCIA PARA VIBRAÇÃO (FABRICAÇÃO)</v>
          </cell>
          <cell r="G3085" t="str">
            <v>m3</v>
          </cell>
          <cell r="H3085">
            <v>508.66</v>
          </cell>
        </row>
        <row r="3086">
          <cell r="A3086" t="str">
            <v>ED-8487</v>
          </cell>
          <cell r="C3086" t="str">
            <v>CONCRETO ESTRUTURAL, PREPARADO EM OBRA COM BETONEIRA, CONTROLE "A", COM FCK 25 MPA, BRITA Nº (1 E 2), CONSISTÊNCIA PARA VIBRAÇÃO (FABRICAÇÃO)</v>
          </cell>
          <cell r="G3086" t="str">
            <v>m3</v>
          </cell>
          <cell r="H3086">
            <v>554.63</v>
          </cell>
        </row>
        <row r="3087">
          <cell r="A3087" t="str">
            <v>ED-8496</v>
          </cell>
          <cell r="C3087" t="str">
            <v>CONCRETO ESTRUTURAL, PREPARADO EM OBRA COM BETONEIRA, CONTROLE "A", COM FCK 30 MPA, BRITA Nº (1), CONSISTÊNCIA PARA VIBRAÇÃO (FABRICAÇÃO)</v>
          </cell>
          <cell r="G3087" t="str">
            <v>m3</v>
          </cell>
          <cell r="H3087">
            <v>546.36</v>
          </cell>
        </row>
        <row r="3088">
          <cell r="A3088" t="str">
            <v>ED-48319</v>
          </cell>
          <cell r="C3088" t="str">
            <v>CONCRETO ESTRUTURAL, PREPARADO EM OBRA COM BETONEIRA, CONTROLE "A", COM FCK 30 MPA, BRITA Nº (1 E 2), CONSISTÊNCIA PARA VIBRAÇÃO (FABRICAÇÃO)</v>
          </cell>
          <cell r="G3088" t="str">
            <v>m3</v>
          </cell>
          <cell r="H3088">
            <v>597.95000000000005</v>
          </cell>
        </row>
        <row r="3089">
          <cell r="A3089" t="str">
            <v>ED-8497</v>
          </cell>
          <cell r="C3089" t="str">
            <v>CONCRETO ESTRUTURAL, PREPARADO EM OBRA COM BETONEIRA, CONTROLE "A", COM FCK 35 MPA, BRITA Nº (1), CONSISTÊNCIA PARA VIBRAÇÃO (FABRICAÇÃO)</v>
          </cell>
          <cell r="G3089" t="str">
            <v>m3</v>
          </cell>
          <cell r="H3089">
            <v>590.61</v>
          </cell>
        </row>
        <row r="3090">
          <cell r="A3090" t="str">
            <v>ED-48320</v>
          </cell>
          <cell r="C3090" t="str">
            <v>CONCRETO ESTRUTURAL, PREPARADO EM OBRA COM BETONEIRA, CONTROLE "A", COM FCK 35 MPA, BRITA Nº (1 E 2), CONSISTÊNCIA PARA VIBRAÇÃO (FABRICAÇÃO)</v>
          </cell>
          <cell r="G3090" t="str">
            <v>m3</v>
          </cell>
          <cell r="H3090">
            <v>623.26</v>
          </cell>
        </row>
        <row r="3091">
          <cell r="A3091" t="str">
            <v>ED-8498</v>
          </cell>
          <cell r="C3091" t="str">
            <v>CONCRETO ESTRUTURAL, PREPARADO EM OBRA COM BETONEIRA, CONTROLE "A", COM FCK 40 MPA, BRITA Nº (1), CONSISTÊNCIA PARA VIBRAÇÃO (FABRICAÇÃO)</v>
          </cell>
          <cell r="G3091" t="str">
            <v>m3</v>
          </cell>
          <cell r="H3091">
            <v>679.41</v>
          </cell>
        </row>
        <row r="3092">
          <cell r="A3092" t="str">
            <v>ED-48321</v>
          </cell>
          <cell r="C3092" t="str">
            <v>CONCRETO ESTRUTURAL, PREPARADO EM OBRA COM BETONEIRA, CONTROLE "A", COM FCK 40 MPA, BRITA Nº (1 E 2), CONSISTÊNCIA PARA VIBRAÇÃO (FABRICAÇÃO)</v>
          </cell>
          <cell r="G3092" t="str">
            <v>m3</v>
          </cell>
          <cell r="H3092">
            <v>664.12</v>
          </cell>
        </row>
        <row r="3093">
          <cell r="A3093" t="str">
            <v>ED-48317</v>
          </cell>
          <cell r="C3093" t="str">
            <v>CONCRETO ESTRUTURAL, PREPARADO EM OBRA COM BETONEIRA, CONTROLE "B", COM FCK 20 MPA, BRITA Nº (1 E 2), CONSISTÊNCIA PARA VIBRAÇÃO (FABRICAÇÃO)</v>
          </cell>
          <cell r="G3093" t="str">
            <v>m3</v>
          </cell>
          <cell r="H3093">
            <v>534.97</v>
          </cell>
        </row>
        <row r="3094">
          <cell r="A3094" t="str">
            <v>ED-48318</v>
          </cell>
          <cell r="C3094" t="str">
            <v>CONCRETO ESTRUTURAL, PREPARADO EM OBRA COM BETONEIRA, CONTROLE "B", COM FCK 25 MPA, BRITA Nº (1 E 2), CONSISTÊNCIA PARA VIBRAÇÃO (FABRICAÇÃO)</v>
          </cell>
          <cell r="G3094" t="str">
            <v>m3</v>
          </cell>
          <cell r="H3094">
            <v>555.44000000000005</v>
          </cell>
        </row>
        <row r="3095">
          <cell r="A3095" t="str">
            <v>ED-48311</v>
          </cell>
          <cell r="C3095" t="str">
            <v>CONCRETO MAGRO, TRAÇO 1:3:6, PREPARADO EM OBRA COM BETONEIRA, SEM FUNÇÃO ESTRUTURAL</v>
          </cell>
          <cell r="G3095" t="str">
            <v>m3</v>
          </cell>
          <cell r="H3095">
            <v>411.47</v>
          </cell>
        </row>
        <row r="3096">
          <cell r="A3096" t="str">
            <v>ED-48310</v>
          </cell>
          <cell r="C3096" t="str">
            <v>CONCRETO MAGRO, TRAÇO 1:4:8, PREPARADO EM OBRA COM BETONEIRA, SEM FUNÇÃO ESTRUTURAL</v>
          </cell>
          <cell r="G3096" t="str">
            <v>m3</v>
          </cell>
          <cell r="H3096">
            <v>386.08</v>
          </cell>
        </row>
        <row r="3097">
          <cell r="A3097" t="str">
            <v>ED-8493</v>
          </cell>
          <cell r="C3097" t="str">
            <v>CONCRETO NÃO ESTRUTURAL, PREPARADO EM OBRA COM BETONEIRA, CONTROLE "A", COM FCK 15 MPA, BRITA Nº (1), CONSISTÊNCIA PARA VIBRAÇÃO (FABRICAÇÃO)</v>
          </cell>
          <cell r="G3097" t="str">
            <v>m3</v>
          </cell>
          <cell r="H3097">
            <v>503.98</v>
          </cell>
        </row>
        <row r="3098">
          <cell r="A3098" t="str">
            <v>ED-8485</v>
          </cell>
          <cell r="C3098" t="str">
            <v>CONCRETO NÃO ESTRUTURAL, PREPARADO EM OBRA COM BETONEIRA, CONTROLE "A", COM FCK 15 MPA, BRITA Nº (1 E 2), CONSISTÊNCIA PARA VIBRAÇÃO (FABRICAÇÃO)</v>
          </cell>
          <cell r="G3098" t="str">
            <v>m3</v>
          </cell>
          <cell r="H3098">
            <v>497.87</v>
          </cell>
        </row>
        <row r="3099">
          <cell r="A3099" t="str">
            <v>ED-48313</v>
          </cell>
          <cell r="C3099" t="str">
            <v>CONCRETO NÃO ESTRUTURAL, PREPARADO EM OBRA COM BETONEIRA, CONTROLE "B", COM FCK 10 MPA, BRITA Nº (1 E 2), CONSISTÊNCIA PARA VIBRAÇÃO (FABRICAÇÃO)</v>
          </cell>
          <cell r="G3099" t="str">
            <v>m3</v>
          </cell>
          <cell r="H3099">
            <v>477.65</v>
          </cell>
        </row>
        <row r="3100">
          <cell r="A3100" t="str">
            <v>ED-48314</v>
          </cell>
          <cell r="C3100" t="str">
            <v>CONCRETO NÃO ESTRUTURAL, PREPARADO EM OBRA COM BETONEIRA, CONTROLE "B", COM FCK 13,5 MPA, BRITA Nº (1 E 2), CONSISTÊNCIA PARA VIBRAÇÃO (FABRICAÇÃO)</v>
          </cell>
          <cell r="G3100" t="str">
            <v>m3</v>
          </cell>
          <cell r="H3100">
            <v>498.71</v>
          </cell>
        </row>
        <row r="3101">
          <cell r="A3101" t="str">
            <v>ED-48315</v>
          </cell>
          <cell r="C3101" t="str">
            <v>CONCRETO NÃO ESTRUTURAL, PREPARADO EM OBRA COM BETONEIRA, CONTROLE "B", COM FCK 15 MPA, BRITA Nº (1 E 2), CONSISTÊNCIA PARA VIBRAÇÃO (FABRICAÇÃO)</v>
          </cell>
          <cell r="G3101" t="str">
            <v>m3</v>
          </cell>
          <cell r="H3101">
            <v>506.83</v>
          </cell>
        </row>
        <row r="3102">
          <cell r="A3102" t="str">
            <v>ED-48316</v>
          </cell>
          <cell r="C3102" t="str">
            <v>CONCRETO NÃO ESTRUTURAL, PREPARADO EM OBRA COM BETONEIRA, CONTROLE "B", COM FCK 18 MPA, BRITA Nº (1 E 2), CONSISTÊNCIA PARA VIBRAÇÃO (FABRICAÇÃO)</v>
          </cell>
          <cell r="G3102" t="str">
            <v>m3</v>
          </cell>
          <cell r="H3102">
            <v>523.57000000000005</v>
          </cell>
        </row>
        <row r="3103">
          <cell r="A3103" t="str">
            <v>ED-48312</v>
          </cell>
          <cell r="C3103" t="str">
            <v>CONCRETO NÃO ESTRUTURAL, PREPARADO EM OBRA COM BETONEIRA, CONTROLE "B", COM FCK 9 MPA, BRITA Nº (1 E 2), CONSISTÊNCIA PARA VIBRAÇÃO (FABRICAÇÃO)</v>
          </cell>
          <cell r="G3103" t="str">
            <v>m3</v>
          </cell>
          <cell r="H3103">
            <v>471.51</v>
          </cell>
        </row>
        <row r="3104">
          <cell r="A3104" t="str">
            <v>ED-8562</v>
          </cell>
          <cell r="C3104" t="str">
            <v>FORMA PARA VIGA-CINTA/BLOCO COM CHAPA DE COMPENSADO PLASTIFICADO, ESP. 12MM (DESMONTAGEM)</v>
          </cell>
          <cell r="G3104" t="str">
            <v>m2</v>
          </cell>
          <cell r="H3104">
            <v>6.08</v>
          </cell>
        </row>
        <row r="3105">
          <cell r="A3105" t="str">
            <v>ED-8560</v>
          </cell>
          <cell r="C3105" t="str">
            <v>FORMA PARA VIGA-CINTA/BLOCO COM CHAPA DE COMPENSADO PLASTIFICADO, ESP. 12MM (FABRICAÇÃO)</v>
          </cell>
          <cell r="G3105" t="str">
            <v>m2</v>
          </cell>
          <cell r="H3105">
            <v>139.6</v>
          </cell>
        </row>
        <row r="3106">
          <cell r="A3106" t="str">
            <v>ED-8561</v>
          </cell>
          <cell r="C3106" t="str">
            <v>FORMA PARA VIGA-CINTA/BLOCO COM CHAPA DE COMPENSADO PLASTIFICADO, ESP. 12MM (MONTAGEM)</v>
          </cell>
          <cell r="G3106" t="str">
            <v>m2</v>
          </cell>
          <cell r="H3106">
            <v>16.91</v>
          </cell>
        </row>
        <row r="3107">
          <cell r="A3107" t="str">
            <v>ED-8569</v>
          </cell>
          <cell r="C3107" t="str">
            <v>FORMA PARA VIGA-CINTA/BLOCO COM CHAPA DE COMPENSADO RESINADO, ESP. 12MM (DESMONTAGEM)</v>
          </cell>
          <cell r="G3107" t="str">
            <v>m2</v>
          </cell>
          <cell r="H3107">
            <v>6.08</v>
          </cell>
        </row>
        <row r="3108">
          <cell r="A3108" t="str">
            <v>ED-8567</v>
          </cell>
          <cell r="C3108" t="str">
            <v>FORMA PARA VIGA-CINTA/BLOCO COM CHAPA DE COMPENSADO RESINADO, ESP. 12MM (FABRICAÇÃO)</v>
          </cell>
          <cell r="G3108" t="str">
            <v>m2</v>
          </cell>
          <cell r="H3108">
            <v>111.64</v>
          </cell>
        </row>
        <row r="3109">
          <cell r="A3109" t="str">
            <v>ED-8568</v>
          </cell>
          <cell r="C3109" t="str">
            <v>FORMA PARA VIGA-CINTA/BLOCO COM CHAPA DE COMPENSADO RESINADO, ESP. 12MM (MONTAGEM)</v>
          </cell>
          <cell r="G3109" t="str">
            <v>m2</v>
          </cell>
          <cell r="H3109">
            <v>16.91</v>
          </cell>
        </row>
        <row r="3110">
          <cell r="A3110" t="str">
            <v>ED-8565</v>
          </cell>
          <cell r="C3110" t="str">
            <v>FORMA PARA VIGA-CINTA/BLOCO DE MADEIRA COM TÁBUA E SARRAFO (DESMONTAGEM)</v>
          </cell>
          <cell r="G3110" t="str">
            <v>m2</v>
          </cell>
          <cell r="H3110">
            <v>6.71</v>
          </cell>
        </row>
        <row r="3111">
          <cell r="A3111" t="str">
            <v>ED-8563</v>
          </cell>
          <cell r="C3111" t="str">
            <v>FORMA PARA VIGA-CINTA/BLOCO DE MADEIRA COM TÁBUA E SARRAFO (FABRICAÇÃO)</v>
          </cell>
          <cell r="G3111" t="str">
            <v>m2</v>
          </cell>
          <cell r="H3111">
            <v>89.3</v>
          </cell>
        </row>
        <row r="3112">
          <cell r="A3112" t="str">
            <v>ED-8564</v>
          </cell>
          <cell r="C3112" t="str">
            <v>FORMA PARA VIGA-CINTA/BLOCO DE MADEIRA COM TÁBUA E SARRAFO (MONTAGEM)</v>
          </cell>
          <cell r="G3112" t="str">
            <v>m2</v>
          </cell>
          <cell r="H3112">
            <v>22.1</v>
          </cell>
        </row>
        <row r="3113">
          <cell r="A3113" t="str">
            <v>ED-48323</v>
          </cell>
          <cell r="C3113" t="str">
            <v>LAJE PRÉ-MOLDADA D = 8 CM, CONCRETO 1:2:4 COM ARMAÇÃO E FORMA RESINADA</v>
          </cell>
          <cell r="G3113" t="str">
            <v>m2</v>
          </cell>
          <cell r="H3113">
            <v>171.22</v>
          </cell>
        </row>
        <row r="3114">
          <cell r="A3114" t="str">
            <v>ED-48322</v>
          </cell>
          <cell r="C3114" t="str">
            <v>LAJE SOBRE O SOLO, D = 8 CM, CONCRETO 1:3:6, CIMENTO, AREIA E BRITA</v>
          </cell>
          <cell r="G3114" t="str">
            <v>m2</v>
          </cell>
          <cell r="H3114">
            <v>52.15</v>
          </cell>
        </row>
        <row r="3115">
          <cell r="A3115" t="str">
            <v>ED-8504</v>
          </cell>
          <cell r="C3115" t="str">
            <v>LANÇAMENTO DE CONCRETO EM ESTRUTURA, INCLUSIVE TRANSPORTE ATÉ O LOCAL DE APLICAÇÃO, EXCLUSIVE APLICAÇÃO</v>
          </cell>
          <cell r="G3115" t="str">
            <v>m3</v>
          </cell>
          <cell r="H3115">
            <v>73.040000000000006</v>
          </cell>
        </row>
        <row r="3116">
          <cell r="A3116" t="str">
            <v>ED-8503</v>
          </cell>
          <cell r="C3116" t="str">
            <v>LANÇAMENTO DE CONCRETO EM FUNDAÇÃO, INCLUSIVE TRANSPORTE ATÉ O LOCAL DE APLICAÇÃO, EXCLUSIVE APLICAÇÃO</v>
          </cell>
          <cell r="G3116" t="str">
            <v>m3</v>
          </cell>
          <cell r="H3116">
            <v>57.39</v>
          </cell>
        </row>
        <row r="3117">
          <cell r="A3117" t="str">
            <v>ED-48328</v>
          </cell>
          <cell r="C3117" t="str">
            <v>LIXAMENTO DE SUPERFÍCIE DE CONCRETO manual para preparação e conservação</v>
          </cell>
          <cell r="G3117" t="str">
            <v>m2</v>
          </cell>
          <cell r="H3117">
            <v>9.5299999999999994</v>
          </cell>
        </row>
        <row r="3118">
          <cell r="A3118" t="str">
            <v>ED-48332</v>
          </cell>
          <cell r="C3118" t="str">
            <v>PINGADEIRA COM DIMENSÃO (20X5)CM, MOLDADO "IN-LOCO", EM CONCRETO NÃO ESTRUTURAL, PREPARADO EM OBRA COM BETONEIRA, COM FCK 15MPA, INCLUSIVE LANÇAMENTO, ADENSAMENTO, ACABAMENTO E ARMAÇÃO</v>
          </cell>
          <cell r="G3118" t="str">
            <v>m</v>
          </cell>
          <cell r="H3118">
            <v>19.170000000000002</v>
          </cell>
        </row>
        <row r="3119">
          <cell r="A3119" t="str">
            <v>ED-48329</v>
          </cell>
          <cell r="C3119" t="str">
            <v>PINTURA ESMALTE EM POSTES OU TUBULAÇÕES 2 DEMÃO</v>
          </cell>
          <cell r="G3119" t="str">
            <v>m</v>
          </cell>
          <cell r="H3119">
            <v>7.05</v>
          </cell>
        </row>
        <row r="3120">
          <cell r="A3120" t="str">
            <v>ED-48331</v>
          </cell>
          <cell r="C3120" t="str">
            <v>PLACA DE CONCRETO ARMADO D = 5 CM, PRÉ MOLDADA</v>
          </cell>
          <cell r="G3120" t="str">
            <v>m2</v>
          </cell>
          <cell r="H3120">
            <v>191.99</v>
          </cell>
        </row>
        <row r="3121">
          <cell r="A3121" t="str">
            <v>ED-48330</v>
          </cell>
          <cell r="C3121" t="str">
            <v>PLACA DE CONCRETO ARMADO D = 8 CM, PRÉ MOLDADA</v>
          </cell>
          <cell r="G3121" t="str">
            <v>m2</v>
          </cell>
          <cell r="H3121">
            <v>225.64</v>
          </cell>
        </row>
        <row r="3122">
          <cell r="A3122" t="str">
            <v>ED-48333</v>
          </cell>
          <cell r="C3122" t="str">
            <v>TAMPA DE CONCRETO PARA CAIXA DE INSPEÇÃO EM ALVENARIA E = 8 CM</v>
          </cell>
          <cell r="G3122" t="str">
            <v>m2</v>
          </cell>
          <cell r="H3122">
            <v>171.22</v>
          </cell>
        </row>
        <row r="3123">
          <cell r="A3123" t="str">
            <v>ED-48334</v>
          </cell>
          <cell r="C3123" t="str">
            <v>TAMPA EM CONCRETO COM FCK 15MPA, MOLDADA IN LOCO, PARA CANALETA COM LARGURA 30CM, ESP. 8CM, INCLUSIVE ARMAÇÃO CA-50 DIÂMETRO (6,3MM)</v>
          </cell>
          <cell r="G3123" t="str">
            <v>m</v>
          </cell>
          <cell r="H3123">
            <v>42.92</v>
          </cell>
        </row>
        <row r="3124">
          <cell r="A3124" t="str">
            <v>ED-48325</v>
          </cell>
          <cell r="C3124" t="str">
            <v>TRANSPORTE, LANÇAMENTO E ADENSAMENTO E ACABAMENTO DE CONCRETO EM ESTRUTURA</v>
          </cell>
          <cell r="G3124" t="str">
            <v>m3</v>
          </cell>
          <cell r="H3124">
            <v>113.65</v>
          </cell>
        </row>
        <row r="3125">
          <cell r="A3125" t="str">
            <v>ED-48324</v>
          </cell>
          <cell r="C3125" t="str">
            <v>TRANSPORTE, LANÇAMENTO E ADENSAMENTO E ACABAMENTO DE CONCRETO EM FUNDAÇÃO/RADIER</v>
          </cell>
          <cell r="G3125" t="str">
            <v>m3</v>
          </cell>
          <cell r="H3125">
            <v>89.34</v>
          </cell>
        </row>
        <row r="3126">
          <cell r="A3126" t="str">
            <v>ED-48336</v>
          </cell>
          <cell r="C3126" t="str">
            <v>VIGA 0,10 A 0,20 M DE LARGURA, CONCRETO 1:2:4 COM ARMAÇÃO E FORMA RESINADA</v>
          </cell>
          <cell r="G3126" t="str">
            <v>m3</v>
          </cell>
          <cell r="H3126">
            <v>2259.46</v>
          </cell>
        </row>
        <row r="3127">
          <cell r="A3127">
            <v>50</v>
          </cell>
          <cell r="C3127" t="str">
            <v>MÃO DE OBRA COM ENCARGOS COMPLEMENTARES</v>
          </cell>
        </row>
        <row r="3128">
          <cell r="A3128">
            <v>9111</v>
          </cell>
          <cell r="C3128" t="str">
            <v>OFICIAL E AJUDANTE</v>
          </cell>
        </row>
        <row r="3129">
          <cell r="A3129" t="str">
            <v>ED-50360</v>
          </cell>
          <cell r="C3129" t="str">
            <v>AJUDANTE DE ARMADOR COM ENCARGOS COMPLEMENTARES</v>
          </cell>
          <cell r="G3129" t="str">
            <v>hora</v>
          </cell>
          <cell r="H3129">
            <v>16.55</v>
          </cell>
        </row>
        <row r="3130">
          <cell r="A3130" t="str">
            <v>ED-50363</v>
          </cell>
          <cell r="C3130" t="str">
            <v>AJUDANTE DE BOMBEIRO/ENCANADOR COM ENCARGOS COMPLEMENTARES</v>
          </cell>
          <cell r="G3130" t="str">
            <v>hora</v>
          </cell>
          <cell r="H3130">
            <v>17.45</v>
          </cell>
        </row>
        <row r="3131">
          <cell r="A3131" t="str">
            <v>ED-50361</v>
          </cell>
          <cell r="C3131" t="str">
            <v>AJUDANTE DE CARPINTEIRO COM ENCARGOS COMPLEMENTARES</v>
          </cell>
          <cell r="G3131" t="str">
            <v>hora</v>
          </cell>
          <cell r="H3131">
            <v>17.87</v>
          </cell>
        </row>
        <row r="3132">
          <cell r="A3132" t="str">
            <v>ED-50362</v>
          </cell>
          <cell r="C3132" t="str">
            <v>AJUDANTE DE ELETRICISTA COM ENCARGOS COMPLEMENTARES</v>
          </cell>
          <cell r="G3132" t="str">
            <v>hora</v>
          </cell>
          <cell r="H3132">
            <v>18.25</v>
          </cell>
        </row>
        <row r="3133">
          <cell r="A3133" t="str">
            <v>ED-50365</v>
          </cell>
          <cell r="C3133" t="str">
            <v>AJUDANTE DE PINTOR COM ENCARGOS COMPLEMENTARES</v>
          </cell>
          <cell r="G3133" t="str">
            <v>hora</v>
          </cell>
          <cell r="H3133">
            <v>19.14</v>
          </cell>
        </row>
        <row r="3134">
          <cell r="A3134" t="str">
            <v>ED-50364</v>
          </cell>
          <cell r="C3134" t="str">
            <v>AJUDANTE DE TELHADISTA COM ENCARGOS COMPLEMENTARES</v>
          </cell>
          <cell r="G3134" t="str">
            <v>hora</v>
          </cell>
          <cell r="H3134">
            <v>17.87</v>
          </cell>
        </row>
        <row r="3135">
          <cell r="A3135" t="str">
            <v>ED-50366</v>
          </cell>
          <cell r="C3135" t="str">
            <v>AJUDANTE ESPECIALIZADO COM ENCARGOS COMPLEMENTARES</v>
          </cell>
          <cell r="G3135" t="str">
            <v>hora</v>
          </cell>
          <cell r="H3135">
            <v>17.84</v>
          </cell>
        </row>
        <row r="3136">
          <cell r="A3136" t="str">
            <v>ED-52306</v>
          </cell>
          <cell r="C3136" t="str">
            <v>AJUDANTE IMPERMEABILIZADOR COM ENCARGOS COMPLEMENTARES</v>
          </cell>
          <cell r="G3136" t="str">
            <v>hora</v>
          </cell>
          <cell r="H3136">
            <v>16.21</v>
          </cell>
        </row>
        <row r="3137">
          <cell r="A3137" t="str">
            <v>ED-21774</v>
          </cell>
          <cell r="C3137" t="str">
            <v>ALMOXARIFE COM ENCARGOS COMPLEMENTARES</v>
          </cell>
          <cell r="G3137" t="str">
            <v>mês</v>
          </cell>
          <cell r="H3137">
            <v>3383.55</v>
          </cell>
        </row>
        <row r="3138">
          <cell r="A3138" t="str">
            <v>ED-21779</v>
          </cell>
          <cell r="C3138" t="str">
            <v>APONTADOR OU APROPRIADOR DE MAO DE OBRA COM ENCARGOS COMPLEMENTARES</v>
          </cell>
          <cell r="G3138" t="str">
            <v>mês</v>
          </cell>
          <cell r="H3138">
            <v>3007.7</v>
          </cell>
        </row>
        <row r="3139">
          <cell r="A3139" t="str">
            <v>ED-50375</v>
          </cell>
          <cell r="C3139" t="str">
            <v>ARMADOR COM ENCARGOS COMPLEMENTARES</v>
          </cell>
          <cell r="G3139" t="str">
            <v>hora</v>
          </cell>
          <cell r="H3139">
            <v>22.24</v>
          </cell>
        </row>
        <row r="3140">
          <cell r="A3140" t="str">
            <v>ED-21775</v>
          </cell>
          <cell r="C3140" t="str">
            <v>AUXILIAR DE ALMOXARIFE COM ENCARGOS COMPLEMENTARES</v>
          </cell>
          <cell r="G3140" t="str">
            <v>mês</v>
          </cell>
          <cell r="H3140">
            <v>2625.61</v>
          </cell>
        </row>
        <row r="3141">
          <cell r="A3141" t="str">
            <v>ED-28562</v>
          </cell>
          <cell r="C3141" t="str">
            <v>AUXILIAR DE TOPÓGRAFO COM ENCARGOS COMPLEMENTARES</v>
          </cell>
          <cell r="G3141" t="str">
            <v>hora</v>
          </cell>
          <cell r="H3141">
            <v>16.8</v>
          </cell>
        </row>
        <row r="3142">
          <cell r="A3142" t="str">
            <v>ED-50369</v>
          </cell>
          <cell r="C3142" t="str">
            <v>AZULEJISTA COM ENCARGOS COMPLEMENTARES</v>
          </cell>
          <cell r="G3142" t="str">
            <v>hora</v>
          </cell>
          <cell r="H3142">
            <v>23.75</v>
          </cell>
        </row>
        <row r="3143">
          <cell r="A3143" t="str">
            <v>ED-50374</v>
          </cell>
          <cell r="C3143" t="str">
            <v>BOMBEIRO/ENCANADOR COM ENCARGOS COMPLEMENTARES</v>
          </cell>
          <cell r="G3143" t="str">
            <v>hora</v>
          </cell>
          <cell r="H3143">
            <v>21.76</v>
          </cell>
        </row>
        <row r="3144">
          <cell r="A3144" t="str">
            <v>ED-50370</v>
          </cell>
          <cell r="C3144" t="str">
            <v>CALCETEIRO COM ENCARGOS COMPLEMENTARES</v>
          </cell>
          <cell r="G3144" t="str">
            <v>hora</v>
          </cell>
          <cell r="H3144">
            <v>17.27</v>
          </cell>
        </row>
        <row r="3145">
          <cell r="A3145" t="str">
            <v>ED-50371</v>
          </cell>
          <cell r="C3145" t="str">
            <v>CARPINTEIRO DE ESQUADRIA COM ENCARGOS COMPLEMENTARES</v>
          </cell>
          <cell r="G3145" t="str">
            <v>hora</v>
          </cell>
          <cell r="H3145">
            <v>24.92</v>
          </cell>
        </row>
        <row r="3146">
          <cell r="A3146" t="str">
            <v>ED-50372</v>
          </cell>
          <cell r="C3146" t="str">
            <v>CARPINTEIRO DE FORMA COM ENCARGOS COMPLEMENTARES</v>
          </cell>
          <cell r="G3146" t="str">
            <v>hora</v>
          </cell>
          <cell r="H3146">
            <v>22.12</v>
          </cell>
        </row>
        <row r="3147">
          <cell r="A3147" t="str">
            <v>ED-50373</v>
          </cell>
          <cell r="C3147" t="str">
            <v>ELETRICISTA COM ENCARGOS COMPLEMENTARES</v>
          </cell>
          <cell r="G3147" t="str">
            <v>hora</v>
          </cell>
          <cell r="H3147">
            <v>22.61</v>
          </cell>
        </row>
        <row r="3148">
          <cell r="A3148" t="str">
            <v>ED-21776</v>
          </cell>
          <cell r="C3148" t="str">
            <v>ENCARREGADO GERAL DE OBRAS COM ENCARGOS COMPLEMENTARES</v>
          </cell>
          <cell r="G3148" t="str">
            <v>mês</v>
          </cell>
          <cell r="H3148">
            <v>7133.35</v>
          </cell>
        </row>
        <row r="3149">
          <cell r="A3149" t="str">
            <v>ED-21769</v>
          </cell>
          <cell r="C3149" t="str">
            <v>ENGENHEIRO CIVIL DE OBRA JÚNIOR COM ENCARGOS COMPLEMENTARES</v>
          </cell>
          <cell r="G3149" t="str">
            <v>mês</v>
          </cell>
          <cell r="H3149">
            <v>15840.32</v>
          </cell>
        </row>
        <row r="3150">
          <cell r="A3150" t="str">
            <v>ED-21770</v>
          </cell>
          <cell r="C3150" t="str">
            <v>ENGENHEIRO CIVIL DE OBRA PLENO COM ENCARGOS COMPLEMENTARES</v>
          </cell>
          <cell r="G3150" t="str">
            <v>mês</v>
          </cell>
          <cell r="H3150">
            <v>17989.53</v>
          </cell>
        </row>
        <row r="3151">
          <cell r="A3151" t="str">
            <v>ED-21771</v>
          </cell>
          <cell r="C3151" t="str">
            <v>ENGENHEIRO CIVIL DE OBRA SÊNIOR COM ENCARGOS COMPLEMENTARES</v>
          </cell>
          <cell r="G3151" t="str">
            <v>mês</v>
          </cell>
          <cell r="H3151">
            <v>24484.92</v>
          </cell>
        </row>
        <row r="3152">
          <cell r="A3152" t="str">
            <v>ED-21772</v>
          </cell>
          <cell r="C3152" t="str">
            <v>ENGENHEIRO ELETRICISTA/MECÂNICO COM ENCARGOS COMPLEMENTARES</v>
          </cell>
          <cell r="G3152" t="str">
            <v>mês</v>
          </cell>
          <cell r="H3152">
            <v>16044.73</v>
          </cell>
        </row>
        <row r="3153">
          <cell r="A3153" t="str">
            <v>ED-21773</v>
          </cell>
          <cell r="C3153" t="str">
            <v>ENGENHEIRO SANITARISTA COM ENCARGOS COMPLEMENTARES</v>
          </cell>
          <cell r="G3153" t="str">
            <v>mês</v>
          </cell>
          <cell r="H3153">
            <v>12399.92</v>
          </cell>
        </row>
        <row r="3154">
          <cell r="A3154" t="str">
            <v>ED-50387</v>
          </cell>
          <cell r="C3154" t="str">
            <v>ESTUCADOR COM ENCARGOS COMPLEMENTARES</v>
          </cell>
          <cell r="G3154" t="str">
            <v>hora</v>
          </cell>
          <cell r="H3154">
            <v>22.37</v>
          </cell>
        </row>
        <row r="3155">
          <cell r="A3155" t="str">
            <v>ED-50376</v>
          </cell>
          <cell r="C3155" t="str">
            <v>GESSEIRO COM ENCARGOS COMPLEMENTARES</v>
          </cell>
          <cell r="G3155" t="str">
            <v>hora</v>
          </cell>
          <cell r="H3155">
            <v>22.74</v>
          </cell>
        </row>
        <row r="3156">
          <cell r="A3156" t="str">
            <v>ED-50377</v>
          </cell>
          <cell r="C3156" t="str">
            <v>GRANITEIRO/MARMORISTA COM ENCARGOS COMPLEMENTARES</v>
          </cell>
          <cell r="G3156" t="str">
            <v>hora</v>
          </cell>
          <cell r="H3156">
            <v>23.31</v>
          </cell>
        </row>
        <row r="3157">
          <cell r="A3157" t="str">
            <v>ED-52307</v>
          </cell>
          <cell r="C3157" t="str">
            <v>IMPERMEABILIZADOR COM ENCARGOS COMPLEMENTARES</v>
          </cell>
          <cell r="G3157" t="str">
            <v>hora</v>
          </cell>
          <cell r="H3157">
            <v>22.37</v>
          </cell>
        </row>
        <row r="3158">
          <cell r="A3158" t="str">
            <v>ED-50378</v>
          </cell>
          <cell r="C3158" t="str">
            <v>JARDINEIRO COM ENCARGOS COMPLEMENTARES</v>
          </cell>
          <cell r="G3158" t="str">
            <v>hora</v>
          </cell>
          <cell r="H3158">
            <v>19.86</v>
          </cell>
        </row>
        <row r="3159">
          <cell r="A3159" t="str">
            <v>ED-50379</v>
          </cell>
          <cell r="C3159" t="str">
            <v>LADRILHISTA COM ENCARGOS COMPLEMENTARES</v>
          </cell>
          <cell r="G3159" t="str">
            <v>hora</v>
          </cell>
          <cell r="H3159">
            <v>23.75</v>
          </cell>
        </row>
        <row r="3160">
          <cell r="A3160" t="str">
            <v>ED-50388</v>
          </cell>
          <cell r="C3160" t="str">
            <v>MARCENEIRO COM ENCARGOS COMPLEMENTARES</v>
          </cell>
          <cell r="G3160" t="str">
            <v>hora</v>
          </cell>
          <cell r="H3160">
            <v>22.18</v>
          </cell>
        </row>
        <row r="3161">
          <cell r="A3161" t="str">
            <v>ED-21778</v>
          </cell>
          <cell r="C3161" t="str">
            <v>MESTRE DE OBRAS COM ENCARGOS COMPLEMENTARES</v>
          </cell>
          <cell r="G3161" t="str">
            <v>mês</v>
          </cell>
          <cell r="H3161">
            <v>11392.78</v>
          </cell>
        </row>
        <row r="3162">
          <cell r="A3162" t="str">
            <v>ED-50380</v>
          </cell>
          <cell r="C3162" t="str">
            <v>MONTADOR COM ENCARGOS COMPLEMENTARES</v>
          </cell>
          <cell r="G3162" t="str">
            <v>hora</v>
          </cell>
          <cell r="H3162">
            <v>22.96</v>
          </cell>
        </row>
        <row r="3163">
          <cell r="A3163" t="str">
            <v>ED-8501</v>
          </cell>
          <cell r="C3163" t="str">
            <v>OPERADOR DE BETONEIRA ESTACIONÁRIA COM ENCARGOS COMPLEMENTARES</v>
          </cell>
          <cell r="G3163" t="str">
            <v>hora</v>
          </cell>
          <cell r="H3163">
            <v>20.76</v>
          </cell>
        </row>
        <row r="3164">
          <cell r="A3164" t="str">
            <v>ED-50381</v>
          </cell>
          <cell r="C3164" t="str">
            <v>PEDREIRO COM ENCARGOS COMPLEMENTARES</v>
          </cell>
          <cell r="G3164" t="str">
            <v>hora</v>
          </cell>
          <cell r="H3164">
            <v>22.37</v>
          </cell>
        </row>
        <row r="3165">
          <cell r="A3165" t="str">
            <v>ED-50382</v>
          </cell>
          <cell r="C3165" t="str">
            <v>PINTOR COM ENCARGOS COMPLEMENTARES</v>
          </cell>
          <cell r="G3165" t="str">
            <v>hora</v>
          </cell>
          <cell r="H3165">
            <v>23.43</v>
          </cell>
        </row>
        <row r="3166">
          <cell r="A3166" t="str">
            <v>ED-50383</v>
          </cell>
          <cell r="C3166" t="str">
            <v>POCEIRO COM ENCARGOS COMPLEMENTARES</v>
          </cell>
          <cell r="G3166" t="str">
            <v>hora</v>
          </cell>
          <cell r="H3166">
            <v>21.82</v>
          </cell>
        </row>
        <row r="3167">
          <cell r="A3167" t="str">
            <v>ED-50384</v>
          </cell>
          <cell r="C3167" t="str">
            <v>RASPADOR COM ENCARGOS COMPLEMENTARES</v>
          </cell>
          <cell r="G3167" t="str">
            <v>hora</v>
          </cell>
          <cell r="H3167">
            <v>22.12</v>
          </cell>
        </row>
        <row r="3168">
          <cell r="A3168" t="str">
            <v>ED-7607</v>
          </cell>
          <cell r="C3168" t="str">
            <v>RASTELEIRO COM ENCARGOS COMPLEMENTARES</v>
          </cell>
          <cell r="G3168" t="str">
            <v>hora</v>
          </cell>
          <cell r="H3168">
            <v>19.11</v>
          </cell>
        </row>
        <row r="3169">
          <cell r="A3169" t="str">
            <v>ED-50368</v>
          </cell>
          <cell r="C3169" t="str">
            <v>REJUNTADOR COM ENCARGOS COMPLEMENTARES</v>
          </cell>
          <cell r="G3169" t="str">
            <v>hora</v>
          </cell>
          <cell r="H3169">
            <v>16.21</v>
          </cell>
        </row>
        <row r="3170">
          <cell r="A3170" t="str">
            <v>ED-7830</v>
          </cell>
          <cell r="C3170" t="str">
            <v>SERRALHEIRO COM ENCARGOS COMPLEMENTARES</v>
          </cell>
          <cell r="G3170" t="str">
            <v>hora</v>
          </cell>
          <cell r="H3170">
            <v>22.24</v>
          </cell>
        </row>
        <row r="3171">
          <cell r="A3171" t="str">
            <v>ED-50367</v>
          </cell>
          <cell r="C3171" t="str">
            <v>SERVENTE COM ENCARGOS COMPLEMENTARES</v>
          </cell>
          <cell r="G3171" t="str">
            <v>hora</v>
          </cell>
          <cell r="H3171">
            <v>16.21</v>
          </cell>
        </row>
        <row r="3172">
          <cell r="A3172" t="str">
            <v>ED-50385</v>
          </cell>
          <cell r="C3172" t="str">
            <v>TAQUEIRO COM ENCARGOS COMPLEMENTARES</v>
          </cell>
          <cell r="G3172" t="str">
            <v>hora</v>
          </cell>
          <cell r="H3172">
            <v>22.12</v>
          </cell>
        </row>
        <row r="3173">
          <cell r="A3173" t="str">
            <v>ED-21777</v>
          </cell>
          <cell r="C3173" t="str">
            <v>TÉCNICO EM SEGURANÇA DO TRABALHO COM ENCARGOS COMPLEMENTARES</v>
          </cell>
          <cell r="G3173" t="str">
            <v>mês</v>
          </cell>
          <cell r="H3173">
            <v>5384.85</v>
          </cell>
        </row>
        <row r="3174">
          <cell r="A3174" t="str">
            <v>ED-50386</v>
          </cell>
          <cell r="C3174" t="str">
            <v>TELHADISTA COM ENCARGOS COMPLEMENTARES</v>
          </cell>
          <cell r="G3174" t="str">
            <v>hora</v>
          </cell>
          <cell r="H3174">
            <v>21.89</v>
          </cell>
        </row>
        <row r="3175">
          <cell r="A3175" t="str">
            <v>ED-28561</v>
          </cell>
          <cell r="C3175" t="str">
            <v>TOPÓGRAFO COM ENCARGOS COMPLEMENTARES</v>
          </cell>
          <cell r="G3175" t="str">
            <v>hora</v>
          </cell>
          <cell r="H3175">
            <v>35.44</v>
          </cell>
        </row>
        <row r="3176">
          <cell r="A3176" t="str">
            <v>ED-9199</v>
          </cell>
          <cell r="C3176" t="str">
            <v>VIDRACEIRO COM ENCARGOS COMPLEMENTARES</v>
          </cell>
          <cell r="G3176" t="str">
            <v>hora</v>
          </cell>
          <cell r="H3176">
            <v>18.010000000000002</v>
          </cell>
        </row>
        <row r="3177">
          <cell r="A3177" t="str">
            <v>ED-21780</v>
          </cell>
          <cell r="C3177" t="str">
            <v>VIGIA NOTURNO COM ENCARGOS COMPLEMENTARES</v>
          </cell>
          <cell r="G3177" t="str">
            <v>mês</v>
          </cell>
          <cell r="H3177">
            <v>3653.76</v>
          </cell>
        </row>
        <row r="3179">
          <cell r="A3179" t="str">
            <v xml:space="preserve">
TABELA REFERENCIAL DE PREÇOS UNITÁRIOS PARA OBRAS RODOVIÁRIAS
</v>
          </cell>
        </row>
        <row r="3181">
          <cell r="A3181" t="str">
            <v>TABELA REFERENCIAL DE PREÇOS UNITÁRIOS PARA OBRAS RODOVIÁRIAS</v>
          </cell>
        </row>
        <row r="3182">
          <cell r="A3182" t="str">
            <v>Região Central - C/ Desoneração</v>
          </cell>
        </row>
        <row r="3183">
          <cell r="A3183" t="str">
            <v>OUTUBRO/2022</v>
          </cell>
        </row>
        <row r="3186">
          <cell r="A3186" t="str">
            <v>CÓDIGO</v>
          </cell>
          <cell r="C3186" t="str">
            <v>DESCRIÇÃO DO SERVIÇO</v>
          </cell>
          <cell r="G3186" t="str">
            <v>UNIDADE</v>
          </cell>
          <cell r="H3186" t="str">
            <v>CUSTO UNITÁRIO</v>
          </cell>
        </row>
        <row r="3187">
          <cell r="A3187">
            <v>248</v>
          </cell>
          <cell r="C3187" t="str">
            <v>Consultoria</v>
          </cell>
        </row>
        <row r="3188">
          <cell r="A3188" t="str">
            <v>RO-44617</v>
          </cell>
          <cell r="C3188" t="str">
            <v>Apoio Logístico - Veículo 1.0 Turbo ou similar, com motorista</v>
          </cell>
          <cell r="G3188" t="str">
            <v>km</v>
          </cell>
          <cell r="H3188">
            <v>2.4900000000000002</v>
          </cell>
        </row>
        <row r="3189">
          <cell r="A3189" t="str">
            <v>RO-44124</v>
          </cell>
          <cell r="C3189" t="str">
            <v>Apoio Logístico - Veículo 1.0 Turbo ou similar, sem motorista</v>
          </cell>
          <cell r="G3189" t="str">
            <v>km</v>
          </cell>
          <cell r="H3189">
            <v>1.46</v>
          </cell>
        </row>
        <row r="3190">
          <cell r="A3190">
            <v>249</v>
          </cell>
          <cell r="C3190" t="str">
            <v>Terraplenagem</v>
          </cell>
        </row>
        <row r="3191">
          <cell r="A3191" t="str">
            <v>RO-40239</v>
          </cell>
          <cell r="C3191" t="str">
            <v>Apiloamento de fundo de valas</v>
          </cell>
          <cell r="G3191" t="str">
            <v>m2</v>
          </cell>
          <cell r="H3191">
            <v>3.68</v>
          </cell>
        </row>
        <row r="3192">
          <cell r="A3192" t="str">
            <v>RO-40199</v>
          </cell>
          <cell r="C3192" t="str">
            <v>Carga, transporte e descarga de material de 1ª categoria, com caminhão. Distância média de transporte  de 201 a 400 m</v>
          </cell>
          <cell r="G3192" t="str">
            <v>m3</v>
          </cell>
          <cell r="H3192">
            <v>5.32</v>
          </cell>
        </row>
        <row r="3193">
          <cell r="A3193" t="str">
            <v>RO-40201</v>
          </cell>
          <cell r="C3193" t="str">
            <v>Carga, transporte e descarga de material de 1ª categoria, com caminhão. Distância média de transporte  de 601 a 800 m</v>
          </cell>
          <cell r="G3193" t="str">
            <v>m3</v>
          </cell>
          <cell r="H3193">
            <v>6.15</v>
          </cell>
        </row>
        <row r="3194">
          <cell r="A3194" t="str">
            <v>RO-40198</v>
          </cell>
          <cell r="C3194" t="str">
            <v>Carga, transporte e descarga de material de 1ª categoria, com caminhão. Distância média de transporte &lt;= 200 m</v>
          </cell>
          <cell r="G3194" t="str">
            <v>m3</v>
          </cell>
          <cell r="H3194">
            <v>4.62</v>
          </cell>
        </row>
        <row r="3195">
          <cell r="A3195" t="str">
            <v>RO-43681</v>
          </cell>
          <cell r="C3195" t="str">
            <v>Carga, transporte e descarga de material de 1ª categoria, com caminhão. Distância média de transporte de 2.001 a 2.500 m</v>
          </cell>
          <cell r="G3195" t="str">
            <v>m3</v>
          </cell>
          <cell r="H3195">
            <v>8.6300000000000008</v>
          </cell>
        </row>
        <row r="3196">
          <cell r="A3196" t="str">
            <v>RO-40202</v>
          </cell>
          <cell r="C3196" t="str">
            <v>Carga, transporte e descarga de material de 1ª categoria, com caminhão. Distância média de transporte de 801 a 1.000 m</v>
          </cell>
          <cell r="G3196" t="str">
            <v>m3</v>
          </cell>
          <cell r="H3196">
            <v>6.67</v>
          </cell>
        </row>
        <row r="3197">
          <cell r="A3197" t="str">
            <v>RO-40200</v>
          </cell>
          <cell r="C3197" t="str">
            <v>Carga ,transporte e descarga de material de 1ª categoria, com caminhão. Distância média de transporte 401 a 600 m</v>
          </cell>
          <cell r="G3197" t="str">
            <v>m3</v>
          </cell>
          <cell r="H3197">
            <v>5.72</v>
          </cell>
        </row>
        <row r="3198">
          <cell r="A3198" t="str">
            <v>RO-42767</v>
          </cell>
          <cell r="C3198" t="str">
            <v>Carga, transporte e descarga de material de 1ª categoria, com caminhão.Distância média de transporte de 1.201 a 1.400 m</v>
          </cell>
          <cell r="G3198" t="str">
            <v>m3</v>
          </cell>
          <cell r="H3198">
            <v>7.24</v>
          </cell>
        </row>
        <row r="3199">
          <cell r="A3199" t="str">
            <v>RO-43901</v>
          </cell>
          <cell r="C3199" t="str">
            <v>Carga, transporte e descarga de material de 1ª categoria, com Caminhão.Distância média de transporte de 1.401 a 1.600 m</v>
          </cell>
          <cell r="G3199" t="str">
            <v>m3</v>
          </cell>
          <cell r="H3199">
            <v>7.49</v>
          </cell>
        </row>
        <row r="3200">
          <cell r="A3200" t="str">
            <v>RO-43902</v>
          </cell>
          <cell r="C3200" t="str">
            <v>Carga, transporte e descarga de material de 1ª categoria, com caminhão.Distância média de transporte de 1.601 a 1.800 m</v>
          </cell>
          <cell r="G3200" t="str">
            <v>m3</v>
          </cell>
          <cell r="H3200">
            <v>7.99</v>
          </cell>
        </row>
        <row r="3201">
          <cell r="A3201" t="str">
            <v>RO-43398</v>
          </cell>
          <cell r="C3201" t="str">
            <v>Carga, transporte e descarga de material de 1ª categoria, com caminhão.Distância média de transporte de 1.801 a 2.000 m</v>
          </cell>
          <cell r="G3201" t="str">
            <v>m3</v>
          </cell>
          <cell r="H3201">
            <v>8.1999999999999993</v>
          </cell>
        </row>
        <row r="3202">
          <cell r="A3202" t="str">
            <v>RO-43886</v>
          </cell>
          <cell r="C3202" t="str">
            <v>Carga, transporte e descarga de material de 1ª categoria, com caminhão.Distância média de transporte de 2.501 a 3.000  m</v>
          </cell>
          <cell r="G3202" t="str">
            <v>m3</v>
          </cell>
          <cell r="H3202">
            <v>9.25</v>
          </cell>
        </row>
        <row r="3203">
          <cell r="A3203" t="str">
            <v>RO-43394</v>
          </cell>
          <cell r="C3203" t="str">
            <v>Carga, transporte e descarga de material de 1ª categoria, com caminhão.Distância média de transporte 1.001 a 1.200 m</v>
          </cell>
          <cell r="G3203" t="str">
            <v>m3</v>
          </cell>
          <cell r="H3203">
            <v>6.97</v>
          </cell>
        </row>
        <row r="3204">
          <cell r="A3204" t="str">
            <v>RO-40252</v>
          </cell>
          <cell r="C3204" t="str">
            <v>Compactação de aterro a 100% do proctor intermediário</v>
          </cell>
          <cell r="G3204" t="str">
            <v>m3</v>
          </cell>
          <cell r="H3204">
            <v>4.93</v>
          </cell>
        </row>
        <row r="3205">
          <cell r="A3205" t="str">
            <v>RO-40253</v>
          </cell>
          <cell r="C3205" t="str">
            <v>Compactação de aterro a 100% proctor internormal (150%proctor normal)</v>
          </cell>
          <cell r="G3205" t="str">
            <v>m3</v>
          </cell>
          <cell r="H3205">
            <v>4.79</v>
          </cell>
        </row>
        <row r="3206">
          <cell r="A3206" t="str">
            <v>RO-40251</v>
          </cell>
          <cell r="C3206" t="str">
            <v>Compactação de aterro a 100% proctor normal</v>
          </cell>
          <cell r="G3206" t="str">
            <v>m3</v>
          </cell>
          <cell r="H3206">
            <v>4.63</v>
          </cell>
        </row>
        <row r="3207">
          <cell r="A3207" t="str">
            <v>RO-40254</v>
          </cell>
          <cell r="C3207" t="str">
            <v>Compactação de aterro a 100% proctor normal com interferência de filtro vertical</v>
          </cell>
          <cell r="G3207" t="str">
            <v>m3</v>
          </cell>
          <cell r="H3207">
            <v>6.71</v>
          </cell>
        </row>
        <row r="3208">
          <cell r="A3208" t="str">
            <v>RO-40255</v>
          </cell>
          <cell r="C3208" t="str">
            <v>Compactação de aterro a 100% proctor normal, com interferência de solo envelopado</v>
          </cell>
          <cell r="G3208" t="str">
            <v>m3</v>
          </cell>
          <cell r="H3208">
            <v>5.5</v>
          </cell>
        </row>
        <row r="3209">
          <cell r="A3209" t="str">
            <v>RO-40249</v>
          </cell>
          <cell r="C3209" t="str">
            <v>Compactação de aterro a 95% proctor normal</v>
          </cell>
          <cell r="G3209" t="str">
            <v>m3</v>
          </cell>
          <cell r="H3209">
            <v>4.01</v>
          </cell>
        </row>
        <row r="3210">
          <cell r="A3210" t="str">
            <v>RO-40241</v>
          </cell>
          <cell r="C3210" t="str">
            <v>Compactação de bota-fora a 80% proctor normal</v>
          </cell>
          <cell r="G3210" t="str">
            <v>m3</v>
          </cell>
          <cell r="H3210">
            <v>3.26</v>
          </cell>
        </row>
        <row r="3211">
          <cell r="A3211" t="str">
            <v>RO-40238</v>
          </cell>
          <cell r="C3211" t="str">
            <v>Compactação manual de aterros</v>
          </cell>
          <cell r="G3211" t="str">
            <v>m3</v>
          </cell>
          <cell r="H3211">
            <v>22.24</v>
          </cell>
        </row>
        <row r="3212">
          <cell r="A3212" t="str">
            <v>RO-43420</v>
          </cell>
          <cell r="C3212" t="str">
            <v>Corte de árvore nativa com moto-serra   Ø &gt;= 0,30m - acima de 1.000 unidades (incluindo, desgalhamento, corte em toras e empilhamento)</v>
          </cell>
          <cell r="G3212" t="str">
            <v>U</v>
          </cell>
          <cell r="H3212">
            <v>30.75</v>
          </cell>
        </row>
        <row r="3213">
          <cell r="A3213" t="str">
            <v>RO-43419</v>
          </cell>
          <cell r="C3213" t="str">
            <v>Corte de árvore nativa com moto-serra  0,15m =&lt; Ø &lt; 0,30m - acima de 1.000 unidades (incluindo, desgalhamento, corte em toras e empilhamento)</v>
          </cell>
          <cell r="G3213" t="str">
            <v>U</v>
          </cell>
          <cell r="H3213">
            <v>21.53</v>
          </cell>
        </row>
        <row r="3214">
          <cell r="A3214" t="str">
            <v>RO-40108</v>
          </cell>
          <cell r="C3214" t="str">
            <v>Corte de árvore nativa com moto-serra  0,15m =&lt; Ø &lt; 0,30m - até 1.000 unidades (incluindo, desgalhamento, corte em toras e empilhamento)</v>
          </cell>
          <cell r="G3214" t="str">
            <v>U</v>
          </cell>
          <cell r="H3214">
            <v>28.75</v>
          </cell>
        </row>
        <row r="3215">
          <cell r="A3215" t="str">
            <v>RO-42488</v>
          </cell>
          <cell r="C3215" t="str">
            <v>Corte de árvore nativa com moto-serra Ø &gt;= 0,30m - até 1.000 unidades (incluindo, desgalhamento, corte em toras e empilhamento)</v>
          </cell>
          <cell r="G3215" t="str">
            <v>U</v>
          </cell>
          <cell r="H3215">
            <v>41.05</v>
          </cell>
        </row>
        <row r="3216">
          <cell r="A3216" t="str">
            <v>RO-40222</v>
          </cell>
          <cell r="C3216" t="str">
            <v>Demolição de muro de arrimo em gabião</v>
          </cell>
          <cell r="G3216" t="str">
            <v>m3</v>
          </cell>
          <cell r="H3216">
            <v>63.66</v>
          </cell>
        </row>
        <row r="3217">
          <cell r="A3217" t="str">
            <v>RO-43333</v>
          </cell>
          <cell r="C3217" t="str">
            <v>Desmatamento, destocamento e limpeza de árvores, arbustos e vegetação rasteira. (execução na espessura de até 30cm, incluindo remanejamento para fora da linha de offsets e acerto do material)</v>
          </cell>
          <cell r="G3217" t="str">
            <v>m2</v>
          </cell>
          <cell r="H3217">
            <v>0.47</v>
          </cell>
        </row>
        <row r="3218">
          <cell r="A3218" t="str">
            <v>RO-40229</v>
          </cell>
          <cell r="C3218" t="str">
            <v>Enrocamento de pedra de mão jogada (Execução incluindo o fornecimento de todos os materiais)</v>
          </cell>
          <cell r="G3218" t="str">
            <v>m3</v>
          </cell>
          <cell r="H3218">
            <v>108.79</v>
          </cell>
        </row>
        <row r="3219">
          <cell r="A3219" t="str">
            <v>RO-40242</v>
          </cell>
          <cell r="C3219" t="str">
            <v>Escalonamento de taludes de aterro</v>
          </cell>
          <cell r="G3219" t="str">
            <v>m3</v>
          </cell>
          <cell r="H3219">
            <v>6.66</v>
          </cell>
        </row>
        <row r="3220">
          <cell r="A3220" t="str">
            <v>RO-40137</v>
          </cell>
          <cell r="C3220" t="str">
            <v>Escavação, carga, descarga, espalhamento e transporte de material de  2ª categoria com motoscraper. Distância média de transporte  de 0 a 200 m</v>
          </cell>
          <cell r="G3220" t="str">
            <v>m3</v>
          </cell>
          <cell r="H3220">
            <v>10.01</v>
          </cell>
        </row>
        <row r="3221">
          <cell r="A3221" t="str">
            <v>RO-40138</v>
          </cell>
          <cell r="C3221" t="str">
            <v>Escavação, carga, descarga, espalhamento e transporte de material de  2ª categoria com motoscraper. Distância média de transporte  de 201 a 400 m</v>
          </cell>
          <cell r="G3221" t="str">
            <v>m3</v>
          </cell>
          <cell r="H3221">
            <v>11.28</v>
          </cell>
        </row>
        <row r="3222">
          <cell r="A3222" t="str">
            <v>RO-40140</v>
          </cell>
          <cell r="C3222" t="str">
            <v>Escavação, carga, descarga, espalhamento e transporte de material de  2ª categoria com motoscraper. Distância média de transporte  de 401 a 600 m</v>
          </cell>
          <cell r="G3222" t="str">
            <v>m3</v>
          </cell>
          <cell r="H3222">
            <v>12.14</v>
          </cell>
        </row>
        <row r="3223">
          <cell r="A3223" t="str">
            <v>RO-40143</v>
          </cell>
          <cell r="C3223" t="str">
            <v>Escavação, carga, descarga, espalhamento e transporte de material de  2ª categoria com motoscraper. Distância média de transporte  de 601 a 800 m</v>
          </cell>
          <cell r="G3223" t="str">
            <v>m3</v>
          </cell>
          <cell r="H3223">
            <v>13.35</v>
          </cell>
        </row>
        <row r="3224">
          <cell r="A3224" t="str">
            <v>RO-40144</v>
          </cell>
          <cell r="C3224" t="str">
            <v>Escavação, carga, descarga, espalhamento e transporte de material de  2ª categoria com motoscraper. Distância média de transporte  de 801 a 1.000 m</v>
          </cell>
          <cell r="G3224" t="str">
            <v>m3</v>
          </cell>
          <cell r="H3224">
            <v>14.02</v>
          </cell>
        </row>
        <row r="3225">
          <cell r="A3225" t="str">
            <v>RO-40148</v>
          </cell>
          <cell r="C3225" t="str">
            <v>Escavação, carga, descarga, espalhamento e transporte de material de 1ª categoria, com caminhão. Distância média de transporte  &lt;= 200 m</v>
          </cell>
          <cell r="G3225" t="str">
            <v>m3</v>
          </cell>
          <cell r="H3225">
            <v>5.34</v>
          </cell>
        </row>
        <row r="3226">
          <cell r="A3226" t="str">
            <v>RO-40153</v>
          </cell>
          <cell r="C3226" t="str">
            <v>Escavação, carga, descarga, espalhamento e transporte de material de 1ª categoria, com caminhão. Distância média de transporte  de 1.001 a 1.200 m</v>
          </cell>
          <cell r="G3226" t="str">
            <v>m3</v>
          </cell>
          <cell r="H3226">
            <v>8.1</v>
          </cell>
        </row>
        <row r="3227">
          <cell r="A3227" t="str">
            <v>RO-40154</v>
          </cell>
          <cell r="C3227" t="str">
            <v>Escavação, carga, descarga, espalhamento e transporte de material de 1ª categoria, com caminhão. Distância média de transporte  de 1.201 a 1.400 m</v>
          </cell>
          <cell r="G3227" t="str">
            <v>m3</v>
          </cell>
          <cell r="H3227">
            <v>8.41</v>
          </cell>
        </row>
        <row r="3228">
          <cell r="A3228" t="str">
            <v>RO-40155</v>
          </cell>
          <cell r="C3228" t="str">
            <v>Escavação, carga, descarga, espalhamento e transporte de material de 1ª categoria, com caminhão. Distância média de transporte  de 1.401 a 1.600 m</v>
          </cell>
          <cell r="G3228" t="str">
            <v>m3</v>
          </cell>
          <cell r="H3228">
            <v>9.0299999999999994</v>
          </cell>
        </row>
        <row r="3229">
          <cell r="A3229" t="str">
            <v>RO-40156</v>
          </cell>
          <cell r="C3229" t="str">
            <v>Escavação, carga, descarga, espalhamento e transporte de material de 1ª categoria, com caminhão. Distância média de transporte  de 1.601 a 1.800 m</v>
          </cell>
          <cell r="G3229" t="str">
            <v>m3</v>
          </cell>
          <cell r="H3229">
            <v>9.3000000000000007</v>
          </cell>
        </row>
        <row r="3230">
          <cell r="A3230" t="str">
            <v>RO-40157</v>
          </cell>
          <cell r="C3230" t="str">
            <v>Escavação, carga, descarga, espalhamento e transporte de material de 1ª categoria, com caminhão. Distância média de transporte  de 1.801 a 2.000 m</v>
          </cell>
          <cell r="G3230" t="str">
            <v>m3</v>
          </cell>
          <cell r="H3230">
            <v>9.5500000000000007</v>
          </cell>
        </row>
        <row r="3231">
          <cell r="A3231" t="str">
            <v>RO-40158</v>
          </cell>
          <cell r="C3231" t="str">
            <v>Escavação, carga, descarga, espalhamento e transporte de material de 1ª categoria, com caminhão. Distância média de transporte  de 2.001 a 2.500 m</v>
          </cell>
          <cell r="G3231" t="str">
            <v>m3</v>
          </cell>
          <cell r="H3231">
            <v>10.050000000000001</v>
          </cell>
        </row>
        <row r="3232">
          <cell r="A3232" t="str">
            <v>RO-40149</v>
          </cell>
          <cell r="C3232" t="str">
            <v>Escavação, carga, descarga, espalhamento e transporte de material de 1ª categoria, com caminhão. Distância média de transporte  de 201 a 400 m</v>
          </cell>
          <cell r="G3232" t="str">
            <v>m3</v>
          </cell>
          <cell r="H3232">
            <v>6.16</v>
          </cell>
        </row>
        <row r="3233">
          <cell r="A3233" t="str">
            <v>RO-40159</v>
          </cell>
          <cell r="C3233" t="str">
            <v>Escavação, carga, descarga, espalhamento e transporte de material de 1ª categoria, com caminhão. Distância média de transporte  de 2.501 a 3.000 m</v>
          </cell>
          <cell r="G3233" t="str">
            <v>m3</v>
          </cell>
          <cell r="H3233">
            <v>10.79</v>
          </cell>
        </row>
        <row r="3234">
          <cell r="A3234" t="str">
            <v>RO-40160</v>
          </cell>
          <cell r="C3234" t="str">
            <v>Escavação, carga, descarga, espalhamento e transporte de material de 1ª categoria, com caminhão. Distância média de transporte  de 3.001 a 4.000 m</v>
          </cell>
          <cell r="G3234" t="str">
            <v>m3</v>
          </cell>
          <cell r="H3234">
            <v>11.98</v>
          </cell>
        </row>
        <row r="3235">
          <cell r="A3235" t="str">
            <v>RO-40150</v>
          </cell>
          <cell r="C3235" t="str">
            <v>Escavação, carga, descarga, espalhamento e transporte de material de 1ª categoria, com caminhão. Distância média de transporte  de 401 a 600 m</v>
          </cell>
          <cell r="G3235" t="str">
            <v>m3</v>
          </cell>
          <cell r="H3235">
            <v>6.62</v>
          </cell>
        </row>
        <row r="3236">
          <cell r="A3236" t="str">
            <v>RO-40151</v>
          </cell>
          <cell r="C3236" t="str">
            <v>Escavação, carga, descarga, espalhamento e transporte de material de 1ª categoria, com caminhão. Distância média de transporte  de 601 a 800 m</v>
          </cell>
          <cell r="G3236" t="str">
            <v>m3</v>
          </cell>
          <cell r="H3236">
            <v>7.45</v>
          </cell>
        </row>
        <row r="3237">
          <cell r="A3237" t="str">
            <v>RO-40152</v>
          </cell>
          <cell r="C3237" t="str">
            <v>Escavação, carga, descarga, espalhamento e transporte de material de 1ª categoria, com caminhão. Distância média de transporte  de 801 a 1.000 m</v>
          </cell>
          <cell r="G3237" t="str">
            <v>m3</v>
          </cell>
          <cell r="H3237">
            <v>7.75</v>
          </cell>
        </row>
        <row r="3238">
          <cell r="A3238" t="str">
            <v>RO-40129</v>
          </cell>
          <cell r="C3238" t="str">
            <v>Escavação, carga, descarga, espalhamento e transporte de material de 1ª categoria, com motoscraper. Distância média de transporte  &lt;= 200 m</v>
          </cell>
          <cell r="G3238" t="str">
            <v>m3</v>
          </cell>
          <cell r="H3238">
            <v>7.22</v>
          </cell>
        </row>
        <row r="3239">
          <cell r="A3239" t="str">
            <v>RO-40130</v>
          </cell>
          <cell r="C3239" t="str">
            <v>Escavação, carga, descarga, espalhamento e transporte de material de 1ª categoria, com motoscraper. Distância média de transporte  de 201 a 400 m</v>
          </cell>
          <cell r="G3239" t="str">
            <v>m3</v>
          </cell>
          <cell r="H3239">
            <v>8</v>
          </cell>
        </row>
        <row r="3240">
          <cell r="A3240" t="str">
            <v>RO-40131</v>
          </cell>
          <cell r="C3240" t="str">
            <v>Escavação, carga, descarga, espalhamento e transporte de material de 1ª categoria, com motoscraper. Distância média de transporte  de 401 a 600 m</v>
          </cell>
          <cell r="G3240" t="str">
            <v>m3</v>
          </cell>
          <cell r="H3240">
            <v>9.41</v>
          </cell>
        </row>
        <row r="3241">
          <cell r="A3241" t="str">
            <v>RO-40134</v>
          </cell>
          <cell r="C3241" t="str">
            <v>Escavação, carga, descarga, espalhamento e transporte de material de 1ª categoria, com motoscraper. Distância média de transporte  de 601 a 800 m</v>
          </cell>
          <cell r="G3241" t="str">
            <v>m3</v>
          </cell>
          <cell r="H3241">
            <v>9.9600000000000009</v>
          </cell>
        </row>
        <row r="3242">
          <cell r="A3242" t="str">
            <v>RO-40135</v>
          </cell>
          <cell r="C3242" t="str">
            <v>Escavação, carga, descarga, espalhamento e transporte de material de 1ª categoria, com motoscraper. Distância média de transporte  de 801 a 1.000 m</v>
          </cell>
          <cell r="G3242" t="str">
            <v>m3</v>
          </cell>
          <cell r="H3242">
            <v>11.05</v>
          </cell>
        </row>
        <row r="3243">
          <cell r="A3243" t="str">
            <v>RO-40162</v>
          </cell>
          <cell r="C3243" t="str">
            <v>Escavação, carga, descarga, espalhamento e transporte de material de 2ª. categoria com caminhão. Distância média de transporte  &lt;= 200 m</v>
          </cell>
          <cell r="G3243" t="str">
            <v>m3</v>
          </cell>
          <cell r="H3243">
            <v>6.74</v>
          </cell>
        </row>
        <row r="3244">
          <cell r="A3244" t="str">
            <v>RO-40167</v>
          </cell>
          <cell r="C3244" t="str">
            <v>Escavação, carga, descarga, espalhamento e transporte de material de 2ª. categoria com caminhão. Distância média de transporte  de 1.001 a 1.200 m</v>
          </cell>
          <cell r="G3244" t="str">
            <v>m3</v>
          </cell>
          <cell r="H3244">
            <v>9.43</v>
          </cell>
        </row>
        <row r="3245">
          <cell r="A3245" t="str">
            <v>RO-40168</v>
          </cell>
          <cell r="C3245" t="str">
            <v>Escavação, carga, descarga, espalhamento e transporte de material de 2ª. categoria com caminhão. Distância média de transporte  de 1.201 a 1.400 m</v>
          </cell>
          <cell r="G3245" t="str">
            <v>m3</v>
          </cell>
          <cell r="H3245">
            <v>10.199999999999999</v>
          </cell>
        </row>
        <row r="3246">
          <cell r="A3246" t="str">
            <v>RO-40169</v>
          </cell>
          <cell r="C3246" t="str">
            <v>Escavação, carga, descarga, espalhamento e transporte de material de 2ª. categoria com caminhão. Distância média de transporte  de 1.401 a 1.600 m</v>
          </cell>
          <cell r="G3246" t="str">
            <v>m3</v>
          </cell>
          <cell r="H3246">
            <v>10.52</v>
          </cell>
        </row>
        <row r="3247">
          <cell r="A3247" t="str">
            <v>RO-40170</v>
          </cell>
          <cell r="C3247" t="str">
            <v>Escavação, carga, descarga, espalhamento e transporte de material de 2ª. categoria com caminhão. Distância média de transporte  de 1.601 a 1.800 m</v>
          </cell>
          <cell r="G3247" t="str">
            <v>m3</v>
          </cell>
          <cell r="H3247">
            <v>10.81</v>
          </cell>
        </row>
        <row r="3248">
          <cell r="A3248" t="str">
            <v>RO-40171</v>
          </cell>
          <cell r="C3248" t="str">
            <v>Escavação, carga, descarga, espalhamento e transporte de material de 2ª. categoria com caminhão. Distância média de transporte  de 1.801 a 2.000 m</v>
          </cell>
          <cell r="G3248" t="str">
            <v>m3</v>
          </cell>
          <cell r="H3248">
            <v>11.07</v>
          </cell>
        </row>
        <row r="3249">
          <cell r="A3249" t="str">
            <v>RO-40172</v>
          </cell>
          <cell r="C3249" t="str">
            <v>Escavação, carga, descarga, espalhamento e transporte de material de 2ª. categoria com caminhão. Distância média de transporte  de 2.001 a 2.500 m</v>
          </cell>
          <cell r="G3249" t="str">
            <v>m3</v>
          </cell>
          <cell r="H3249">
            <v>12.04</v>
          </cell>
        </row>
        <row r="3250">
          <cell r="A3250" t="str">
            <v>RO-40163</v>
          </cell>
          <cell r="C3250" t="str">
            <v>Escavação, carga, descarga, espalhamento e transporte de material de 2ª. categoria com caminhão. Distância média de transporte  de 201 a 400 m</v>
          </cell>
          <cell r="G3250" t="str">
            <v>m3</v>
          </cell>
          <cell r="H3250">
            <v>7.27</v>
          </cell>
        </row>
        <row r="3251">
          <cell r="A3251" t="str">
            <v>RO-40173</v>
          </cell>
          <cell r="C3251" t="str">
            <v>Escavação, carga, descarga, espalhamento e transporte de material de 2ª. categoria com caminhão. Distância média de transporte  de 2.501 a 3.000 m</v>
          </cell>
          <cell r="G3251" t="str">
            <v>m3</v>
          </cell>
          <cell r="H3251">
            <v>12.49</v>
          </cell>
        </row>
        <row r="3252">
          <cell r="A3252" t="str">
            <v>RO-40174</v>
          </cell>
          <cell r="C3252" t="str">
            <v>Escavação, carga, descarga, espalhamento e transporte de material de 2ª. categoria com caminhão. Distância média de transporte  de 3.001 a 4.000 m</v>
          </cell>
          <cell r="G3252" t="str">
            <v>m3</v>
          </cell>
          <cell r="H3252">
            <v>13.42</v>
          </cell>
        </row>
        <row r="3253">
          <cell r="A3253" t="str">
            <v>RO-40164</v>
          </cell>
          <cell r="C3253" t="str">
            <v>Escavação, carga, descarga, espalhamento e transporte de material de 2ª. categoria com caminhão. Distância média de transporte  de 401 a 600 m</v>
          </cell>
          <cell r="G3253" t="str">
            <v>m3</v>
          </cell>
          <cell r="H3253">
            <v>8.1999999999999993</v>
          </cell>
        </row>
        <row r="3254">
          <cell r="A3254" t="str">
            <v>RO-40165</v>
          </cell>
          <cell r="C3254" t="str">
            <v>Escavação, carga, descarga, espalhamento e transporte de material de 2ª. categoria com caminhão. Distância média de transporte  de 601 a 800 m</v>
          </cell>
          <cell r="G3254" t="str">
            <v>m3</v>
          </cell>
          <cell r="H3254">
            <v>8.74</v>
          </cell>
        </row>
        <row r="3255">
          <cell r="A3255" t="str">
            <v>RO-40166</v>
          </cell>
          <cell r="C3255" t="str">
            <v>Escavação, carga, descarga, espalhamento e transporte de material de 2ª. categoria com caminhão. Distância média de transporte  de 801 a 1.000 m</v>
          </cell>
          <cell r="G3255" t="str">
            <v>m3</v>
          </cell>
          <cell r="H3255">
            <v>9.06</v>
          </cell>
        </row>
        <row r="3256">
          <cell r="A3256" t="str">
            <v>RO-42329</v>
          </cell>
          <cell r="C3256" t="str">
            <v>Escavação, carga, descarga, espalhamento e transporte de material de 3ª. categoria . Distância média de transporte  de 2.501 a 3.000 m</v>
          </cell>
          <cell r="G3256" t="str">
            <v>m3</v>
          </cell>
          <cell r="H3256">
            <v>40.369999999999997</v>
          </cell>
        </row>
        <row r="3257">
          <cell r="A3257" t="str">
            <v>RO-40182</v>
          </cell>
          <cell r="C3257" t="str">
            <v>Escavação, carga, descarga, espalhamento e transporte de material de 3ª categoria. Distância média de transporte  &lt;= 200 m</v>
          </cell>
          <cell r="G3257" t="str">
            <v>m3</v>
          </cell>
          <cell r="H3257">
            <v>34.61</v>
          </cell>
        </row>
        <row r="3258">
          <cell r="A3258" t="str">
            <v>RO-41777</v>
          </cell>
          <cell r="C3258" t="str">
            <v>Escavação, carga, descarga, espalhamento e transporte de material de 3ª categoria. Distância média de transporte  de 1.001 a 1.200 m</v>
          </cell>
          <cell r="G3258" t="str">
            <v>m3</v>
          </cell>
          <cell r="H3258">
            <v>37.14</v>
          </cell>
        </row>
        <row r="3259">
          <cell r="A3259" t="str">
            <v>RO-40183</v>
          </cell>
          <cell r="C3259" t="str">
            <v>Escavação, carga, descarga, espalhamento e transporte de material de 3ª categoria. Distância média de transporte  de 201 a 400 m</v>
          </cell>
          <cell r="G3259" t="str">
            <v>m3</v>
          </cell>
          <cell r="H3259">
            <v>35.21</v>
          </cell>
        </row>
        <row r="3260">
          <cell r="A3260" t="str">
            <v>RO-42330</v>
          </cell>
          <cell r="C3260" t="str">
            <v>Escavação, carga, descarga, espalhamento e transporte de material de 3ª. categoria. Distância média de transporte  de 3.001 a 4.000 m</v>
          </cell>
          <cell r="G3260" t="str">
            <v>m3</v>
          </cell>
          <cell r="H3260">
            <v>42.19</v>
          </cell>
        </row>
        <row r="3261">
          <cell r="A3261" t="str">
            <v>RO-40184</v>
          </cell>
          <cell r="C3261" t="str">
            <v>Escavação, carga, descarga, espalhamento e transporte de material de 3ª categoria. Distância média de transporte  de 401 a 600 m</v>
          </cell>
          <cell r="G3261" t="str">
            <v>m3</v>
          </cell>
          <cell r="H3261">
            <v>35.76</v>
          </cell>
        </row>
        <row r="3262">
          <cell r="A3262" t="str">
            <v>RO-40185</v>
          </cell>
          <cell r="C3262" t="str">
            <v>Escavação, carga, descarga, espalhamento e transporte de material de 3ª categoria. Distância média de transporte  de 601 a 800 m</v>
          </cell>
          <cell r="G3262" t="str">
            <v>m3</v>
          </cell>
          <cell r="H3262">
            <v>36.369999999999997</v>
          </cell>
        </row>
        <row r="3263">
          <cell r="A3263" t="str">
            <v>RO-41778</v>
          </cell>
          <cell r="C3263" t="str">
            <v>Escavação, carga, descarga, espalhamento e transporte de material de 3ª categoria. Distância média de transporte de 1.201 a 1.400 m</v>
          </cell>
          <cell r="G3263" t="str">
            <v>m3</v>
          </cell>
          <cell r="H3263">
            <v>38.299999999999997</v>
          </cell>
        </row>
        <row r="3264">
          <cell r="A3264" t="str">
            <v>RO-41834</v>
          </cell>
          <cell r="C3264" t="str">
            <v>Escavação, carga, descarga, espalhamento e transporte de material de 3ª categoria. Distância média de transporte de 1.401 a 1.600 m</v>
          </cell>
          <cell r="G3264" t="str">
            <v>m3</v>
          </cell>
          <cell r="H3264">
            <v>38.65</v>
          </cell>
        </row>
        <row r="3265">
          <cell r="A3265" t="str">
            <v>RO-41835</v>
          </cell>
          <cell r="C3265" t="str">
            <v>Escavação, carga, descarga, espalhamento e transporte de material de 3ª categoria. Distância média de transporte de 1.601 a 1.800 m</v>
          </cell>
          <cell r="G3265" t="str">
            <v>m3</v>
          </cell>
          <cell r="H3265">
            <v>38.97</v>
          </cell>
        </row>
        <row r="3266">
          <cell r="A3266" t="str">
            <v>RO-41836</v>
          </cell>
          <cell r="C3266" t="str">
            <v>Escavação, carga, descarga, espalhamento e transporte de material de 3ª categoria. Distância média de transporte de 1.801 a 2.000 m</v>
          </cell>
          <cell r="G3266" t="str">
            <v>m3</v>
          </cell>
          <cell r="H3266">
            <v>39.270000000000003</v>
          </cell>
        </row>
        <row r="3267">
          <cell r="A3267" t="str">
            <v>RO-40186</v>
          </cell>
          <cell r="C3267" t="str">
            <v>Escavação, carga, descarga, espalhamento e transporte de material de 3ª categoria. Distância média de transporte de 2.001 a 2.500 m</v>
          </cell>
          <cell r="G3267" t="str">
            <v>m3</v>
          </cell>
          <cell r="H3267">
            <v>39.869999999999997</v>
          </cell>
        </row>
        <row r="3268">
          <cell r="A3268" t="str">
            <v>RO-41776</v>
          </cell>
          <cell r="C3268" t="str">
            <v>Escavação, carga, descarga, espalhamento e transporte de material de 3ª categoria. Distância média de transporte de 801 a 1.000 m</v>
          </cell>
          <cell r="G3268" t="str">
            <v>m3</v>
          </cell>
          <cell r="H3268">
            <v>36.72</v>
          </cell>
        </row>
        <row r="3269">
          <cell r="A3269" t="str">
            <v>RO-40192</v>
          </cell>
          <cell r="C3269" t="str">
            <v>Escavação e carga com trator e carregadeira (material de 1ª categoria)</v>
          </cell>
          <cell r="G3269" t="str">
            <v>m3</v>
          </cell>
          <cell r="H3269">
            <v>4.42</v>
          </cell>
        </row>
        <row r="3270">
          <cell r="A3270" t="str">
            <v>RO-40193</v>
          </cell>
          <cell r="C3270" t="str">
            <v>Escavação e transporte com trator  de material de 2ª categoria.Distância média de transporte &lt;=50 m</v>
          </cell>
          <cell r="G3270" t="str">
            <v>m3</v>
          </cell>
          <cell r="H3270">
            <v>6.43</v>
          </cell>
        </row>
        <row r="3271">
          <cell r="A3271" t="str">
            <v>RO-40194</v>
          </cell>
          <cell r="C3271" t="str">
            <v>Escavação e transporte com trator de material de 1ª categoria.Distância média de transporte &lt;= 50 m</v>
          </cell>
          <cell r="G3271" t="str">
            <v>m3</v>
          </cell>
          <cell r="H3271">
            <v>3.13</v>
          </cell>
        </row>
        <row r="3272">
          <cell r="A3272" t="str">
            <v>RO-40217</v>
          </cell>
          <cell r="C3272" t="str">
            <v>Escavação em material de 3ª categoria com esgotamento de àgua</v>
          </cell>
          <cell r="G3272" t="str">
            <v>m3</v>
          </cell>
          <cell r="H3272">
            <v>114.77</v>
          </cell>
        </row>
        <row r="3273">
          <cell r="A3273" t="str">
            <v>RO-40211</v>
          </cell>
          <cell r="C3273" t="str">
            <v>Escavação manual de valas em solo, com altura de 0 a 1,50 m</v>
          </cell>
          <cell r="G3273" t="str">
            <v>m3</v>
          </cell>
          <cell r="H3273">
            <v>55.03</v>
          </cell>
        </row>
        <row r="3274">
          <cell r="A3274" t="str">
            <v>RO-40213</v>
          </cell>
          <cell r="C3274" t="str">
            <v>Escavação manual de valas em solo, com altura de 1,50 m a 3,00 m</v>
          </cell>
          <cell r="G3274" t="str">
            <v>m3</v>
          </cell>
          <cell r="H3274">
            <v>69.5</v>
          </cell>
        </row>
        <row r="3275">
          <cell r="A3275" t="str">
            <v>RO-40216</v>
          </cell>
          <cell r="C3275" t="str">
            <v>Escavação manual em material de 1ª categoria com esgotamento de àgua</v>
          </cell>
          <cell r="G3275" t="str">
            <v>m3</v>
          </cell>
          <cell r="H3275">
            <v>71.239999999999995</v>
          </cell>
        </row>
        <row r="3276">
          <cell r="A3276" t="str">
            <v>RO-40218</v>
          </cell>
          <cell r="C3276" t="str">
            <v>Escavação mecânica de valas em material de 1ª categoria (Execução, incluindo remoção para fora do leito estradal)</v>
          </cell>
          <cell r="G3276" t="str">
            <v>m3</v>
          </cell>
          <cell r="H3276">
            <v>9.2899999999999991</v>
          </cell>
        </row>
        <row r="3277">
          <cell r="A3277" t="str">
            <v>RO-40215</v>
          </cell>
          <cell r="C3277" t="str">
            <v>Escavação mecânica de valas em material de 1ª e 2ª categoria (Execução, incluindo remoção para fora do leito estradal)</v>
          </cell>
          <cell r="G3277" t="str">
            <v>m3</v>
          </cell>
          <cell r="H3277">
            <v>10.69</v>
          </cell>
        </row>
        <row r="3278">
          <cell r="A3278" t="str">
            <v>RO-40219</v>
          </cell>
          <cell r="C3278" t="str">
            <v>Escavação mecânica de valas em material de 2ª categoria (Execução, incluindo remoção para fora do leito estradal)</v>
          </cell>
          <cell r="G3278" t="str">
            <v>m3</v>
          </cell>
          <cell r="H3278">
            <v>11.83</v>
          </cell>
        </row>
        <row r="3279">
          <cell r="A3279" t="str">
            <v>RO-40220</v>
          </cell>
          <cell r="C3279" t="str">
            <v>Escavação mecânica de valas em rocha (Execução, incluindo remoção para fora do leito estradal)</v>
          </cell>
          <cell r="G3279" t="str">
            <v>m3</v>
          </cell>
          <cell r="H3279">
            <v>100.14</v>
          </cell>
        </row>
        <row r="3280">
          <cell r="A3280" t="str">
            <v>RO-42263</v>
          </cell>
          <cell r="C3280" t="str">
            <v>Espalhamento de material em bota-fora</v>
          </cell>
          <cell r="G3280" t="str">
            <v>m3</v>
          </cell>
          <cell r="H3280">
            <v>0.26</v>
          </cell>
        </row>
        <row r="3281">
          <cell r="A3281" t="str">
            <v>RO-40231</v>
          </cell>
          <cell r="C3281" t="str">
            <v>Gabião tipo colchão reno espessura = 0,30 m, tela  revestida com  PVC (Execução, incluindo fornecimento de todos os materiais)</v>
          </cell>
          <cell r="G3281" t="str">
            <v>m2</v>
          </cell>
          <cell r="H3281">
            <v>222.96</v>
          </cell>
        </row>
        <row r="3282">
          <cell r="A3282" t="str">
            <v>RO-40230</v>
          </cell>
          <cell r="C3282" t="str">
            <v>Muro de arrimo em gabião caixa, tela galvanizada (Execução, incluindo fornecimento de todos os materiais)</v>
          </cell>
          <cell r="G3282" t="str">
            <v>m3</v>
          </cell>
          <cell r="H3282">
            <v>539.16999999999996</v>
          </cell>
        </row>
        <row r="3283">
          <cell r="A3283" t="str">
            <v>RO-40221</v>
          </cell>
          <cell r="C3283" t="str">
            <v>Muro de arrimo em gabião caixa, tela revestida com PVC (Execução, incluindo fornecimento de todos os materiais)</v>
          </cell>
          <cell r="G3283" t="str">
            <v>m3</v>
          </cell>
          <cell r="H3283">
            <v>684.14</v>
          </cell>
        </row>
        <row r="3284">
          <cell r="A3284" t="str">
            <v>RO-40233</v>
          </cell>
          <cell r="C3284" t="str">
            <v>Muro de arrimo em rip-rap, com enchimento de areia e cimento. Traço - 1:10 (execução, incluindo fornecimento e transporte de todos os materiais)</v>
          </cell>
          <cell r="G3284" t="str">
            <v>m3</v>
          </cell>
          <cell r="H3284">
            <v>246.49</v>
          </cell>
        </row>
        <row r="3285">
          <cell r="A3285" t="str">
            <v>RO-40232</v>
          </cell>
          <cell r="C3285" t="str">
            <v>Muro de arrimo em rip-rap (vegetativo)</v>
          </cell>
          <cell r="G3285" t="str">
            <v>m3</v>
          </cell>
          <cell r="H3285">
            <v>180.01</v>
          </cell>
        </row>
        <row r="3286">
          <cell r="A3286" t="str">
            <v>RO-40240</v>
          </cell>
          <cell r="C3286" t="str">
            <v>Patrolamento (Reconformação mecânica da plataforma)</v>
          </cell>
          <cell r="G3286" t="str">
            <v>m2</v>
          </cell>
          <cell r="H3286">
            <v>0.06</v>
          </cell>
        </row>
        <row r="3287">
          <cell r="A3287" t="str">
            <v>RO-40114</v>
          </cell>
          <cell r="C3287" t="str">
            <v>Raspagem e limpeza de vegetação com regularização do terreno</v>
          </cell>
          <cell r="G3287" t="str">
            <v>m2</v>
          </cell>
          <cell r="H3287">
            <v>0.15</v>
          </cell>
        </row>
        <row r="3288">
          <cell r="A3288" t="str">
            <v>RO-40234</v>
          </cell>
          <cell r="C3288" t="str">
            <v>Reaterro e compactação manual de vala</v>
          </cell>
          <cell r="G3288" t="str">
            <v>m3</v>
          </cell>
          <cell r="H3288">
            <v>31.53</v>
          </cell>
        </row>
        <row r="3289">
          <cell r="A3289" t="str">
            <v>RO-40118</v>
          </cell>
          <cell r="C3289" t="str">
            <v>Remoção, transporte e espalhamento de solo mole. Distância média de transporte  &lt;= 200 m</v>
          </cell>
          <cell r="G3289" t="str">
            <v>m3</v>
          </cell>
          <cell r="H3289">
            <v>14.79</v>
          </cell>
        </row>
        <row r="3290">
          <cell r="A3290" t="str">
            <v>RO-40124</v>
          </cell>
          <cell r="C3290" t="str">
            <v>Remoção, transporte e espalhamento de solo mole. Distância média de transporte  de 1.001 a 1.500 m</v>
          </cell>
          <cell r="G3290" t="str">
            <v>m3</v>
          </cell>
          <cell r="H3290">
            <v>19.45</v>
          </cell>
        </row>
        <row r="3291">
          <cell r="A3291" t="str">
            <v>RO-40125</v>
          </cell>
          <cell r="C3291" t="str">
            <v>Remoção, transporte e espalhamento de solo mole. Distância média de transporte  de 1.501 a 2.000 m</v>
          </cell>
          <cell r="G3291" t="str">
            <v>m3</v>
          </cell>
          <cell r="H3291">
            <v>21.93</v>
          </cell>
        </row>
        <row r="3292">
          <cell r="A3292" t="str">
            <v>RO-40128</v>
          </cell>
          <cell r="C3292" t="str">
            <v>Remoção, transporte e espalhamento de solo mole. Distância média de transporte  de 2.001 a 3.000 m</v>
          </cell>
          <cell r="G3292" t="str">
            <v>m3</v>
          </cell>
          <cell r="H3292">
            <v>24.64</v>
          </cell>
        </row>
        <row r="3293">
          <cell r="A3293" t="str">
            <v>RO-40120</v>
          </cell>
          <cell r="C3293" t="str">
            <v>Remoção, transporte e espalhamento de solo mole. Distância média de transporte  de 201 a 400 m</v>
          </cell>
          <cell r="G3293" t="str">
            <v>m3</v>
          </cell>
          <cell r="H3293">
            <v>15.8</v>
          </cell>
        </row>
        <row r="3294">
          <cell r="A3294" t="str">
            <v>RO-40121</v>
          </cell>
          <cell r="C3294" t="str">
            <v>Remoção, transporte e espalhamento de solo mole. Distância média de transporte  de 401 a 600 m</v>
          </cell>
          <cell r="G3294" t="str">
            <v>m3</v>
          </cell>
          <cell r="H3294">
            <v>16.82</v>
          </cell>
        </row>
        <row r="3295">
          <cell r="A3295" t="str">
            <v>RO-40122</v>
          </cell>
          <cell r="C3295" t="str">
            <v>Remoção, transporte e espalhamento de solo mole. Distância média de transporte  de 601 a 800 m</v>
          </cell>
          <cell r="G3295" t="str">
            <v>m3</v>
          </cell>
          <cell r="H3295">
            <v>17.98</v>
          </cell>
        </row>
        <row r="3296">
          <cell r="A3296" t="str">
            <v>RO-40123</v>
          </cell>
          <cell r="C3296" t="str">
            <v>Remoção, transporte e espalhamento de solo mole. Distância média de transporte  de 801 a 1.000 m</v>
          </cell>
          <cell r="G3296" t="str">
            <v>m3</v>
          </cell>
          <cell r="H3296">
            <v>18.84</v>
          </cell>
        </row>
        <row r="3297">
          <cell r="A3297" t="str">
            <v>RO-43144</v>
          </cell>
          <cell r="C3297" t="str">
            <v>Remoção, transporte e espalhamento de solo mole. Distância média de transporte de 3.001 a 4.000 m</v>
          </cell>
          <cell r="G3297" t="str">
            <v>m3</v>
          </cell>
          <cell r="H3297">
            <v>26.21</v>
          </cell>
        </row>
        <row r="3298">
          <cell r="A3298" t="str">
            <v>RO-40210</v>
          </cell>
          <cell r="C3298" t="str">
            <v>Revestimento primário (Execução, incluindo escavação, carga, descarga, espalhamento e compactação do material)</v>
          </cell>
          <cell r="G3298" t="str">
            <v>m3</v>
          </cell>
          <cell r="H3298">
            <v>14.07</v>
          </cell>
        </row>
        <row r="3299">
          <cell r="A3299">
            <v>250</v>
          </cell>
          <cell r="C3299" t="str">
            <v>Drenagem</v>
          </cell>
        </row>
        <row r="3300">
          <cell r="A3300" t="str">
            <v>RO-42910</v>
          </cell>
          <cell r="C3300" t="str">
            <v>Bacia de acumulação tipo I - A (Jusante de saídas d'água e valetas de proteção)</v>
          </cell>
          <cell r="G3300" t="str">
            <v>U</v>
          </cell>
          <cell r="H3300">
            <v>663.76</v>
          </cell>
        </row>
        <row r="3301">
          <cell r="A3301" t="str">
            <v>RO-42379</v>
          </cell>
          <cell r="C3301" t="str">
            <v>Bacia de acumulação tipo I (Jusante de saídas d'água e valetas de proteção)</v>
          </cell>
          <cell r="G3301" t="str">
            <v>U</v>
          </cell>
          <cell r="H3301">
            <v>682.2</v>
          </cell>
        </row>
        <row r="3302">
          <cell r="A3302" t="str">
            <v>RO-42911</v>
          </cell>
          <cell r="C3302" t="str">
            <v>Bacia de acumulação tipo II - A (Jusante de bueiros de greide)</v>
          </cell>
          <cell r="G3302" t="str">
            <v>U</v>
          </cell>
          <cell r="H3302">
            <v>958.77</v>
          </cell>
        </row>
        <row r="3303">
          <cell r="A3303" t="str">
            <v>RO-42380</v>
          </cell>
          <cell r="C3303" t="str">
            <v>Bacia de acumulação tipo II (Jusante de bueiros de greide)</v>
          </cell>
          <cell r="G3303" t="str">
            <v>U</v>
          </cell>
          <cell r="H3303">
            <v>1032.52</v>
          </cell>
        </row>
        <row r="3304">
          <cell r="A3304" t="str">
            <v>RO-40472</v>
          </cell>
          <cell r="C3304" t="str">
            <v>Bueiro duplo celular de concreto Padrão DER/MG.  Para altura de aterro de 5,10 a 10,00 m. BDCC (2,50 x 2,00)m - boca (Execução, incluindo fornecimento e transporte de todos os materiais, exclusive escavação e compactação)</v>
          </cell>
          <cell r="G3304" t="str">
            <v>U</v>
          </cell>
          <cell r="H3304">
            <v>7885.05</v>
          </cell>
        </row>
        <row r="3305">
          <cell r="A3305" t="str">
            <v>RO-40448</v>
          </cell>
          <cell r="C3305" t="str">
            <v>Bueiro duplo celular de concreto Padrão DER/MG.  Para altura de aterro de 5,10 a 10,00 m. BDCC (2,50 x 2,00)m - corpo (Execução, incluindo fornecimento e transporte de todos os materiais, exclusive escavação e compactação)</v>
          </cell>
          <cell r="G3305" t="str">
            <v>m</v>
          </cell>
          <cell r="H3305">
            <v>9080.39</v>
          </cell>
        </row>
        <row r="3306">
          <cell r="A3306" t="str">
            <v>RO-40474</v>
          </cell>
          <cell r="C3306" t="str">
            <v>Bueiro duplo celular de concreto Padrão DER/MG.  Para altura de aterro de 5,10 a 10,00 m. BDCC (3,00 x 2,00)m - boca (Execução, incluindo fornecimento e transporte de todos os materiais, exclusive escavação e compactação)</v>
          </cell>
          <cell r="G3306" t="str">
            <v>U</v>
          </cell>
          <cell r="H3306">
            <v>8828.68</v>
          </cell>
        </row>
        <row r="3307">
          <cell r="A3307" t="str">
            <v>RO-40450</v>
          </cell>
          <cell r="C3307" t="str">
            <v>Bueiro duplo celular de concreto Padrão DER/MG.  Para altura de aterro de 5,10 a 10,00 m. BDCC (3,00 x 2,00)m - corpo (Execução, incluindo fornecimento e transporte de todos os materiais, exclusive escavação e compactação)</v>
          </cell>
          <cell r="G3307" t="str">
            <v>m</v>
          </cell>
          <cell r="H3307">
            <v>11309.71</v>
          </cell>
        </row>
        <row r="3308">
          <cell r="A3308" t="str">
            <v>RO-40475</v>
          </cell>
          <cell r="C3308" t="str">
            <v>Bueiro duplo celular de concreto Padrão DER/MG.  Para altura de aterro de 5,10 a 10,00 m. BDCC (3,00 x 3,00)m - boca (Execução, incluindo fornecimento e transporte de todos os materiais, exclusive escavação e compactação)</v>
          </cell>
          <cell r="G3308" t="str">
            <v>U</v>
          </cell>
          <cell r="H3308">
            <v>17227.28</v>
          </cell>
        </row>
        <row r="3309">
          <cell r="A3309" t="str">
            <v>RO-40451</v>
          </cell>
          <cell r="C3309" t="str">
            <v>Bueiro duplo celular de concreto Padrão DER/MG.  Para altura de aterro de 5,10 a 10,00 m. BDCC (3,00 x 3,00)m - corpo (Execução, incluindo fornecimento e transporte de todos os materiais, exclusive escavação e compactação)</v>
          </cell>
          <cell r="G3309" t="str">
            <v>m</v>
          </cell>
          <cell r="H3309">
            <v>13616.7</v>
          </cell>
        </row>
        <row r="3310">
          <cell r="A3310" t="str">
            <v>RO-40476</v>
          </cell>
          <cell r="C3310" t="str">
            <v>Bueiro duplo celular de concreto Padrão DER/MG.  Para altura de aterro de 5,10 a 10,00 m. BDCC (3,50 x 3,50)m - boca (Execução, incluindo fornecimento e transporte de todos os materiais, exclusive escavação e compactação)</v>
          </cell>
          <cell r="G3310" t="str">
            <v>U</v>
          </cell>
          <cell r="H3310">
            <v>24563.25</v>
          </cell>
        </row>
        <row r="3311">
          <cell r="A3311" t="str">
            <v>RO-40452</v>
          </cell>
          <cell r="C3311" t="str">
            <v>Bueiro duplo celular de concreto Padrão DER/MG.  Para altura de aterro de 5,10 a 10,00 m. BDCC (3,50 x 3,50)m - corpo (Execução, incluindo fornecimento e transporte de todos os materiais, exclusive escavação e compactação)</v>
          </cell>
          <cell r="G3311" t="str">
            <v>m</v>
          </cell>
          <cell r="H3311">
            <v>17540.650000000001</v>
          </cell>
        </row>
        <row r="3312">
          <cell r="A3312" t="str">
            <v>RO-40453</v>
          </cell>
          <cell r="C3312" t="str">
            <v>Bueiro duplo celular de concreto Padrão DER/MG. Para altura de aterro de 0 a 5,00 m. BDCC (1,00 x 1,00)m - boca (Execução, incluindo fornecimento e transporte de todos os materiais, exclusive escavação e compactação)</v>
          </cell>
          <cell r="G3312" t="str">
            <v>U</v>
          </cell>
          <cell r="H3312">
            <v>1500.81</v>
          </cell>
        </row>
        <row r="3313">
          <cell r="A3313" t="str">
            <v>RO-40429</v>
          </cell>
          <cell r="C3313" t="str">
            <v>Bueiro duplo celular de concreto Padrão DER/MG. Para altura de aterro de 0 a 5,00 m. BDCC (1,00 x 1,00)m - corpo (Execução, incluindo fornecimento e transporte de todos os materiais, exclusive escavação e compactação)</v>
          </cell>
          <cell r="G3313" t="str">
            <v>m</v>
          </cell>
          <cell r="H3313">
            <v>2170.13</v>
          </cell>
        </row>
        <row r="3314">
          <cell r="A3314" t="str">
            <v>RO-40455</v>
          </cell>
          <cell r="C3314" t="str">
            <v>Bueiro duplo celular de concreto Padrão DER/MG. Para altura de aterro de 0 a 5,00 m. BDCC (1,50 x 2,00)m - boca (Execução, incluindo fornecimento e transporte de todos os materiais, exclusive escavação e compactação)</v>
          </cell>
          <cell r="G3314" t="str">
            <v>U</v>
          </cell>
          <cell r="H3314">
            <v>5331.8</v>
          </cell>
        </row>
        <row r="3315">
          <cell r="A3315" t="str">
            <v>RO-40431</v>
          </cell>
          <cell r="C3315" t="str">
            <v>Bueiro duplo celular de concreto Padrão DER/MG. Para altura de aterro de 0 a 5,00 m. BDCC (1,50 x 2,00)m - corpo (Execução, incluindo fornecimento e transporte de todos os materiais, exclusive escavação e compactação)</v>
          </cell>
          <cell r="G3315" t="str">
            <v>m</v>
          </cell>
          <cell r="H3315">
            <v>4562.37</v>
          </cell>
        </row>
        <row r="3316">
          <cell r="A3316" t="str">
            <v>RO-40456</v>
          </cell>
          <cell r="C3316" t="str">
            <v>Bueiro duplo celular de concreto Padrão DER/MG. Para altura de aterro de 0 a 5,00 m. BDCC (2,00 x 1,50)m - boca (Execução, incluindo fornecimento e transporte de todos os materiais, exclusive escavação e compactação)</v>
          </cell>
          <cell r="G3316" t="str">
            <v>U</v>
          </cell>
          <cell r="H3316">
            <v>3607.96</v>
          </cell>
        </row>
        <row r="3317">
          <cell r="A3317" t="str">
            <v>RO-40432</v>
          </cell>
          <cell r="C3317" t="str">
            <v>Bueiro duplo celular de concreto Padrão DER/MG. Para altura de aterro de 0 a 5,00 m. BDCC (2,00 x 1,50)m - corpo (Execução, incluindo fornecimento e transporte de todos os materiais, exclusive escavação e compactação)</v>
          </cell>
          <cell r="G3317" t="str">
            <v>m</v>
          </cell>
          <cell r="H3317">
            <v>4998.13</v>
          </cell>
        </row>
        <row r="3318">
          <cell r="A3318" t="str">
            <v>RO-40457</v>
          </cell>
          <cell r="C3318" t="str">
            <v>Bueiro duplo celular de concreto Padrão DER/MG. Para altura de aterro de 0 a 5,00 m. BDCC (2,00 x 2,00)m - boca (Execução, incluindo fornecimento e transporte de todos os materiais, exclusive escavação e compactação)</v>
          </cell>
          <cell r="G3318" t="str">
            <v>U</v>
          </cell>
          <cell r="H3318">
            <v>5859.67</v>
          </cell>
        </row>
        <row r="3319">
          <cell r="A3319" t="str">
            <v>RO-40433</v>
          </cell>
          <cell r="C3319" t="str">
            <v>Bueiro duplo celular de concreto Padrão DER/MG. Para altura de aterro de 0 a 5,00 m. BDCC (2,00 x 2,00)m - corpo (Execução, incluindo fornecimento e transporte de todos os materiais, exclusive escavação e compactação)</v>
          </cell>
          <cell r="G3319" t="str">
            <v>m</v>
          </cell>
          <cell r="H3319">
            <v>5834.56</v>
          </cell>
        </row>
        <row r="3320">
          <cell r="A3320" t="str">
            <v>RO-40458</v>
          </cell>
          <cell r="C3320" t="str">
            <v>Bueiro duplo celular de concreto Padrão DER/MG. Para altura de aterro de 0 a 5,00 m. BDCC (2,00 x 2,50)m - boca (Execução, incluindo fornecimento e transporte de todos os materiais, exclusive escavação e compactação)</v>
          </cell>
          <cell r="G3320" t="str">
            <v>U</v>
          </cell>
          <cell r="H3320">
            <v>8704.66</v>
          </cell>
        </row>
        <row r="3321">
          <cell r="A3321" t="str">
            <v>RO-40434</v>
          </cell>
          <cell r="C3321" t="str">
            <v>Bueiro duplo celular de concreto Padrão DER/MG. Para altura de aterro de 0 a 5,00 m. BDCC (2,00 x 2,50)m - corpo (Execução, incluindo fornecimento e transporte de todos os materiais, exclusive escavação e compactação)</v>
          </cell>
          <cell r="G3321" t="str">
            <v>m</v>
          </cell>
          <cell r="H3321">
            <v>6739.56</v>
          </cell>
        </row>
        <row r="3322">
          <cell r="A3322" t="str">
            <v>RO-40459</v>
          </cell>
          <cell r="C3322" t="str">
            <v>Bueiro duplo celular de concreto Padrão DER/MG. Para altura de aterro de 0 a 5,00 m. BDCC (2,00 x 3,00)m - boca (Execução, incluindo fornecimento e transporte de todos os materiais, exclusive escavação e compactação)</v>
          </cell>
          <cell r="G3322" t="str">
            <v>U</v>
          </cell>
          <cell r="H3322">
            <v>12421.63</v>
          </cell>
        </row>
        <row r="3323">
          <cell r="A3323" t="str">
            <v>RO-40435</v>
          </cell>
          <cell r="C3323" t="str">
            <v>Bueiro duplo celular de concreto Padrão DER/MG. Para altura de aterro de 0 a 5,00 m. BDCC (2,00 x 3,00)m - corpo (Execução, incluindo fornecimento e transporte de todos os materiais, exclusive escavação e compactação)</v>
          </cell>
          <cell r="G3323" t="str">
            <v>m</v>
          </cell>
          <cell r="H3323">
            <v>7795.39</v>
          </cell>
        </row>
        <row r="3324">
          <cell r="A3324" t="str">
            <v>RO-40460</v>
          </cell>
          <cell r="C3324" t="str">
            <v>Bueiro duplo celular de concreto Padrão DER/MG. Para altura de aterro de 0 a 5,00 m. BDCC (2,50 x 1,50)m - boca (Execução, incluindo fornecimento e transporte de todos os materiais, exclusive escavação e compactação)</v>
          </cell>
          <cell r="G3324" t="str">
            <v>U</v>
          </cell>
          <cell r="H3324">
            <v>4006.97</v>
          </cell>
        </row>
        <row r="3325">
          <cell r="A3325" t="str">
            <v>RO-40436</v>
          </cell>
          <cell r="C3325" t="str">
            <v>Bueiro duplo celular de concreto Padrão DER/MG. Para altura de aterro de 0 a 5,00 m. BDCC (2,50 x 1,50)m - corpo (Execução, incluindo fornecimento e transporte de todos os materiais, exclusive escavação e compactação)</v>
          </cell>
          <cell r="G3325" t="str">
            <v>m</v>
          </cell>
          <cell r="H3325">
            <v>6362.75</v>
          </cell>
        </row>
        <row r="3326">
          <cell r="A3326" t="str">
            <v>RO-40461</v>
          </cell>
          <cell r="C3326" t="str">
            <v>Bueiro duplo celular de concreto Padrão DER/MG. Para altura de aterro de 0 a 5,00 m. BDCC (2,50 x 2,00)m - boca (Execução, incluindo fornecimento e transporte de todos os materiais, exclusive escavação e compactação)</v>
          </cell>
          <cell r="G3326" t="str">
            <v>U</v>
          </cell>
          <cell r="H3326">
            <v>6291.8</v>
          </cell>
        </row>
        <row r="3327">
          <cell r="A3327" t="str">
            <v>RO-40437</v>
          </cell>
          <cell r="C3327" t="str">
            <v>Bueiro duplo celular de concreto Padrão DER/MG. Para altura de aterro de 0 a 5,00 m. BDCC (2,50 x 2,00)m - corpo (Execução, incluindo fornecimento e transporte de todos os materiais, exclusive escavação e compactação)</v>
          </cell>
          <cell r="G3327" t="str">
            <v>m</v>
          </cell>
          <cell r="H3327">
            <v>7166.81</v>
          </cell>
        </row>
        <row r="3328">
          <cell r="A3328" t="str">
            <v>RO-40462</v>
          </cell>
          <cell r="C3328" t="str">
            <v>Bueiro duplo celular de concreto Padrão DER/MG. Para altura de aterro de 0 a 5,00 m. BDCC (2,50 x 2,50)m - boca (Execução, incluindo fornecimento e transporte de todos os materiais, exclusive escavação e compactação)</v>
          </cell>
          <cell r="G3328" t="str">
            <v>U</v>
          </cell>
          <cell r="H3328">
            <v>9408.06</v>
          </cell>
        </row>
        <row r="3329">
          <cell r="A3329" t="str">
            <v>RO-40438</v>
          </cell>
          <cell r="C3329" t="str">
            <v>Bueiro duplo celular de concreto Padrão DER/MG. Para altura de aterro de 0 a 5,00 m. BDCC (2,50 x 2,50)m - corpo (Execução, incluindo fornecimento e transporte de todos os materiais, exclusive escavação e compactação)</v>
          </cell>
          <cell r="G3329" t="str">
            <v>m</v>
          </cell>
          <cell r="H3329">
            <v>8153.06</v>
          </cell>
        </row>
        <row r="3330">
          <cell r="A3330" t="str">
            <v>RO-40463</v>
          </cell>
          <cell r="C3330" t="str">
            <v>Bueiro duplo celular de concreto Padrão DER/MG. Para altura de aterro de 0 a 5,00 m. BDCC (2,50 x 3,00)m - boca (Execução, incluindo fornecimento e transporte de todos os materiais, exclusive escavação e compactação)</v>
          </cell>
          <cell r="G3330" t="str">
            <v>U</v>
          </cell>
          <cell r="H3330">
            <v>13179.68</v>
          </cell>
        </row>
        <row r="3331">
          <cell r="A3331" t="str">
            <v>RO-40439</v>
          </cell>
          <cell r="C3331" t="str">
            <v>Bueiro duplo celular de concreto Padrão DER/MG. Para altura de aterro de 0 a 5,00 m. BDCC (2,50 x 3,00)m - corpo (Execução, incluindo fornecimento e transporte de todos os materiais, exclusive escavação e compactação)</v>
          </cell>
          <cell r="G3331" t="str">
            <v>m</v>
          </cell>
          <cell r="H3331">
            <v>9148.02</v>
          </cell>
        </row>
        <row r="3332">
          <cell r="A3332" t="str">
            <v>RO-40464</v>
          </cell>
          <cell r="C3332" t="str">
            <v>Bueiro duplo celular de concreto Padrão DER/MG. Para altura de aterro de 0 a 5,00 m. BDCC (3,00 x 2,00)m - boca (Execução, incluindo fornecimento e transporte de todos os materiais, exclusive escavação e compactação)</v>
          </cell>
          <cell r="G3332" t="str">
            <v>U</v>
          </cell>
          <cell r="H3332">
            <v>6884.57</v>
          </cell>
        </row>
        <row r="3333">
          <cell r="A3333" t="str">
            <v>RO-40440</v>
          </cell>
          <cell r="C3333" t="str">
            <v>Bueiro duplo celular de concreto Padrão DER/MG. Para altura de aterro de 0 a 5,00 m. BDCC (3,00 x 2,00)m - corpo (Execução, incluindo fornecimento e transporte de todos os materiais, exclusive escavação e compactação)</v>
          </cell>
          <cell r="G3333" t="str">
            <v>m</v>
          </cell>
          <cell r="H3333">
            <v>8791.7999999999993</v>
          </cell>
        </row>
        <row r="3334">
          <cell r="A3334" t="str">
            <v>RO-40465</v>
          </cell>
          <cell r="C3334" t="str">
            <v>Bueiro duplo celular de concreto Padrão DER/MG. Para altura de aterro de 0 a 5,00 m. BDCC (3,00 x 2,50)m - boca (Execução, incluindo fornecimento e transporte de todos os materiais, exclusive escavação e compactação)</v>
          </cell>
          <cell r="G3334" t="str">
            <v>U</v>
          </cell>
          <cell r="H3334">
            <v>10027.18</v>
          </cell>
        </row>
        <row r="3335">
          <cell r="A3335" t="str">
            <v>RO-40441</v>
          </cell>
          <cell r="C3335" t="str">
            <v>Bueiro duplo celular de concreto Padrão DER/MG. Para altura de aterro de 0 a 5,00 m. BDCC (3,00 x 2,50)m - corpo (Execução, incluindo fornecimento e transporte de todos os materiais, exclusive escavação e compactação)</v>
          </cell>
          <cell r="G3335" t="str">
            <v>m</v>
          </cell>
          <cell r="H3335">
            <v>9684.84</v>
          </cell>
        </row>
        <row r="3336">
          <cell r="A3336" t="str">
            <v>RO-40466</v>
          </cell>
          <cell r="C3336" t="str">
            <v>Bueiro duplo celular de concreto Padrão DER/MG. Para altura de aterro de 0 a 5,00 m. BDCC (3,00 x 3,00)m - boca (Execução, incluindo fornecimento e transporte de todos os materiais, exclusive escavação e compactação)</v>
          </cell>
          <cell r="G3336" t="str">
            <v>U</v>
          </cell>
          <cell r="H3336">
            <v>13926.05</v>
          </cell>
        </row>
        <row r="3337">
          <cell r="A3337" t="str">
            <v>RO-40442</v>
          </cell>
          <cell r="C3337" t="str">
            <v>Bueiro duplo celular de concreto Padrão DER/MG. Para altura de aterro de 0 a 5,00 m. BDCC (3,00 x 3,00)m - corpo (Execução, incluindo fornecimento e transporte de todos os materiais, exclusive escavação e compactação)</v>
          </cell>
          <cell r="G3337" t="str">
            <v>m</v>
          </cell>
          <cell r="H3337">
            <v>10691.91</v>
          </cell>
        </row>
        <row r="3338">
          <cell r="A3338" t="str">
            <v>RO-40467</v>
          </cell>
          <cell r="C3338" t="str">
            <v>Bueiro duplo celular de concreto Padrão DER/MG. Para altura de aterro de 0 a 5,00 m. BDCC (3,00 x 3,50)m - boca (Execução, incluindo fornecimento e transporte de todos os materiais, exclusive escavação e compactação)</v>
          </cell>
          <cell r="G3338" t="str">
            <v>U</v>
          </cell>
          <cell r="H3338">
            <v>18676.13</v>
          </cell>
        </row>
        <row r="3339">
          <cell r="A3339" t="str">
            <v>RO-40443</v>
          </cell>
          <cell r="C3339" t="str">
            <v>Bueiro duplo celular de concreto Padrão DER/MG. Para altura de aterro de 0 a 5,00 m. BDCC (3,00 x 3,50)m - corpo (Execução, incluindo fornecimento e transporte de todos os materiais, exclusive escavação e compactação)</v>
          </cell>
          <cell r="G3339" t="str">
            <v>m</v>
          </cell>
          <cell r="H3339">
            <v>11833.67</v>
          </cell>
        </row>
        <row r="3340">
          <cell r="A3340" t="str">
            <v>RO-40469</v>
          </cell>
          <cell r="C3340" t="str">
            <v>Bueiro duplo celular de concreto Padrão DER/MG. Para altura de aterro de 0 a 5,00 m. BDCC (3,50 x 3,00)m - boca (Execução, incluindo fornecimento e transporte de todos os materiais, exclusive escavação e compactação)</v>
          </cell>
          <cell r="G3340" t="str">
            <v>U</v>
          </cell>
          <cell r="H3340">
            <v>14721.36</v>
          </cell>
        </row>
        <row r="3341">
          <cell r="A3341" t="str">
            <v>RO-40444</v>
          </cell>
          <cell r="C3341" t="str">
            <v>Bueiro duplo celular de concreto Padrão DER/MG. Para altura de aterro de 0 a 5,00 m. BDCC (3,50 x 3,00)m - corpo (Execução, incluindo fornecimento e transporte de todos os materiais, exclusive escavação e compactação)</v>
          </cell>
          <cell r="G3341" t="str">
            <v>m</v>
          </cell>
          <cell r="H3341">
            <v>12420.46</v>
          </cell>
        </row>
        <row r="3342">
          <cell r="A3342" t="str">
            <v>RO-41798</v>
          </cell>
          <cell r="C3342" t="str">
            <v>Bueiro duplo celular de concreto Padrão DER/MG. Para altura de aterro de 0 a 5,00 m. BDCC (3,50 x 3,50)m - boca (Execução, incluindo fornecimento e transporte de todos os materiais, exclusive escavação e compactação)</v>
          </cell>
          <cell r="G3342" t="str">
            <v>U</v>
          </cell>
          <cell r="H3342">
            <v>19613.11</v>
          </cell>
        </row>
        <row r="3343">
          <cell r="A3343" t="str">
            <v>RO-40445</v>
          </cell>
          <cell r="C3343" t="str">
            <v>Bueiro duplo celular de concreto Padrão DER/MG. Para altura de aterro de 0 a 5,00 m. BDCC (3,50 x 3,50)m - corpo (Execução, incluindo fornecimento e transporte de todos os materiais, exclusive escavação e compactação)</v>
          </cell>
          <cell r="G3343" t="str">
            <v>m</v>
          </cell>
          <cell r="H3343">
            <v>13552.11</v>
          </cell>
        </row>
        <row r="3344">
          <cell r="A3344" t="str">
            <v>RO-40471</v>
          </cell>
          <cell r="C3344" t="str">
            <v>Bueiro duplo celular de concreto Padrão DER/MG. Para altura de aterro de 0 a 5,00 m. BDCC (4,00 x 4,00)m - boca (Execução, incluindo fornecimento e transporte de todos os materiais, exclusive escavação e compactação)</v>
          </cell>
          <cell r="G3344" t="str">
            <v>U</v>
          </cell>
          <cell r="H3344">
            <v>26506.42</v>
          </cell>
        </row>
        <row r="3345">
          <cell r="A3345" t="str">
            <v>RO-40447</v>
          </cell>
          <cell r="C3345" t="str">
            <v>Bueiro duplo celular de concreto Padrão DER/MG. Para altura de aterro de 0 a 5,00 m. BDCC (4,00 x 4,00)m - corpo (Execução, incluindo fornecimento e transporte de todos os materiais, exclusive escavação e compactação)</v>
          </cell>
          <cell r="G3345" t="str">
            <v>m</v>
          </cell>
          <cell r="H3345">
            <v>16852.759999999998</v>
          </cell>
        </row>
        <row r="3346">
          <cell r="A3346" t="str">
            <v>RO-40297</v>
          </cell>
          <cell r="C3346" t="str">
            <v>Bueiro duplo tubular  de concreto, classe CA-2.  BDTC Ø 0,60 m - corpo (Execução, incluindo fornecimento e transporte de todos os materiais e berço, exclusive escavação e compactação)</v>
          </cell>
          <cell r="G3346" t="str">
            <v>m</v>
          </cell>
          <cell r="H3346">
            <v>828.98</v>
          </cell>
        </row>
        <row r="3347">
          <cell r="A3347" t="str">
            <v>RO-40298</v>
          </cell>
          <cell r="C3347" t="str">
            <v>Bueiro duplo tubular  de concreto, classe CA-2.  BDTC Ø 0,80 m - corpo (Execução, incluindo fornecimento e transporte de todos os materiais e berço, exclusive escavação e compactação)</v>
          </cell>
          <cell r="G3347" t="str">
            <v>m</v>
          </cell>
          <cell r="H3347">
            <v>1420.9</v>
          </cell>
        </row>
        <row r="3348">
          <cell r="A3348" t="str">
            <v>RO-40299</v>
          </cell>
          <cell r="C3348" t="str">
            <v>Bueiro duplo tubular  de concreto, classe CA-2.  BDTC Ø 1,00  m - corpo (Execução, incluindo fornecimento e transporte de todos os materiais e berço, exclusive escavação e compactação)</v>
          </cell>
          <cell r="G3348" t="str">
            <v>m</v>
          </cell>
          <cell r="H3348">
            <v>2024.1</v>
          </cell>
        </row>
        <row r="3349">
          <cell r="A3349" t="str">
            <v>RO-40300</v>
          </cell>
          <cell r="C3349" t="str">
            <v>Bueiro duplo tubular  de concreto, classe CA-2.  BDTC Ø 1,20 m - corpo (Execução, incluindo fornecimento e transporte de todos os materiais e berço, exclusive escavação e compactação)</v>
          </cell>
          <cell r="G3349" t="str">
            <v>m</v>
          </cell>
          <cell r="H3349">
            <v>2807.37</v>
          </cell>
        </row>
        <row r="3350">
          <cell r="A3350" t="str">
            <v>RO-40301</v>
          </cell>
          <cell r="C3350" t="str">
            <v>Bueiro duplo tubular  de concreto, classe CA-2.  BDTC Ø 1,50  m - corpo (Execução, incluindo fornecimento e transporte de todos os materiais e berço, exclusive escavação e compactação)</v>
          </cell>
          <cell r="G3350" t="str">
            <v>m</v>
          </cell>
          <cell r="H3350">
            <v>4105.91</v>
          </cell>
        </row>
        <row r="3351">
          <cell r="A3351" t="str">
            <v>RO-40307</v>
          </cell>
          <cell r="C3351" t="str">
            <v>Bueiro duplo tubular de concreto, BDTC Ø 0,60 m - boca (Execução, incluindo fornecimento e transporte de todos os materiais, exclusive escavação e compactação)</v>
          </cell>
          <cell r="G3351" t="str">
            <v>U</v>
          </cell>
          <cell r="H3351">
            <v>1588.21</v>
          </cell>
        </row>
        <row r="3352">
          <cell r="A3352" t="str">
            <v>RO-40308</v>
          </cell>
          <cell r="C3352" t="str">
            <v>Bueiro duplo tubular de concreto, BDTC Ø 0,80 m - boca (Execução, incluindo fornecimento e transporte de todos os materiais, exclusive escavação e compactação)</v>
          </cell>
          <cell r="G3352" t="str">
            <v>U</v>
          </cell>
          <cell r="H3352">
            <v>2608.02</v>
          </cell>
        </row>
        <row r="3353">
          <cell r="A3353" t="str">
            <v>RO-40309</v>
          </cell>
          <cell r="C3353" t="str">
            <v>Bueiro duplo tubular de concreto, BDTC Ø 1,00 m - boca (Execução, incluindo fornecimento e transporte de todos os materiais, exclusive escavação e compactação)</v>
          </cell>
          <cell r="G3353" t="str">
            <v>U</v>
          </cell>
          <cell r="H3353">
            <v>3953.39</v>
          </cell>
        </row>
        <row r="3354">
          <cell r="A3354" t="str">
            <v>RO-40310</v>
          </cell>
          <cell r="C3354" t="str">
            <v>Bueiro duplo tubular de concreto, BDTC Ø 1,20 m - boca (Execução, incluindo fornecimento e transporte de todos os materiais, exclusive escavação e compactação)</v>
          </cell>
          <cell r="G3354" t="str">
            <v>U</v>
          </cell>
          <cell r="H3354">
            <v>5811.89</v>
          </cell>
        </row>
        <row r="3355">
          <cell r="A3355" t="str">
            <v>RO-40311</v>
          </cell>
          <cell r="C3355" t="str">
            <v>Bueiro duplo tubular de concreto, BDTC Ø 1,50 m - boca (Execução, incluindo fornecimento e transporte de todos os materiais, exclusive escavação e compactação)</v>
          </cell>
          <cell r="G3355" t="str">
            <v>U</v>
          </cell>
          <cell r="H3355">
            <v>10469.32</v>
          </cell>
        </row>
        <row r="3356">
          <cell r="A3356" t="str">
            <v>RO-40292</v>
          </cell>
          <cell r="C3356" t="str">
            <v>Bueiro duplo tubular de concreto, classe CA-1. BDTC Ø 0,60 m - corpo (Execução, incluindo fornecimento e transporte de todos os materiais e berço, exclusive escavação e compactação)</v>
          </cell>
          <cell r="G3356" t="str">
            <v>m</v>
          </cell>
          <cell r="H3356">
            <v>890.8</v>
          </cell>
        </row>
        <row r="3357">
          <cell r="A3357" t="str">
            <v>RO-40293</v>
          </cell>
          <cell r="C3357" t="str">
            <v>Bueiro duplo tubular de concreto, classe CA-1. BDTC Ø 0,80 m - corpo (Execução, incluindo fornecimento e transporte de todos os materiais e berço, exclusive escavação e compactação)</v>
          </cell>
          <cell r="G3357" t="str">
            <v>m</v>
          </cell>
          <cell r="H3357">
            <v>1442.48</v>
          </cell>
        </row>
        <row r="3358">
          <cell r="A3358" t="str">
            <v>RO-40294</v>
          </cell>
          <cell r="C3358" t="str">
            <v>Bueiro duplo tubular de concreto, classe CA-1. BDTC Ø 1,00 m - corpo (Execução, incluindo fornecimento e transporte de todos os materiais e berço, exclusive escavação e compactação)</v>
          </cell>
          <cell r="G3358" t="str">
            <v>m</v>
          </cell>
          <cell r="H3358">
            <v>1933.84</v>
          </cell>
        </row>
        <row r="3359">
          <cell r="A3359" t="str">
            <v>RO-40295</v>
          </cell>
          <cell r="C3359" t="str">
            <v>Bueiro duplo tubular de concreto, classe CA-1. BDTC Ø 1,20 m - corpo (Execução, incluindo fornecimento e transporte de todos os materiais e berço, exclusive escavação e compactação)</v>
          </cell>
          <cell r="G3359" t="str">
            <v>m</v>
          </cell>
          <cell r="H3359">
            <v>2699.45</v>
          </cell>
        </row>
        <row r="3360">
          <cell r="A3360" t="str">
            <v>RO-40296</v>
          </cell>
          <cell r="C3360" t="str">
            <v>Bueiro duplo tubular de concreto, classe CA-1. BDTC Ø 1,50 m - corpo (Execução, incluindo fornecimento e transporte de todos os materiais e berço, exclusive escavação e compactação)</v>
          </cell>
          <cell r="G3360" t="str">
            <v>m</v>
          </cell>
          <cell r="H3360">
            <v>3968.55</v>
          </cell>
        </row>
        <row r="3361">
          <cell r="A3361" t="str">
            <v>RO-40302</v>
          </cell>
          <cell r="C3361" t="str">
            <v>Bueiro duplo tubular de concreto, classe CA-3. BDTC Ø 0,60 m - corpo (Execução, incluindo fornecimento e transporte de todos os materiais e berço, exclusive escavação e compactação)</v>
          </cell>
          <cell r="G3361" t="str">
            <v>m</v>
          </cell>
          <cell r="H3361">
            <v>1032.08</v>
          </cell>
        </row>
        <row r="3362">
          <cell r="A3362" t="str">
            <v>RO-40303</v>
          </cell>
          <cell r="C3362" t="str">
            <v>Bueiro duplo tubular de concreto, classe CA-3. BDTC Ø 0,80 m - corpo (Execução, incluindo fornecimento e transporte de todos os materiais e berço, exclusive escavação e compactação)</v>
          </cell>
          <cell r="G3362" t="str">
            <v>m</v>
          </cell>
          <cell r="H3362">
            <v>1757.24</v>
          </cell>
        </row>
        <row r="3363">
          <cell r="A3363" t="str">
            <v>RO-40304</v>
          </cell>
          <cell r="C3363" t="str">
            <v>Bueiro duplo tubular de concreto, classe CA-3. BDTC Ø 1,00 m - corpo (Execução, incluindo fornecimento e transporte de todos os materiais e berço, exclusive escavação e compactação)</v>
          </cell>
          <cell r="G3363" t="str">
            <v>m</v>
          </cell>
          <cell r="H3363">
            <v>2298.84</v>
          </cell>
        </row>
        <row r="3364">
          <cell r="A3364" t="str">
            <v>RO-40305</v>
          </cell>
          <cell r="C3364" t="str">
            <v>Bueiro duplo tubular de concreto, classe CA-3. BDTC Ø 1,20 m - corpo (Execução, incluindo fornecimento e transporte de todos os materiais e berço, exclusive escavação e compactação)</v>
          </cell>
          <cell r="G3364" t="str">
            <v>m</v>
          </cell>
          <cell r="H3364">
            <v>3368.23</v>
          </cell>
        </row>
        <row r="3365">
          <cell r="A3365" t="str">
            <v>RO-40306</v>
          </cell>
          <cell r="C3365" t="str">
            <v>Bueiro duplo tubular de concreto, classe CA-3. BDTC Ø 1,50 m - corpo (Execução, incluindo fornecimento e transporte de todos os materiais e berço, exclusive escavação e compactação)</v>
          </cell>
          <cell r="G3365" t="str">
            <v>m</v>
          </cell>
          <cell r="H3365">
            <v>5079.2299999999996</v>
          </cell>
        </row>
        <row r="3366">
          <cell r="A3366" t="str">
            <v>RO-40418</v>
          </cell>
          <cell r="C3366" t="str">
            <v>Bueiro simples celular de concreto Padrão DER/MG.  Para altura de aterro de 5,10 a 10,00 m. BSCC (1,50 x 1,50)m - boca (Execução, incluindo fornecimento e transporte de todos os materiais, exclusive escavação e compactação)</v>
          </cell>
          <cell r="G3366" t="str">
            <v>U</v>
          </cell>
          <cell r="H3366">
            <v>3772.76</v>
          </cell>
        </row>
        <row r="3367">
          <cell r="A3367" t="str">
            <v>RO-40377</v>
          </cell>
          <cell r="C3367" t="str">
            <v>Bueiro simples celular de concreto Padrão DER/MG.  Para altura de aterro de 5,10 a 10,00 m. BSCC (1,50 x 1,50)m - corpo (Execução, incluindo fornecimento e transporte de todos os materiais, exclusive escavação e compactação)</v>
          </cell>
          <cell r="G3367" t="str">
            <v>m</v>
          </cell>
          <cell r="H3367">
            <v>2916.96</v>
          </cell>
        </row>
        <row r="3368">
          <cell r="A3368" t="str">
            <v>RO-40419</v>
          </cell>
          <cell r="C3368" t="str">
            <v>Bueiro simples celular de concreto Padrão DER/MG.  Para altura de aterro de 5,10 a 10,00 m. BSCC (2,00 x 1,50)m - boca (Execução, incluindo fornecimento e transporte de todos os materiais, exclusive escavação e compactação)</v>
          </cell>
          <cell r="G3368" t="str">
            <v>U</v>
          </cell>
          <cell r="H3368">
            <v>4438.95</v>
          </cell>
        </row>
        <row r="3369">
          <cell r="A3369" t="str">
            <v>RO-40378</v>
          </cell>
          <cell r="C3369" t="str">
            <v>Bueiro simples celular de concreto Padrão DER/MG.  Para altura de aterro de 5,10 a 10,00 m. BSCC (2,00 x 1,50)m - corpo (Execução, incluindo fornecimento e transporte de todos os materiais, exclusive escavação e compactação)</v>
          </cell>
          <cell r="G3369" t="str">
            <v>m</v>
          </cell>
          <cell r="H3369">
            <v>3866.54</v>
          </cell>
        </row>
        <row r="3370">
          <cell r="A3370" t="str">
            <v>RO-40420</v>
          </cell>
          <cell r="C3370" t="str">
            <v>Bueiro simples celular de concreto Padrão DER/MG.  Para altura de aterro de 5,10 a 10,00 m. BSCC (2,00 x 2,00)m - boca (Execução, incluindo fornecimento e transporte de todos os materiais, exclusive escavação e compactação)</v>
          </cell>
          <cell r="G3370" t="str">
            <v>U</v>
          </cell>
          <cell r="H3370">
            <v>6997.48</v>
          </cell>
        </row>
        <row r="3371">
          <cell r="A3371" t="str">
            <v>RO-40379</v>
          </cell>
          <cell r="C3371" t="str">
            <v>Bueiro simples celular de concreto Padrão DER/MG.  Para altura de aterro de 5,10 a 10,00 m. BSCC (2,00 x 2,00)m - corpo (Execução, incluindo fornecimento e transporte de todos os materiais, exclusive escavação e compactação)</v>
          </cell>
          <cell r="G3371" t="str">
            <v>m</v>
          </cell>
          <cell r="H3371">
            <v>4548.25</v>
          </cell>
        </row>
        <row r="3372">
          <cell r="A3372" t="str">
            <v>RO-40421</v>
          </cell>
          <cell r="C3372" t="str">
            <v>Bueiro simples celular de concreto Padrão DER/MG.  Para altura de aterro de 5,10 a 10,00 m. BSCC (2,00 x 2,50)m - boca (Execução, incluindo fornecimento e transporte de todos os materiais, exclusive escavação e compactação)</v>
          </cell>
          <cell r="G3372" t="str">
            <v>U</v>
          </cell>
          <cell r="H3372">
            <v>10339.48</v>
          </cell>
        </row>
        <row r="3373">
          <cell r="A3373" t="str">
            <v>RO-40380</v>
          </cell>
          <cell r="C3373" t="str">
            <v>Bueiro simples celular de concreto Padrão DER/MG.  Para altura de aterro de 5,10 a 10,00 m. BSCC (2,00 x 2,50)m - corpo (Execução, incluindo fornecimento e transporte de todos os materiais, exclusive escavação e compactação)</v>
          </cell>
          <cell r="G3373" t="str">
            <v>m</v>
          </cell>
          <cell r="H3373">
            <v>5296.72</v>
          </cell>
        </row>
        <row r="3374">
          <cell r="A3374" t="str">
            <v>RO-40422</v>
          </cell>
          <cell r="C3374" t="str">
            <v>Bueiro simples celular de concreto Padrão DER/MG.  Para altura de aterro de 5,10 a 10,00 m. BSCC (2,00 x 3,00)m - boca (Execução, incluindo fornecimento e transporte de todos os materiais, exclusive escavação e compactação)</v>
          </cell>
          <cell r="G3374" t="str">
            <v>U</v>
          </cell>
          <cell r="H3374">
            <v>14474.54</v>
          </cell>
        </row>
        <row r="3375">
          <cell r="A3375" t="str">
            <v>RO-40381</v>
          </cell>
          <cell r="C3375" t="str">
            <v>Bueiro simples celular de concreto Padrão DER/MG.  Para altura de aterro de 5,10 a 10,00 m. BSCC (2,00 x 3,00)m - corpo (Execução, incluindo fornecimento e transporte de todos os materiais, exclusive escavação e compactação)</v>
          </cell>
          <cell r="G3375" t="str">
            <v>m</v>
          </cell>
          <cell r="H3375">
            <v>6139.16</v>
          </cell>
        </row>
        <row r="3376">
          <cell r="A3376" t="str">
            <v>RO-40423</v>
          </cell>
          <cell r="C3376" t="str">
            <v>Bueiro simples celular de concreto Padrão DER/MG.  Para altura de aterro de 5,10 a 10,00 m. BSCC (2,50 x 2,00)m - boca (Execução, incluindo fornecimento e transporte de todos os materiais, exclusive escavação e compactação)</v>
          </cell>
          <cell r="G3376" t="str">
            <v>U</v>
          </cell>
          <cell r="H3376">
            <v>7885.05</v>
          </cell>
        </row>
        <row r="3377">
          <cell r="A3377" t="str">
            <v>RO-40382</v>
          </cell>
          <cell r="C3377" t="str">
            <v>Bueiro simples celular de concreto Padrão DER/MG.  Para altura de aterro de 5,10 a 10,00 m. BSCC (2,50 x 2,00)m - corpo (Execução, incluindo fornecimento e transporte de todos os materiais, exclusive escavação e compactação)</v>
          </cell>
          <cell r="G3377" t="str">
            <v>m</v>
          </cell>
          <cell r="H3377">
            <v>5655.02</v>
          </cell>
        </row>
        <row r="3378">
          <cell r="A3378" t="str">
            <v>RO-40383</v>
          </cell>
          <cell r="C3378" t="str">
            <v>Bueiro simples celular de concreto Padrão DER/MG.  Para altura de aterro de 5,10 a 10,00 m. BSCC (2,50 x 2,50)m - corpo (Execução, incluindo fornecimento e transporte de todos os materiais, exclusive escavação e compactação)</v>
          </cell>
          <cell r="G3378" t="str">
            <v>m</v>
          </cell>
          <cell r="H3378">
            <v>6456.96</v>
          </cell>
        </row>
        <row r="3379">
          <cell r="A3379" t="str">
            <v>RO-40425</v>
          </cell>
          <cell r="C3379" t="str">
            <v>Bueiro simples celular de concreto Padrão DER/MG.  Para altura de aterro de 5,10 a 10,00 m. BSCC (3,00 x 2,50)m - boca (Execução, incluindo fornecimento e transporte de todos os materiais, exclusive escavação e compactação)</v>
          </cell>
          <cell r="G3379" t="str">
            <v>U</v>
          </cell>
          <cell r="H3379">
            <v>12476.65</v>
          </cell>
        </row>
        <row r="3380">
          <cell r="A3380" t="str">
            <v>RO-40384</v>
          </cell>
          <cell r="C3380" t="str">
            <v>Bueiro simples celular de concreto Padrão DER/MG.  Para altura de aterro de 5,10 a 10,00 m. BSCC (3,00 x 2,50)m - corpo (Execução, incluindo fornecimento e transporte de todos os materiais, exclusive escavação e compactação)</v>
          </cell>
          <cell r="G3380" t="str">
            <v>m</v>
          </cell>
          <cell r="H3380">
            <v>7757.09</v>
          </cell>
        </row>
        <row r="3381">
          <cell r="A3381" t="str">
            <v>RO-40426</v>
          </cell>
          <cell r="C3381" t="str">
            <v>Bueiro simples celular de concreto Padrão DER/MG.  Para altura de aterro de 5,10 a 10,00 m. BSCC (3,00 x 3,00)m - boca (Execução, incluindo fornecimento e transporte de todos os materiais, exclusive escavação e compactação)</v>
          </cell>
          <cell r="G3381" t="str">
            <v>U</v>
          </cell>
          <cell r="H3381">
            <v>17227.28</v>
          </cell>
        </row>
        <row r="3382">
          <cell r="A3382" t="str">
            <v>RO-40385</v>
          </cell>
          <cell r="C3382" t="str">
            <v>Bueiro simples celular de concreto Padrão DER/MG.  Para altura de aterro de 5,10 a 10,00 m. BSCC (3,00 x 3,00)m - corpo (Execução, incluindo fornecimento e transporte de todos os materiais, exclusive escavação e compactação)</v>
          </cell>
          <cell r="G3382" t="str">
            <v>m</v>
          </cell>
          <cell r="H3382">
            <v>8679.2199999999993</v>
          </cell>
        </row>
        <row r="3383">
          <cell r="A3383" t="str">
            <v>RO-40392</v>
          </cell>
          <cell r="C3383" t="str">
            <v>Bueiro simples celular de concreto Padrão DER/MG. Para altura de aterro de 0 a 5,00 m. BSCC (1,00 x 1,00)m - boca (Execução, incluindo fornecimento e transporte de todos os materiais, exclusive escavação e compactação)</v>
          </cell>
          <cell r="G3383" t="str">
            <v>U</v>
          </cell>
          <cell r="H3383">
            <v>1500.81</v>
          </cell>
        </row>
        <row r="3384">
          <cell r="A3384" t="str">
            <v>RO-40354</v>
          </cell>
          <cell r="C3384" t="str">
            <v>Bueiro simples celular de concreto Padrão DER/MG. Para altura de aterro de 0 a 5,00 m. BSCC (1,00 x 1,00)m - corpo (Execução, incluindo fornecimento e transporte de todos os materiais, exclusive escavação e compactação)</v>
          </cell>
          <cell r="G3384" t="str">
            <v>m</v>
          </cell>
          <cell r="H3384">
            <v>1369.42</v>
          </cell>
        </row>
        <row r="3385">
          <cell r="A3385" t="str">
            <v>RO-40393</v>
          </cell>
          <cell r="C3385" t="str">
            <v>Bueiro simples celular de concreto Padrão DER/MG. Para altura de aterro de 0 a 5,00 m. BSCC (1,00 x 1,50)m - boca (Execução, incluindo fornecimento e transporte de todos os materiais, exclusive escavação e compactação)</v>
          </cell>
          <cell r="G3385" t="str">
            <v>U</v>
          </cell>
          <cell r="H3385">
            <v>2874.94</v>
          </cell>
        </row>
        <row r="3386">
          <cell r="A3386" t="str">
            <v>RO-40355</v>
          </cell>
          <cell r="C3386" t="str">
            <v>Bueiro simples celular de concreto Padrão DER/MG. Para altura de aterro de 0 a 5,00 m. BSCC (1,00 x 1,50)m - corpo (Execução, incluindo fornecimento e transporte de todos os materiais, exclusive escavação e compactação)</v>
          </cell>
          <cell r="G3386" t="str">
            <v>m</v>
          </cell>
          <cell r="H3386">
            <v>1836.56</v>
          </cell>
        </row>
        <row r="3387">
          <cell r="A3387" t="str">
            <v>RO-40394</v>
          </cell>
          <cell r="C3387" t="str">
            <v>Bueiro simples celular de concreto Padrão DER/MG. Para altura de aterro de 0 a 5,00 m. BSCC (1,00 x 2,00 m - boca (Execução, incluindo fornecimento e transporte de todos os materiais, exclusive escavação e compactação)</v>
          </cell>
          <cell r="G3387" t="str">
            <v>U</v>
          </cell>
          <cell r="H3387">
            <v>4945.84</v>
          </cell>
        </row>
        <row r="3388">
          <cell r="A3388" t="str">
            <v>RO-40356</v>
          </cell>
          <cell r="C3388" t="str">
            <v>Bueiro simples celular de concreto Padrão DER/MG. Para altura de aterro de 0 a 5,00 m. BSCC (1,00 x 2,00)m - corpo (Execução, incluindo fornecimento e transporte de todos os materiais, exclusive escavação e compactação)</v>
          </cell>
          <cell r="G3388" t="str">
            <v>m</v>
          </cell>
          <cell r="H3388">
            <v>2414.37</v>
          </cell>
        </row>
        <row r="3389">
          <cell r="A3389" t="str">
            <v>RO-40395</v>
          </cell>
          <cell r="C3389" t="str">
            <v>Bueiro simples celular de concreto Padrão DER/MG. Para altura de aterro de 0 a 5,00 m. BSCC (1,50 x 1,00)m - boca (Execução, incluindo fornecimento e transporte de todos os materiais, exclusive escavação e compactação)</v>
          </cell>
          <cell r="G3389" t="str">
            <v>U</v>
          </cell>
          <cell r="H3389">
            <v>1731.43</v>
          </cell>
        </row>
        <row r="3390">
          <cell r="A3390" t="str">
            <v>RO-40357</v>
          </cell>
          <cell r="C3390" t="str">
            <v>Bueiro simples celular de concreto Padrão DER/MG. Para altura de aterro de 0 a 5,00 m. BSCC (1,50 x 1,00)m - corpo (Execução, incluindo fornecimento e transporte de todos os materiais, exclusive escavação e compactação)</v>
          </cell>
          <cell r="G3390" t="str">
            <v>m</v>
          </cell>
          <cell r="H3390">
            <v>1913.5</v>
          </cell>
        </row>
        <row r="3391">
          <cell r="A3391" t="str">
            <v>RO-40396</v>
          </cell>
          <cell r="C3391" t="str">
            <v>Bueiro simples celular de concreto Padrão DER/MG. Para altura de aterro de 0 a 5,00 m. BSCC (1,50 x 1,50)m - boca (Execução, incluindo fornecimento e transporte de todos os materiais, exclusive escavação e compactação)</v>
          </cell>
          <cell r="G3391" t="str">
            <v>U</v>
          </cell>
          <cell r="H3391">
            <v>3233.75</v>
          </cell>
        </row>
        <row r="3392">
          <cell r="A3392" t="str">
            <v>RO-40358</v>
          </cell>
          <cell r="C3392" t="str">
            <v>Bueiro simples celular de concreto Padrão DER/MG. Para altura de aterro de 0 a 5,00 m. BSCC (1,50 x 1,50)m - corpo (Execução, incluindo fornecimento e transporte de todos os materiais, exclusive escavação e compactação)</v>
          </cell>
          <cell r="G3392" t="str">
            <v>m</v>
          </cell>
          <cell r="H3392">
            <v>2404.4699999999998</v>
          </cell>
        </row>
        <row r="3393">
          <cell r="A3393" t="str">
            <v>RO-40397</v>
          </cell>
          <cell r="C3393" t="str">
            <v>Bueiro simples celular de concreto Padrão DER/MG. Para altura de aterro de 0 a 5,00 m. BSCC (1,50 x 2,00)m - boca (Execução, incluindo fornecimento e transporte de todos os materiais, exclusive escavação e compactação)</v>
          </cell>
          <cell r="G3393" t="str">
            <v>U</v>
          </cell>
          <cell r="H3393">
            <v>5331.8</v>
          </cell>
        </row>
        <row r="3394">
          <cell r="A3394" t="str">
            <v>RO-40359</v>
          </cell>
          <cell r="C3394" t="str">
            <v>Bueiro simples celular de concreto Padrão DER/MG. Para altura de aterro de 0 a 5,00 m. BSCC (1,50 x 2,00)m - corpo (Execução, incluindo fornecimento e transporte de todos os materiais, exclusive escavação e compactação)</v>
          </cell>
          <cell r="G3394" t="str">
            <v>m</v>
          </cell>
          <cell r="H3394">
            <v>2985.93</v>
          </cell>
        </row>
        <row r="3395">
          <cell r="A3395" t="str">
            <v>RO-41797</v>
          </cell>
          <cell r="C3395" t="str">
            <v>Bueiro simples celular de concreto Padrão DER/MG. Para altura de aterro de 0 a 5,00 m. BSCC (2,00 x 1,00)m - boca (Execução, incluindo fornecimento e transporte de todos os materiais, exclusive escavação e compactação)</v>
          </cell>
          <cell r="G3395" t="str">
            <v>U</v>
          </cell>
          <cell r="H3395">
            <v>1978.18</v>
          </cell>
        </row>
        <row r="3396">
          <cell r="A3396" t="str">
            <v>RO-41796</v>
          </cell>
          <cell r="C3396" t="str">
            <v>Bueiro simples celular de concreto Padrão DER/MG. Para altura de aterro de 0 a 5,00 m. BSCC (2,00 x 1,00)m - corpo (Execução, incluindo fornecimento e transporte de todos os materiais, exclusive escavação e compactação)</v>
          </cell>
          <cell r="G3396" t="str">
            <v>m</v>
          </cell>
          <cell r="H3396">
            <v>2549.09</v>
          </cell>
        </row>
        <row r="3397">
          <cell r="A3397" t="str">
            <v>RO-40398</v>
          </cell>
          <cell r="C3397" t="str">
            <v>Bueiro simples celular de concreto Padrão DER/MG. Para altura de aterro de 0 a 5,00 m. BSCC (2,00 x 1,50)m - boca (Execução, incluindo fornecimento e transporte de todos os materiais, exclusive escavação e compactação)</v>
          </cell>
          <cell r="G3397" t="str">
            <v>U</v>
          </cell>
          <cell r="H3397">
            <v>3607.96</v>
          </cell>
        </row>
        <row r="3398">
          <cell r="A3398" t="str">
            <v>RO-40360</v>
          </cell>
          <cell r="C3398" t="str">
            <v>Bueiro simples celular de concreto Padrão DER/MG. Para altura de aterro de 0 a 5,00 m. BSCC (2,00 x 1,50)m - corpo (Execução, incluindo fornecimento e transporte de todos os materiais, exclusive escavação e compactação)</v>
          </cell>
          <cell r="G3398" t="str">
            <v>m</v>
          </cell>
          <cell r="H3398">
            <v>3069.24</v>
          </cell>
        </row>
        <row r="3399">
          <cell r="A3399" t="str">
            <v>RO-40399</v>
          </cell>
          <cell r="C3399" t="str">
            <v>Bueiro simples celular de concreto Padrão DER/MG. Para altura de aterro de 0 a 5,00 m. BSCC (2,00 x 2,00)m - boca (Execução, incluindo fornecimento e transporte de todos os materiais, exclusive escavação e compactação)</v>
          </cell>
          <cell r="G3399" t="str">
            <v>U</v>
          </cell>
          <cell r="H3399">
            <v>5859.67</v>
          </cell>
        </row>
        <row r="3400">
          <cell r="A3400" t="str">
            <v>RO-40361</v>
          </cell>
          <cell r="C3400" t="str">
            <v>Bueiro simples celular de concreto Padrão DER/MG. Para altura de aterro de 0 a 5,00 m. BSCC (2,00 x 2,00)m - corpo (Execução, incluindo fornecimento e transporte de todos os materiais, exclusive escavação e compactação)</v>
          </cell>
          <cell r="G3400" t="str">
            <v>m</v>
          </cell>
          <cell r="H3400">
            <v>3663</v>
          </cell>
        </row>
        <row r="3401">
          <cell r="A3401" t="str">
            <v>RO-40400</v>
          </cell>
          <cell r="C3401" t="str">
            <v>Bueiro simples celular de concreto Padrão DER/MG. Para altura de aterro de 0 a 5,00 m. BSCC (2,00 x 2,50)m - boca (Execução, incluindo fornecimento e transporte de todos os materiais, exclusive escavação e compactação)</v>
          </cell>
          <cell r="G3401" t="str">
            <v>U</v>
          </cell>
          <cell r="H3401">
            <v>8704.66</v>
          </cell>
        </row>
        <row r="3402">
          <cell r="A3402" t="str">
            <v>RO-40362</v>
          </cell>
          <cell r="C3402" t="str">
            <v>Bueiro simples celular de concreto Padrão DER/MG. Para altura de aterro de 0 a 5,00 m. BSCC (2,00 x 2,50)m - corpo (Execução, incluindo fornecimento e transporte de todos os materiais, exclusive escavação e compactação)</v>
          </cell>
          <cell r="G3402" t="str">
            <v>m</v>
          </cell>
          <cell r="H3402">
            <v>4311.88</v>
          </cell>
        </row>
        <row r="3403">
          <cell r="A3403" t="str">
            <v>RO-40401</v>
          </cell>
          <cell r="C3403" t="str">
            <v>Bueiro simples celular de concreto Padrão DER/MG. Para altura de aterro de 0 a 5,00 m. BSCC (2,00 x 3,00)m - boca (Execução, incluindo fornecimento e transporte de todos os materiais, exclusive escavação e compactação)</v>
          </cell>
          <cell r="G3403" t="str">
            <v>U</v>
          </cell>
          <cell r="H3403">
            <v>12421.63</v>
          </cell>
        </row>
        <row r="3404">
          <cell r="A3404" t="str">
            <v>RO-40363</v>
          </cell>
          <cell r="C3404" t="str">
            <v>Bueiro simples celular de concreto Padrão DER/MG. Para altura de aterro de 0 a 5,00 m. BSCC (2,00 x 3,00)m - corpo (Execução, incluindo fornecimento e transporte de todos os materiais, exclusive escavação e compactação)</v>
          </cell>
          <cell r="G3404" t="str">
            <v>m</v>
          </cell>
          <cell r="H3404">
            <v>5065.1899999999996</v>
          </cell>
        </row>
        <row r="3405">
          <cell r="A3405" t="str">
            <v>RO-40404</v>
          </cell>
          <cell r="C3405" t="str">
            <v>Bueiro simples celular de concreto Padrão DER/MG. Para altura de aterro de 0 a 5,00 m. BSCC (2,50 x 2,00)m - boca (Execução, incluindo fornecimento e transporte de todos os materiais, exclusive escavação e compactação)</v>
          </cell>
          <cell r="G3405" t="str">
            <v>U</v>
          </cell>
          <cell r="H3405">
            <v>6291.8</v>
          </cell>
        </row>
        <row r="3406">
          <cell r="A3406" t="str">
            <v>RO-40366</v>
          </cell>
          <cell r="C3406" t="str">
            <v>Bueiro simples celular de concreto Padrão DER/MG. Para altura de aterro de 0 a 5,00 m. BSCC (2,50 x 2,00)m - corpo (Execução, incluindo fornecimento e transporte de todos os materiais, exclusive escavação e compactação)</v>
          </cell>
          <cell r="G3406" t="str">
            <v>m</v>
          </cell>
          <cell r="H3406">
            <v>4417.51</v>
          </cell>
        </row>
        <row r="3407">
          <cell r="A3407" t="str">
            <v>RO-40405</v>
          </cell>
          <cell r="C3407" t="str">
            <v>Bueiro simples celular de concreto Padrão DER/MG. Para altura de aterro de 0 a 5,00 m. BSCC (2,50 x 2,50)m - boca (Execução, incluindo fornecimento e transporte de todos os materiais, exclusive escavação e compactação)</v>
          </cell>
          <cell r="G3407" t="str">
            <v>U</v>
          </cell>
          <cell r="H3407">
            <v>9408.06</v>
          </cell>
        </row>
        <row r="3408">
          <cell r="A3408" t="str">
            <v>RO-40367</v>
          </cell>
          <cell r="C3408" t="str">
            <v>Bueiro simples celular de concreto Padrão DER/MG. Para altura de aterro de 0 a 5,00 m. BSCC (2,50 x 2,50)m - corpo (Execução, incluindo fornecimento e transporte de todos os materiais, exclusive escavação e compactação)</v>
          </cell>
          <cell r="G3408" t="str">
            <v>m</v>
          </cell>
          <cell r="H3408">
            <v>5129.26</v>
          </cell>
        </row>
        <row r="3409">
          <cell r="A3409" t="str">
            <v>RO-40406</v>
          </cell>
          <cell r="C3409" t="str">
            <v>Bueiro simples celular de concreto Padrão DER/MG. Para altura de aterro de 0 a 5,00 m. BSCC (2,50 x 3,00)m - boca (Execução, incluindo fornecimento e transporte de todos os materiais, exclusive escavação e compactação)</v>
          </cell>
          <cell r="G3409" t="str">
            <v>U</v>
          </cell>
          <cell r="H3409">
            <v>13179.68</v>
          </cell>
        </row>
        <row r="3410">
          <cell r="A3410" t="str">
            <v>RO-40368</v>
          </cell>
          <cell r="C3410" t="str">
            <v>Bueiro simples celular de concreto Padrão DER/MG. Para altura de aterro de 0 a 5,00 m. BSCC (2,50 x 3,00)m - corpo (Execução, incluindo fornecimento e transporte de todos os materiais, exclusive escavação e compactação)</v>
          </cell>
          <cell r="G3410" t="str">
            <v>m</v>
          </cell>
          <cell r="H3410">
            <v>5853.24</v>
          </cell>
        </row>
        <row r="3411">
          <cell r="A3411" t="str">
            <v>RO-40408</v>
          </cell>
          <cell r="C3411" t="str">
            <v>Bueiro simples celular de concreto Padrão DER/MG. Para altura de aterro de 0 a 5,00 m. BSCC (3,00 x 1,50)m - boca (Execução, incluindo fornecimento e transporte de todos os materiais, exclusive escavação e compactação)</v>
          </cell>
          <cell r="G3411" t="str">
            <v>U</v>
          </cell>
          <cell r="H3411">
            <v>4344.29</v>
          </cell>
        </row>
        <row r="3412">
          <cell r="A3412" t="str">
            <v>RO-40370</v>
          </cell>
          <cell r="C3412" t="str">
            <v>Bueiro simples celular de concreto Padrão DER/MG. Para altura de aterro de 0 a 5,00 m. BSCC (3,00 x 1,50)m - corpo (Execução, incluindo fornecimento e transporte de todos os materiais, exclusive escavação e compactação)</v>
          </cell>
          <cell r="G3412" t="str">
            <v>m</v>
          </cell>
          <cell r="H3412">
            <v>4729.8599999999997</v>
          </cell>
        </row>
        <row r="3413">
          <cell r="A3413" t="str">
            <v>RO-40409</v>
          </cell>
          <cell r="C3413" t="str">
            <v>Bueiro simples celular de concreto Padrão DER/MG. Para altura de aterro de 0 a 5,00 m. BSCC (3,00 x 2,00)m - boca (Execução, incluindo fornecimento e transporte de todos os materiais, exclusive escavação e compactação)</v>
          </cell>
          <cell r="G3413" t="str">
            <v>U</v>
          </cell>
          <cell r="H3413">
            <v>6884.57</v>
          </cell>
        </row>
        <row r="3414">
          <cell r="A3414" t="str">
            <v>RO-40371</v>
          </cell>
          <cell r="C3414" t="str">
            <v>Bueiro simples celular de concreto Padrão DER/MG. Para altura de aterro de 0 a 5,00 m. BSCC (3,00 x 2,00)m - corpo (Execução, incluindo fornecimento e transporte de todos os materiais, exclusive escavação e compactação)</v>
          </cell>
          <cell r="G3414" t="str">
            <v>m</v>
          </cell>
          <cell r="H3414">
            <v>5372.38</v>
          </cell>
        </row>
        <row r="3415">
          <cell r="A3415" t="str">
            <v>RO-40410</v>
          </cell>
          <cell r="C3415" t="str">
            <v>Bueiro simples celular de concreto Padrão DER/MG. Para altura de aterro de 0 a 5,00 m. BSCC (3,00 x 2,50)m - boca (Execução, incluindo fornecimento e transporte de todos os materiais, exclusive escavação e compactação)</v>
          </cell>
          <cell r="G3415" t="str">
            <v>U</v>
          </cell>
          <cell r="H3415">
            <v>10027.18</v>
          </cell>
        </row>
        <row r="3416">
          <cell r="A3416" t="str">
            <v>RO-40372</v>
          </cell>
          <cell r="C3416" t="str">
            <v>Bueiro simples celular de concreto Padrão DER/MG. Para altura de aterro de 0 a 5,00 m. BSCC (3,00 x 2,50)m - corpo (Execução, incluindo fornecimento e transporte de todos os materiais, exclusive escavação e compactação)</v>
          </cell>
          <cell r="G3416" t="str">
            <v>m</v>
          </cell>
          <cell r="H3416">
            <v>6029.15</v>
          </cell>
        </row>
        <row r="3417">
          <cell r="A3417" t="str">
            <v>RO-40411</v>
          </cell>
          <cell r="C3417" t="str">
            <v>Bueiro simples celular de concreto Padrão DER/MG. Para altura de aterro de 0 a 5,00 m. BSCC (3,00 x 3,00)m - boca (Execução, incluindo fornecimento e transporte de todos os materiais, exclusive escavação e compactação)</v>
          </cell>
          <cell r="G3417" t="str">
            <v>U</v>
          </cell>
          <cell r="H3417">
            <v>13926.05</v>
          </cell>
        </row>
        <row r="3418">
          <cell r="A3418" t="str">
            <v>RO-40373</v>
          </cell>
          <cell r="C3418" t="str">
            <v>Bueiro simples celular de concreto Padrão DER/MG. Para altura de aterro de 0 a 5,00 m. BSCC (3,00 x 3,00)m - corpo (Execução, incluindo fornecimento e transporte de todos os materiais, exclusive escavação e compactação)</v>
          </cell>
          <cell r="G3418" t="str">
            <v>m</v>
          </cell>
          <cell r="H3418">
            <v>6777.11</v>
          </cell>
        </row>
        <row r="3419">
          <cell r="A3419" t="str">
            <v>RO-40412</v>
          </cell>
          <cell r="C3419" t="str">
            <v>Bueiro simples celular de concreto Padrão DER/MG. Para altura de aterro de 0 a 5,00 m. BSCC (3,00 x 3,50)m - boca (Execução, incluindo fornecimento e transporte de todos os materiais, exclusive escavação e compactação)</v>
          </cell>
          <cell r="G3419" t="str">
            <v>U</v>
          </cell>
          <cell r="H3419">
            <v>18676.13</v>
          </cell>
        </row>
        <row r="3420">
          <cell r="A3420" t="str">
            <v>RO-43343</v>
          </cell>
          <cell r="C3420" t="str">
            <v>Bueiro simples celular de concreto Padrão DER/MG. Para altura de aterro de 0 a 5,00 m. BSCC (3,00 x 3,50)m - corpo (Execução, incluindo fornecimento e transporte de todos os materiais, exclusive escavação e compactação)</v>
          </cell>
          <cell r="G3420" t="str">
            <v>m</v>
          </cell>
          <cell r="H3420">
            <v>7592.18</v>
          </cell>
        </row>
        <row r="3421">
          <cell r="A3421" t="str">
            <v>RO-40414</v>
          </cell>
          <cell r="C3421" t="str">
            <v>Bueiro simples celular de concreto Padrão DER/MG. Para altura de aterro de 0 a 5,00 m. BSCC (3,50 x 2,50)m - boca (Execução, incluindo fornecimento e transporte de todos os materiais, exclusive escavação e compactação)</v>
          </cell>
          <cell r="G3421" t="str">
            <v>U</v>
          </cell>
          <cell r="H3421">
            <v>10642.11</v>
          </cell>
        </row>
        <row r="3422">
          <cell r="A3422" t="str">
            <v>RO-40375</v>
          </cell>
          <cell r="C3422" t="str">
            <v>Bueiro simples celular de concreto Padrão DER/MG. Para altura de aterro de 0 a 5,00 m. BSCC (3,50 x 2,50)m - corpo (Execução, incluindo fornecimento e transporte de todos os materiais, exclusive escavação e compactação)</v>
          </cell>
          <cell r="G3422" t="str">
            <v>m</v>
          </cell>
          <cell r="H3422">
            <v>7042.44</v>
          </cell>
        </row>
        <row r="3423">
          <cell r="A3423" t="str">
            <v>RO-40415</v>
          </cell>
          <cell r="C3423" t="str">
            <v>Bueiro simples celular de concreto Padrão DER/MG. Para altura de aterro de 0 a 5,00 m. BSCC (3,50 x 3,00)m - boca (Execução, incluindo fornecimento e transporte de todos os materiais, exclusive escavação e compactação)</v>
          </cell>
          <cell r="G3423" t="str">
            <v>U</v>
          </cell>
          <cell r="H3423">
            <v>14721.36</v>
          </cell>
        </row>
        <row r="3424">
          <cell r="A3424" t="str">
            <v>RO-40376</v>
          </cell>
          <cell r="C3424" t="str">
            <v>Bueiro simples celular de concreto Padrão DER/MG. Para altura de aterro de 0 a 5,00 m. BSCC (3,50 x 3,00)m - corpo (Execução, incluindo fornecimento e transporte de todos os materiais, exclusive escavação e compactação)</v>
          </cell>
          <cell r="G3424" t="str">
            <v>m</v>
          </cell>
          <cell r="H3424">
            <v>7788.69</v>
          </cell>
        </row>
        <row r="3425">
          <cell r="A3425" t="str">
            <v>RO-40416</v>
          </cell>
          <cell r="C3425" t="str">
            <v>Bueiro simples celular de concreto Padrão DER/MG. Para altura de aterro de 0 a 5,00 m. BSCC (3,50 x 3,50)m - boca (Execução, incluindo fornecimento e transporte de todos os materiais, exclusive escavação e compactação)</v>
          </cell>
          <cell r="G3425" t="str">
            <v>U</v>
          </cell>
          <cell r="H3425">
            <v>19613.11</v>
          </cell>
        </row>
        <row r="3426">
          <cell r="A3426" t="str">
            <v>RO-40388</v>
          </cell>
          <cell r="C3426" t="str">
            <v>Bueiro simples celular de concreto Padrão DER/MG. Para altura de aterro de 0 a 5,00 m. BSCC (3,50 x 3,50)m - corpo (Execução, incluindo fornecimento e transporte de todos os materiais, exclusive escavação e compactação)</v>
          </cell>
          <cell r="G3426" t="str">
            <v>m</v>
          </cell>
          <cell r="H3426">
            <v>8617.6200000000008</v>
          </cell>
        </row>
        <row r="3427">
          <cell r="A3427" t="str">
            <v>RO-40417</v>
          </cell>
          <cell r="C3427" t="str">
            <v>Bueiro simples celular de concreto Padrão DER/MG. Para altura de aterro de 0 a 5,00 m. BSCC (3,50 x 4,00)m - boca (Execução, incluindo fornecimento e transporte de todos os materiais, exclusive escavação e compactação)</v>
          </cell>
          <cell r="G3427" t="str">
            <v>U</v>
          </cell>
          <cell r="H3427">
            <v>25766.240000000002</v>
          </cell>
        </row>
        <row r="3428">
          <cell r="A3428" t="str">
            <v>RO-40389</v>
          </cell>
          <cell r="C3428" t="str">
            <v>Bueiro simples celular de concreto Padrão DER/MG. Para altura de aterro de 0 a 5,00 m. BSCC (3,50 x 4,00)m - corpo (Execução, incluindo fornecimento e transporte de todos os materiais, exclusive escavação e compactação)</v>
          </cell>
          <cell r="G3428" t="str">
            <v>m</v>
          </cell>
          <cell r="H3428">
            <v>9641.1200000000008</v>
          </cell>
        </row>
        <row r="3429">
          <cell r="A3429" t="str">
            <v>RO-40424</v>
          </cell>
          <cell r="C3429" t="str">
            <v>Bueiro simples celular de concreto Padrão DER/MG.Para altura de aterro de 5,10 a 10,00 m.BSCC (2,50 x 2,50)m - boca (Execução, incluindo fornecimento e transporte de todos os materiais, exclusive escavação e compactação)</v>
          </cell>
          <cell r="G3429" t="str">
            <v>U</v>
          </cell>
          <cell r="H3429">
            <v>11475.93</v>
          </cell>
        </row>
        <row r="3430">
          <cell r="A3430" t="str">
            <v>RO-40275</v>
          </cell>
          <cell r="C3430" t="str">
            <v>Bueiro simples tubular  de concreto, classe CA-2.  BSTC Ø 0,40 m - corpo (Execução, incluindo fornecimento e transporte de todos os materiais e berço, exclusive escavação e compactação)</v>
          </cell>
          <cell r="G3430" t="str">
            <v>m</v>
          </cell>
          <cell r="H3430">
            <v>268.37</v>
          </cell>
        </row>
        <row r="3431">
          <cell r="A3431" t="str">
            <v>RO-40276</v>
          </cell>
          <cell r="C3431" t="str">
            <v>Bueiro simples tubular  de concreto, classe CA-2.  BSTC Ø 0,60 m  - corpo (Execução, incluindo fornecimento e transporte de todos os materiais e berço, exclusive escavação e compactação)</v>
          </cell>
          <cell r="G3431" t="str">
            <v>m</v>
          </cell>
          <cell r="H3431">
            <v>434.76</v>
          </cell>
        </row>
        <row r="3432">
          <cell r="A3432" t="str">
            <v>RO-40277</v>
          </cell>
          <cell r="C3432" t="str">
            <v>Bueiro simples tubular  de concreto, classe CA-2.  BSTC Ø 0,80 m  - corpo (Execução, incluindo fornecimento e transporte de todos os materiais e berço, exclusive escavação e compactação)</v>
          </cell>
          <cell r="G3432" t="str">
            <v>m</v>
          </cell>
          <cell r="H3432">
            <v>736.88</v>
          </cell>
        </row>
        <row r="3433">
          <cell r="A3433" t="str">
            <v>RO-40278</v>
          </cell>
          <cell r="C3433" t="str">
            <v>Bueiro simples tubular  de concreto, classe CA-2.  BSTC Ø 1,00 m - corpo (Execução, incluindo fornecimento e transporte de todos os materiais e berço, exclusive escavação e compactação)</v>
          </cell>
          <cell r="G3433" t="str">
            <v>m</v>
          </cell>
          <cell r="H3433">
            <v>1045.8499999999999</v>
          </cell>
        </row>
        <row r="3434">
          <cell r="A3434" t="str">
            <v>RO-40279</v>
          </cell>
          <cell r="C3434" t="str">
            <v>Bueiro simples tubular  de concreto, classe CA-2.  BSTC Ø 1,20 m  - corpo (Execução, incluindo fornecimento e transporte de todos os materiais e berço, exclusive escavação e compactação)</v>
          </cell>
          <cell r="G3434" t="str">
            <v>m</v>
          </cell>
          <cell r="H3434">
            <v>1444.26</v>
          </cell>
        </row>
        <row r="3435">
          <cell r="A3435" t="str">
            <v>RO-40280</v>
          </cell>
          <cell r="C3435" t="str">
            <v>Bueiro simples tubular  de concreto, classe CA-2.  BSTC Ø 1,50 m  - corpo (Execução, incluindo fornecimento e transporte de todos os materiais e berço, exclusive escavação e compactação)</v>
          </cell>
          <cell r="G3435" t="str">
            <v>m</v>
          </cell>
          <cell r="H3435">
            <v>2103.9699999999998</v>
          </cell>
        </row>
        <row r="3436">
          <cell r="A3436" t="str">
            <v>RO-40286</v>
          </cell>
          <cell r="C3436" t="str">
            <v>Bueiro simples tubular de concreto, BSTC Ø 0,40 m - boca (Execução, incluindo fornecimento e transporte de todos os materiais, exclusive escavação e compactação)</v>
          </cell>
          <cell r="G3436" t="str">
            <v>U</v>
          </cell>
          <cell r="H3436">
            <v>387.22</v>
          </cell>
        </row>
        <row r="3437">
          <cell r="A3437" t="str">
            <v>RO-40287</v>
          </cell>
          <cell r="C3437" t="str">
            <v>Bueiro simples tubular de concreto, BSTC Ø 0,60 m - boca (Execução, incluindo fornecimento e transporte de todos os materiais, exclusive escavação e compactação)</v>
          </cell>
          <cell r="G3437" t="str">
            <v>U</v>
          </cell>
          <cell r="H3437">
            <v>1058.08</v>
          </cell>
        </row>
        <row r="3438">
          <cell r="A3438" t="str">
            <v>RO-40288</v>
          </cell>
          <cell r="C3438" t="str">
            <v>Bueiro simples tubular de concreto, BSTC Ø 0,80 m - boca (Execução, incluindo fornecimento e transporte de todos os materiais, exclusive escavação e compactação)</v>
          </cell>
          <cell r="G3438" t="str">
            <v>U</v>
          </cell>
          <cell r="H3438">
            <v>1800.49</v>
          </cell>
        </row>
        <row r="3439">
          <cell r="A3439" t="str">
            <v>RO-41754</v>
          </cell>
          <cell r="C3439" t="str">
            <v>Bueiro simples tubular de concreto. BSTC Ø 1,00 m - boca (Execução, incluindo fornecimento e transporte de todos os materiais, exclusive escavação e compactação)</v>
          </cell>
          <cell r="G3439" t="str">
            <v>U</v>
          </cell>
          <cell r="H3439">
            <v>2820.43</v>
          </cell>
        </row>
        <row r="3440">
          <cell r="A3440" t="str">
            <v>RO-41783</v>
          </cell>
          <cell r="C3440" t="str">
            <v>Bueiro simples tubular de concreto. BSTC Ø 1,20 m - boca (Execução, incluindo fornecimento e transporte de todos os materiais, exclusive escavação e compactação)</v>
          </cell>
          <cell r="G3440" t="str">
            <v>U</v>
          </cell>
          <cell r="H3440">
            <v>4135.1499999999996</v>
          </cell>
        </row>
        <row r="3441">
          <cell r="A3441" t="str">
            <v>RO-42197</v>
          </cell>
          <cell r="C3441" t="str">
            <v>Bueiro simples tubular de concreto. BSTC Ø 1,50 m - boca (Execução, incluindo fornecimento e transporte de todos os materiais, exclusive escavação e compactação)</v>
          </cell>
          <cell r="G3441" t="str">
            <v>U</v>
          </cell>
          <cell r="H3441">
            <v>7626.6</v>
          </cell>
        </row>
        <row r="3442">
          <cell r="A3442" t="str">
            <v>RO-40269</v>
          </cell>
          <cell r="C3442" t="str">
            <v>Bueiro simples tubular de concreto classe CA-1. BSTC Ø 0,40 m - corpo (Execução, incluindo fornecimento e transporte de todos os materiais e berço, exclusive escavação e compactação)</v>
          </cell>
          <cell r="G3442" t="str">
            <v>m</v>
          </cell>
          <cell r="H3442">
            <v>261.5</v>
          </cell>
        </row>
        <row r="3443">
          <cell r="A3443" t="str">
            <v>RO-40270</v>
          </cell>
          <cell r="C3443" t="str">
            <v>Bueiro simples tubular de concreto, classe CA-1. BSTC Ø 0,60 m - corpo (Execução, incluindo fornecimento e transporte de todos os materiais e berço, exclusive escavação e compactação)</v>
          </cell>
          <cell r="G3443" t="str">
            <v>m</v>
          </cell>
          <cell r="H3443">
            <v>465.67</v>
          </cell>
        </row>
        <row r="3444">
          <cell r="A3444" t="str">
            <v>RO-40271</v>
          </cell>
          <cell r="C3444" t="str">
            <v>Bueiro simples tubular de concreto, classe CA-1. BSTC Ø 0,80 m - corpo (Execução, incluindo fornecimento e transporte de todos os materiais e berço, exclusive escavação e compactação)</v>
          </cell>
          <cell r="G3444" t="str">
            <v>m</v>
          </cell>
          <cell r="H3444">
            <v>747.67</v>
          </cell>
        </row>
        <row r="3445">
          <cell r="A3445" t="str">
            <v>RO-40272</v>
          </cell>
          <cell r="C3445" t="str">
            <v>Bueiro simples tubular de concreto, classe CA-1. BSTC Ø 1,00 m - corpo (Execução, incluindo fornecimento e transporte de todos os materiais e berço, exclusive escavação e compactação)</v>
          </cell>
          <cell r="G3445" t="str">
            <v>m</v>
          </cell>
          <cell r="H3445">
            <v>1000.72</v>
          </cell>
        </row>
        <row r="3446">
          <cell r="A3446" t="str">
            <v>RO-40273</v>
          </cell>
          <cell r="C3446" t="str">
            <v>Bueiro simples tubular de concreto, classe CA-1. BSTC Ø 1,20 m - corpo (Execução, incluindo fornecimento e transporte de todos os materiais e berço, exclusive escavação e compactação)</v>
          </cell>
          <cell r="G3446" t="str">
            <v>m</v>
          </cell>
          <cell r="H3446">
            <v>1390.3</v>
          </cell>
        </row>
        <row r="3447">
          <cell r="A3447" t="str">
            <v>RO-40274</v>
          </cell>
          <cell r="C3447" t="str">
            <v>Bueiro simples tubular de concreto, classe CA-1. BSTC Ø 1,50 m - corpo (Execução, incluindo fornecimento e transporte de todos os materiais e berço, exclusive escavação e compactação)</v>
          </cell>
          <cell r="G3447" t="str">
            <v>m</v>
          </cell>
          <cell r="H3447">
            <v>2035.29</v>
          </cell>
        </row>
        <row r="3448">
          <cell r="A3448" t="str">
            <v>RO-40281</v>
          </cell>
          <cell r="C3448" t="str">
            <v>Bueiro simples tubular de concreto, classe CA-3. BSTC Ø 0,60 m - corpo (Execução, incluindo fornecimento e transporte de todos os materiais e berço, exclusive escavação e compactação)</v>
          </cell>
          <cell r="G3448" t="str">
            <v>m</v>
          </cell>
          <cell r="H3448">
            <v>536.30999999999995</v>
          </cell>
        </row>
        <row r="3449">
          <cell r="A3449" t="str">
            <v>RO-40282</v>
          </cell>
          <cell r="C3449" t="str">
            <v>Bueiro simples tubular de concreto, classe CA-3. BSTC Ø 0,80 m - corpo (Execução, incluindo fornecimento e transporte de todos os materiais e berço, exclusive escavação e compactação)</v>
          </cell>
          <cell r="G3449" t="str">
            <v>m</v>
          </cell>
          <cell r="H3449">
            <v>905.05</v>
          </cell>
        </row>
        <row r="3450">
          <cell r="A3450" t="str">
            <v>RO-40283</v>
          </cell>
          <cell r="C3450" t="str">
            <v>Bueiro simples tubular de concreto, classe CA-3. BSTC Ø 1,00 m - corpo (Execução, incluindo fornecimento e transporte de todos os materiais e berço, exclusive escavação e compactação)</v>
          </cell>
          <cell r="G3450" t="str">
            <v>m</v>
          </cell>
          <cell r="H3450">
            <v>1183.22</v>
          </cell>
        </row>
        <row r="3451">
          <cell r="A3451" t="str">
            <v>RO-40284</v>
          </cell>
          <cell r="C3451" t="str">
            <v>Bueiro simples tubular de concreto, classe CA-3. BSTC Ø 1,20 m - corpo (Execução, incluindo fornecimento e transporte de todos os materiais e berço, exclusive escavação e compactação)</v>
          </cell>
          <cell r="G3451" t="str">
            <v>m</v>
          </cell>
          <cell r="H3451">
            <v>1724.69</v>
          </cell>
        </row>
        <row r="3452">
          <cell r="A3452" t="str">
            <v>RO-40285</v>
          </cell>
          <cell r="C3452" t="str">
            <v>Bueiro simples tubular de concreto, classe CA-3. BSTC Ø 1,50 m - corpo (Execução, incluindo fornecimento e transporte de todos os materiais e berço, exclusive escavação e compactação)</v>
          </cell>
          <cell r="G3452" t="str">
            <v>m</v>
          </cell>
          <cell r="H3452">
            <v>2590.63</v>
          </cell>
        </row>
        <row r="3453">
          <cell r="A3453" t="str">
            <v>RO-40501</v>
          </cell>
          <cell r="C3453" t="str">
            <v>Bueiro triplo celular de concreto Padrão DER/MG.  Para altura de aterro de 5,10 a 10,00 m. BTCC (2,00 x 1,50)m - boca (Execução, incluindo fornecimento e transporte de todos os materiais, exclusive escavação e compactação)</v>
          </cell>
          <cell r="G3453" t="str">
            <v>U</v>
          </cell>
          <cell r="H3453">
            <v>4438.95</v>
          </cell>
        </row>
        <row r="3454">
          <cell r="A3454" t="str">
            <v>RO-40488</v>
          </cell>
          <cell r="C3454" t="str">
            <v>Bueiro triplo celular de concreto Padrão DER/MG.  Para altura de aterro de 5,10 a 10,00 m. BTCC (2,00 x 1,50)m - corpo (Execução, incluindo fornecimento e transporte de todos os materiais, exclusive escavação e compactação)</v>
          </cell>
          <cell r="G3454" t="str">
            <v>m</v>
          </cell>
          <cell r="H3454">
            <v>8778.18</v>
          </cell>
        </row>
        <row r="3455">
          <cell r="A3455" t="str">
            <v>RO-40503</v>
          </cell>
          <cell r="C3455" t="str">
            <v>Bueiro triplo celular de concreto Padrão DER/MG.  Para altura de aterro de 5,10 a 10,00 m. BTCC (3,50 x 3,50)m - boca (Execução, incluindo fornecimento e transporte de todos os materiais, exclusive escavação e compactação)</v>
          </cell>
          <cell r="G3455" t="str">
            <v>U</v>
          </cell>
          <cell r="H3455">
            <v>24563.25</v>
          </cell>
        </row>
        <row r="3456">
          <cell r="A3456" t="str">
            <v>RO-40478</v>
          </cell>
          <cell r="C3456" t="str">
            <v>Bueiro triplo celular de concreto Padrão DER/MG.  Para altura de aterro de 5,10 a 10,00 m. BTCC (3,50 x 3,50)m - corpo (Execução, incluindo fornecimento e transporte de todos os materiais, exclusive escavação e compactação)</v>
          </cell>
          <cell r="G3456" t="str">
            <v>m</v>
          </cell>
          <cell r="H3456">
            <v>24426.84</v>
          </cell>
        </row>
        <row r="3457">
          <cell r="A3457" t="str">
            <v>RO-40504</v>
          </cell>
          <cell r="C3457" t="str">
            <v>Bueiro triplo celular de concreto Padrão DER/MG. Para altura de aterro de 0 a 5,00 m.  BTCC (2,00 x 2,00)m - boca (Execução, incluindo fornecimento e transporte de todos os materiais, exclusive escavação e compactação)</v>
          </cell>
          <cell r="G3457" t="str">
            <v>U</v>
          </cell>
          <cell r="H3457">
            <v>5859.67</v>
          </cell>
        </row>
        <row r="3458">
          <cell r="A3458" t="str">
            <v>RO-40483</v>
          </cell>
          <cell r="C3458" t="str">
            <v>Bueiro triplo celular de concreto Padrão DER/MG. Para altura de aterro de 0 a 5,00 m.  BTCC (2,00 x 2,00)m - corpo (Execução, incluindo fornecimento e transporte de todos os materiais, exclusive escavação e compactação)</v>
          </cell>
          <cell r="G3458" t="str">
            <v>m</v>
          </cell>
          <cell r="H3458">
            <v>8137.58</v>
          </cell>
        </row>
        <row r="3459">
          <cell r="A3459" t="str">
            <v>RO-42272</v>
          </cell>
          <cell r="C3459" t="str">
            <v>Bueiro triplo celular de concreto Padrão DER/MG. Para altura de aterro de 0 a 5,00 m.  BTCC (2,50 x 1,50)m - boca (Execução, incluindo fornecimento e transporte de todos os materiais, exclusive escavação e compactação)</v>
          </cell>
          <cell r="G3459" t="str">
            <v>U</v>
          </cell>
          <cell r="H3459">
            <v>4006.97</v>
          </cell>
        </row>
        <row r="3460">
          <cell r="A3460" t="str">
            <v>RO-42271</v>
          </cell>
          <cell r="C3460" t="str">
            <v>Bueiro triplo celular de concreto Padrão DER/MG. Para altura de aterro de 0 a 5,00 m.  BTCC (2,50 x 1,50)m - corpo (Execução, incluindo fornecimento e transporte de todos os materiais, exclusive escavação e compactação)</v>
          </cell>
          <cell r="G3460" t="str">
            <v>m</v>
          </cell>
          <cell r="H3460">
            <v>9071.6299999999992</v>
          </cell>
        </row>
        <row r="3461">
          <cell r="A3461" t="str">
            <v>RO-40505</v>
          </cell>
          <cell r="C3461" t="str">
            <v>Bueiro triplo celular de concreto Padrão DER/MG. Para altura de aterro de 0 a 5,00 m.  BTCC (2,50 x 2,50)m - boca (Execução, incluindo fornecimento e transporte de todos os materiais, exclusive escavação e compactação)</v>
          </cell>
          <cell r="G3461" t="str">
            <v>U</v>
          </cell>
          <cell r="H3461">
            <v>9408.06</v>
          </cell>
        </row>
        <row r="3462">
          <cell r="A3462" t="str">
            <v>RO-40494</v>
          </cell>
          <cell r="C3462" t="str">
            <v>Bueiro triplo celular de concreto Padrão DER/MG. Para altura de aterro de 0 a 5,00 m.  BTCC (2,50 x 2,50)m - corpo (Execução, incluindo fornecimento e transporte de todos os materiais, exclusive escavação e compactação)</v>
          </cell>
          <cell r="G3462" t="str">
            <v>m</v>
          </cell>
          <cell r="H3462">
            <v>11356.48</v>
          </cell>
        </row>
        <row r="3463">
          <cell r="A3463" t="str">
            <v>RO-40496</v>
          </cell>
          <cell r="C3463" t="str">
            <v>Bueiro triplo celular de concreto Padrão DER/MG. Para altura de aterro de 0 a 5,00 m.  BTCC (3,00 x 2,50)m - boca (Execução, incluindo fornecimento e transporte de todos os materiais, exclusive escavação e compactação)</v>
          </cell>
          <cell r="G3463" t="str">
            <v>U</v>
          </cell>
          <cell r="H3463">
            <v>10027.18</v>
          </cell>
        </row>
        <row r="3464">
          <cell r="A3464" t="str">
            <v>RO-40485</v>
          </cell>
          <cell r="C3464" t="str">
            <v>Bueiro triplo celular de concreto Padrão DER/MG. Para altura de aterro de 0 a 5,00 m.  BTCC (3,00 x 2,50)m - corpo (Execução, incluindo fornecimento e transporte de todos os materiais, exclusive escavação e compactação)</v>
          </cell>
          <cell r="G3464" t="str">
            <v>m</v>
          </cell>
          <cell r="H3464">
            <v>13582.96</v>
          </cell>
        </row>
        <row r="3465">
          <cell r="A3465" t="str">
            <v>RO-40497</v>
          </cell>
          <cell r="C3465" t="str">
            <v>Bueiro triplo celular de concreto Padrão DER/MG. Para altura de aterro de 0 a 5,00 m.  BTCC (3,00 x 3,00 m - boca (Execução, incluindo fornecimento e transporte de todos os materiais, exclusive escavação e compactação)</v>
          </cell>
          <cell r="G3465" t="str">
            <v>U</v>
          </cell>
          <cell r="H3465">
            <v>13926.05</v>
          </cell>
        </row>
        <row r="3466">
          <cell r="A3466" t="str">
            <v>RO-40486</v>
          </cell>
          <cell r="C3466" t="str">
            <v>Bueiro triplo celular de concreto Padrão DER/MG. Para altura de aterro de 0 a 5,00 m.  BTCC (3,00 x 3,00)m - corpo (Execução, incluindo fornecimento e transporte de todos os materiais, exclusive escavação e compactação)</v>
          </cell>
          <cell r="G3466" t="str">
            <v>m</v>
          </cell>
          <cell r="H3466">
            <v>14848.96</v>
          </cell>
        </row>
        <row r="3467">
          <cell r="A3467" t="str">
            <v>RO-40498</v>
          </cell>
          <cell r="C3467" t="str">
            <v>Bueiro triplo celular de concreto Padrão DER/MG. Para altura de aterro de 0 a 5,00 m.  BTCC (3,00 x 3,50)m - boca (Execução, incluindo fornecimento e transporte de todos os materiais, exclusive escavação e compactação)</v>
          </cell>
          <cell r="G3467" t="str">
            <v>U</v>
          </cell>
          <cell r="H3467">
            <v>18676.13</v>
          </cell>
        </row>
        <row r="3468">
          <cell r="A3468" t="str">
            <v>RO-40487</v>
          </cell>
          <cell r="C3468" t="str">
            <v>Bueiro triplo celular de concreto Padrão DER/MG. Para altura de aterro de 0 a 5,00 m.  BTCC (3,00 x 3,50)m - corpo (Execução, incluindo fornecimento e transporte de todos os materiais, exclusive escavação e compactação)</v>
          </cell>
          <cell r="G3468" t="str">
            <v>m</v>
          </cell>
          <cell r="H3468">
            <v>16300.49</v>
          </cell>
        </row>
        <row r="3469">
          <cell r="A3469" t="str">
            <v>RO-41799</v>
          </cell>
          <cell r="C3469" t="str">
            <v>Bueiro triplo celular de concreto Padrão DER/MG. Para altura de aterro de 0 a 5,00 m.  BTCC (3,00 x2,00)m - corpo (Execução, incluindo fornecimento e transporte de todos os materiais, exclusive escavação e compactação)</v>
          </cell>
          <cell r="G3469" t="str">
            <v>m</v>
          </cell>
          <cell r="H3469">
            <v>12444.91</v>
          </cell>
        </row>
        <row r="3470">
          <cell r="A3470" t="str">
            <v>RO-40507</v>
          </cell>
          <cell r="C3470" t="str">
            <v>Bueiro triplo celular de concreto Padrão DER/MG. Para altura de aterro de 0 a 5,00 m.  BTCC (3,50 x 3,50)m - boca (Execução, incluindo fornecimento e transporte de todos os materiais, exclusive escavação e compactação)</v>
          </cell>
          <cell r="G3470" t="str">
            <v>U</v>
          </cell>
          <cell r="H3470">
            <v>19613.11</v>
          </cell>
        </row>
        <row r="3471">
          <cell r="A3471" t="str">
            <v>RO-40492</v>
          </cell>
          <cell r="C3471" t="str">
            <v>Bueiro triplo celular de concreto Padrão DER/MG. Para altura de aterro de 0 a 5,00 m.  BTCC (3,50 x 3,50)m - corpo (Execução, incluindo fornecimento e transporte de todos os materiais, exclusive escavação e compactação)</v>
          </cell>
          <cell r="G3471" t="str">
            <v>m</v>
          </cell>
          <cell r="H3471">
            <v>18783.3</v>
          </cell>
        </row>
        <row r="3472">
          <cell r="A3472" t="str">
            <v>RO-40500</v>
          </cell>
          <cell r="C3472" t="str">
            <v>Bueiro triplo celular de concreto Padrão DER/MG. Para altura de aterro de 0 a 5,00 m.  BTCC (4,00 x 4,00)m - corpo (Execução, incluindo fornecimento e transporte de todos os materiais, exclusive escavação e compactação)</v>
          </cell>
          <cell r="G3472" t="str">
            <v>m</v>
          </cell>
          <cell r="H3472">
            <v>24090.27</v>
          </cell>
        </row>
        <row r="3473">
          <cell r="A3473" t="str">
            <v>RO-40509</v>
          </cell>
          <cell r="C3473" t="str">
            <v>Bueiro triplo celular de concreto Padrão DER/MG. Para altura de aterro de 0 a 5,00 m. BTCC (4,00 x 4,00)m - boca (Execução, incluindo fornecimento e transporte de todos os materiais, exclusive escavação e compactação)</v>
          </cell>
          <cell r="G3473" t="str">
            <v>U</v>
          </cell>
          <cell r="H3473">
            <v>26506.42</v>
          </cell>
        </row>
        <row r="3474">
          <cell r="A3474" t="str">
            <v>RO-44766</v>
          </cell>
          <cell r="C3474" t="str">
            <v>Bueiro triplo celular de concreto padrão DER/MG para altura de aterro de 0 a 5,00m. BTCC (3,00 X 2,00)m - boca (Execução, incluindo fornecimento e transporte de todos os materiais, exclusive escavação e compactação)</v>
          </cell>
          <cell r="G3474" t="str">
            <v>U</v>
          </cell>
          <cell r="H3474">
            <v>6884.57</v>
          </cell>
        </row>
        <row r="3475">
          <cell r="A3475" t="str">
            <v>RO-42821</v>
          </cell>
          <cell r="C3475" t="str">
            <v>Bueiro triplo celular de concreto Padrão DER/MG. Para altura de aterro de 5,10 a 10,00 m. BTCC (3,50 x 2,50)m - boca (Execução, incluindo fornecimento e transporte de todos os materiais, exclusive escavação e compactação)</v>
          </cell>
          <cell r="G3475" t="str">
            <v>U</v>
          </cell>
          <cell r="H3475">
            <v>13777.87</v>
          </cell>
        </row>
        <row r="3476">
          <cell r="A3476" t="str">
            <v>RO-42820</v>
          </cell>
          <cell r="C3476" t="str">
            <v>Bueiro triplo celular de concreto Padrão DER/MG. Para altura de aterro de 5,10 a 10,00 m. BTCC (3,50 x 2,50)m - corpo (Execução, incluindo fornecimento e transporte de todos os materiais, exclusive escavação e compactação)</v>
          </cell>
          <cell r="G3476" t="str">
            <v>m</v>
          </cell>
          <cell r="H3476">
            <v>21142.01</v>
          </cell>
        </row>
        <row r="3477">
          <cell r="A3477" t="str">
            <v>RO-40321</v>
          </cell>
          <cell r="C3477" t="str">
            <v>Bueiro triplo tubular  de concreto, classe CA-2.  BTTC Ø 0,60 m - corpo (Execução, incluindo fornecimento e transporte de todos os materiais e berço, exclusive escavação e compactação)</v>
          </cell>
          <cell r="G3477" t="str">
            <v>m</v>
          </cell>
          <cell r="H3477">
            <v>1222.99</v>
          </cell>
        </row>
        <row r="3478">
          <cell r="A3478" t="str">
            <v>RO-40322</v>
          </cell>
          <cell r="C3478" t="str">
            <v>Bueiro triplo tubular  de concreto, classe CA-2.  BTTC Ø 0,80 m - corpo (Execução, incluindo fornecimento e transporte de todos os materiais e berço, exclusive escavação e compactação)</v>
          </cell>
          <cell r="G3478" t="str">
            <v>m</v>
          </cell>
          <cell r="H3478">
            <v>2104.94</v>
          </cell>
        </row>
        <row r="3479">
          <cell r="A3479" t="str">
            <v>RO-40323</v>
          </cell>
          <cell r="C3479" t="str">
            <v>Bueiro triplo tubular  de concreto, classe CA-2.  BTTC Ø 1,00 m - corpo (Execução, incluindo fornecimento e transporte de todos os materiais e berço, exclusive escavação e compactação)</v>
          </cell>
          <cell r="G3479" t="str">
            <v>m</v>
          </cell>
          <cell r="H3479">
            <v>3002.63</v>
          </cell>
        </row>
        <row r="3480">
          <cell r="A3480" t="str">
            <v>RO-40324</v>
          </cell>
          <cell r="C3480" t="str">
            <v>Bueiro triplo tubular  de concreto, classe CA-2.  BTTC Ø 1,20 m - corpo (Execução, incluindo fornecimento e transporte de todos os materiais e berço, exclusive escavação e compactação)</v>
          </cell>
          <cell r="G3480" t="str">
            <v>m</v>
          </cell>
          <cell r="H3480">
            <v>4170.4399999999996</v>
          </cell>
        </row>
        <row r="3481">
          <cell r="A3481" t="str">
            <v>RO-40325</v>
          </cell>
          <cell r="C3481" t="str">
            <v>Bueiro triplo tubular  de concreto, classe CA-2.  BTTC Ø 1,50 m - corpo (Execução, incluindo fornecimento e transporte de todos os materiais e berço, exclusive escavação e compactação)</v>
          </cell>
          <cell r="G3481" t="str">
            <v>m</v>
          </cell>
          <cell r="H3481">
            <v>6107.84</v>
          </cell>
        </row>
        <row r="3482">
          <cell r="A3482" t="str">
            <v>RO-40331</v>
          </cell>
          <cell r="C3482" t="str">
            <v>Bueiro triplo tubular de concreto. BTTC Ø 0,60 m - boca (Execução, incluindo fornecimento e transporte de todos os materiais, exclusive escavação e compactação)</v>
          </cell>
          <cell r="G3482" t="str">
            <v>U</v>
          </cell>
          <cell r="H3482">
            <v>2073.4899999999998</v>
          </cell>
        </row>
        <row r="3483">
          <cell r="A3483" t="str">
            <v>RO-40332</v>
          </cell>
          <cell r="C3483" t="str">
            <v>Bueiro triplo tubular de concreto. BTTC Ø 0,80 m - boca (Execução, incluindo fornecimento e transporte de todos os materiais, exclusive escavação e compactação)</v>
          </cell>
          <cell r="G3483" t="str">
            <v>U</v>
          </cell>
          <cell r="H3483">
            <v>3368.29</v>
          </cell>
        </row>
        <row r="3484">
          <cell r="A3484" t="str">
            <v>RO-40333</v>
          </cell>
          <cell r="C3484" t="str">
            <v>Bueiro triplo tubular de concreto. BTTC Ø 1,00 m - boca (Execução, incluindo fornecimento e transporte de todos os materiais, exclusive escavação e compactação)</v>
          </cell>
          <cell r="G3484" t="str">
            <v>U</v>
          </cell>
          <cell r="H3484">
            <v>5086.37</v>
          </cell>
        </row>
        <row r="3485">
          <cell r="A3485" t="str">
            <v>RO-40334</v>
          </cell>
          <cell r="C3485" t="str">
            <v>Bueiro triplo tubular de concreto. BTTC Ø 1,20 m - boca (Execução, incluindo fornecimento e transporte de todos os materiais, exclusive escavação e compactação)</v>
          </cell>
          <cell r="G3485" t="str">
            <v>U</v>
          </cell>
          <cell r="H3485">
            <v>7488.01</v>
          </cell>
        </row>
        <row r="3486">
          <cell r="A3486" t="str">
            <v>RO-40335</v>
          </cell>
          <cell r="C3486" t="str">
            <v>Bueiro triplo tubular de concreto. BTTC Ø 1,50 m - boca (Execução, incluindo fornecimento e transporte de todos os materiais, exclusive escavação e compactação)</v>
          </cell>
          <cell r="G3486" t="str">
            <v>U</v>
          </cell>
          <cell r="H3486">
            <v>13358.35</v>
          </cell>
        </row>
        <row r="3487">
          <cell r="A3487" t="str">
            <v>RO-40316</v>
          </cell>
          <cell r="C3487" t="str">
            <v>Bueiro triplo tubular de concreto, classe CA-1. BTTC Ø 0,60 m - corpo (Execução, incluindo fornecimento e transporte de todos os materiais e berço, exclusive escavação e compactação)</v>
          </cell>
          <cell r="G3487" t="str">
            <v>m</v>
          </cell>
          <cell r="H3487">
            <v>1315.72</v>
          </cell>
        </row>
        <row r="3488">
          <cell r="A3488" t="str">
            <v>RO-40317</v>
          </cell>
          <cell r="C3488" t="str">
            <v>Bueiro triplo tubular de concreto, classe CA-1. BTTC Ø 0,80 m - corpo (Execução, incluindo fornecimento e transporte de todos os materiais e berço, exclusive escavação e compactação)</v>
          </cell>
          <cell r="G3488" t="str">
            <v>m</v>
          </cell>
          <cell r="H3488">
            <v>2137.31</v>
          </cell>
        </row>
        <row r="3489">
          <cell r="A3489" t="str">
            <v>RO-40318</v>
          </cell>
          <cell r="C3489" t="str">
            <v>Bueiro triplo tubular de concreto, classe CA-1. BTTC Ø 1,00 m - corpo (Execução, incluindo fornecimento e transporte de todos os materiais e berço, exclusive escavação e compactação)</v>
          </cell>
          <cell r="G3489" t="str">
            <v>m</v>
          </cell>
          <cell r="H3489">
            <v>2867.24</v>
          </cell>
        </row>
        <row r="3490">
          <cell r="A3490" t="str">
            <v>RO-40319</v>
          </cell>
          <cell r="C3490" t="str">
            <v>Bueiro triplo tubular de concreto, classe CA-1. BTTC Ø 1,20 m - corpo (Execução, incluindo fornecimento e transporte de todos os materiais e berço, exclusive escavação e compactação)</v>
          </cell>
          <cell r="G3490" t="str">
            <v>m</v>
          </cell>
          <cell r="H3490">
            <v>4008.21</v>
          </cell>
        </row>
        <row r="3491">
          <cell r="A3491" t="str">
            <v>RO-40320</v>
          </cell>
          <cell r="C3491" t="str">
            <v>Bueiro triplo tubular de concreto, classe CA-1. BTTC Ø 1,50 m - corpo (Execução, incluindo fornecimento e transporte de todos os materiais e berço, exclusive escavação e compactação)</v>
          </cell>
          <cell r="G3491" t="str">
            <v>m</v>
          </cell>
          <cell r="H3491">
            <v>5901.8</v>
          </cell>
        </row>
        <row r="3492">
          <cell r="A3492" t="str">
            <v>RO-40327</v>
          </cell>
          <cell r="C3492" t="str">
            <v>Bueiro triplo tubular de concreto, classe CA-3. BTTC Ø 0,80 m - corpo (Execução, incluindo fornecimento e transporte de todos os materiais e berço, exclusive escavação e compactação)</v>
          </cell>
          <cell r="G3492" t="str">
            <v>m</v>
          </cell>
          <cell r="H3492">
            <v>2609.4499999999998</v>
          </cell>
        </row>
        <row r="3493">
          <cell r="A3493" t="str">
            <v>RO-40328</v>
          </cell>
          <cell r="C3493" t="str">
            <v>Bueiro triplo tubular de concreto, classe CA-3. BTTC Ø 1,00 m - corpo (Execução, incluindo fornecimento e transporte de todos os materiais e berço, exclusive escavação e compactação)</v>
          </cell>
          <cell r="G3493" t="str">
            <v>m</v>
          </cell>
          <cell r="H3493">
            <v>3414.74</v>
          </cell>
        </row>
        <row r="3494">
          <cell r="A3494" t="str">
            <v>RO-40329</v>
          </cell>
          <cell r="C3494" t="str">
            <v>Bueiro triplo tubular de concreto, classe CA-3. BTTC Ø 1,20 m - corpo (Execução, incluindo fornecimento e transporte de todos os materiais e berço, exclusive escavação e compactação)</v>
          </cell>
          <cell r="G3494" t="str">
            <v>m</v>
          </cell>
          <cell r="H3494">
            <v>5011.7299999999996</v>
          </cell>
        </row>
        <row r="3495">
          <cell r="A3495" t="str">
            <v>RO-40330</v>
          </cell>
          <cell r="C3495" t="str">
            <v>Bueiro triplo tubular de concreto, classe CA-3. BTTC Ø 1,50 m - corpo (Execução, incluindo fornecimento e transporte de todos os materiais e berço, exclusive escavação e compactação)</v>
          </cell>
          <cell r="G3495" t="str">
            <v>m</v>
          </cell>
          <cell r="H3495">
            <v>7567.82</v>
          </cell>
        </row>
        <row r="3496">
          <cell r="A3496" t="str">
            <v>RO-40988</v>
          </cell>
          <cell r="C3496" t="str">
            <v>Colchão drenante de areia (Execução,  incluindo  espalhamento e fornecimento de todos os materiais, exceto transporte dos agregados)</v>
          </cell>
          <cell r="G3496" t="str">
            <v>m3</v>
          </cell>
          <cell r="H3496">
            <v>70.7</v>
          </cell>
        </row>
        <row r="3497">
          <cell r="A3497" t="str">
            <v>RO-43118</v>
          </cell>
          <cell r="C3497" t="str">
            <v>Colchão drenante de brita com geotextil não tecido (Execução,  incluindo  espalhamento e fornecimento de todos os materiais, exceto transporte dos agregados)</v>
          </cell>
          <cell r="G3497" t="str">
            <v>m3</v>
          </cell>
          <cell r="H3497">
            <v>99.59</v>
          </cell>
        </row>
        <row r="3498">
          <cell r="A3498" t="str">
            <v>RO-40935</v>
          </cell>
          <cell r="C3498" t="str">
            <v>Dreno de alivio de pavimento, tipo DR.DA-01 (Execução incluindo  escavação ,fornecimento de todos os materiais, exceto transporte dos agregados)</v>
          </cell>
          <cell r="G3498" t="str">
            <v>m</v>
          </cell>
          <cell r="H3498">
            <v>6.79</v>
          </cell>
        </row>
        <row r="3499">
          <cell r="A3499" t="str">
            <v>RO-40925</v>
          </cell>
          <cell r="C3499" t="str">
            <v>Dreno de talvegue com pedra de mão, brita e areia, tipo DR.DT (Execução, incluindo fornecimento de todos os materiais, exceto transporte dos agregados e escavação)</v>
          </cell>
          <cell r="G3499" t="str">
            <v>m3</v>
          </cell>
          <cell r="H3499">
            <v>122.66</v>
          </cell>
        </row>
        <row r="3500">
          <cell r="A3500" t="str">
            <v>RO-43467</v>
          </cell>
          <cell r="C3500" t="str">
            <v>Dreno de Talvegue tipo DR-DT com pedra de mão (Execução, incluindo fornecimento de todos os materiais, exceto transporte dos agregados e escavação)</v>
          </cell>
          <cell r="G3500" t="str">
            <v>m3</v>
          </cell>
          <cell r="H3500">
            <v>109.16</v>
          </cell>
        </row>
        <row r="3501">
          <cell r="A3501" t="str">
            <v>RO-40928</v>
          </cell>
          <cell r="C3501" t="str">
            <v>Dreno espinha de peixe de areia, tipo DR.EP-01 (Execução incluindo  escavação ,fornecimento de todos os materiais, exceto transporte dos agregados)</v>
          </cell>
          <cell r="G3501" t="str">
            <v>m</v>
          </cell>
          <cell r="H3501">
            <v>14.18</v>
          </cell>
        </row>
        <row r="3502">
          <cell r="A3502" t="str">
            <v>RO-40930</v>
          </cell>
          <cell r="C3502" t="str">
            <v>Dreno espinha de peixe de brita, tipo DR.EP-01 (Execução incluindo  escavação ,fornecimento de todos os materiais, exceto transporte dos agregados)</v>
          </cell>
          <cell r="G3502" t="str">
            <v>m</v>
          </cell>
          <cell r="H3502">
            <v>15.3</v>
          </cell>
        </row>
        <row r="3503">
          <cell r="A3503" t="str">
            <v>RO-42808</v>
          </cell>
          <cell r="C3503"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G3503" t="str">
            <v>m</v>
          </cell>
          <cell r="H3503">
            <v>78.319999999999993</v>
          </cell>
        </row>
        <row r="3504">
          <cell r="A3504" t="str">
            <v>RO-42935</v>
          </cell>
          <cell r="C3504"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G3504" t="str">
            <v>m</v>
          </cell>
          <cell r="H3504">
            <v>88.06</v>
          </cell>
        </row>
        <row r="3505">
          <cell r="A3505" t="str">
            <v>RO-42838</v>
          </cell>
          <cell r="C3505"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G3505" t="str">
            <v>m</v>
          </cell>
          <cell r="H3505">
            <v>95.56</v>
          </cell>
        </row>
        <row r="3506">
          <cell r="A3506" t="str">
            <v>RO-43276</v>
          </cell>
          <cell r="C3506"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G3506" t="str">
            <v>m</v>
          </cell>
          <cell r="H3506">
            <v>135.11000000000001</v>
          </cell>
        </row>
        <row r="3507">
          <cell r="A3507" t="str">
            <v>RO-40942</v>
          </cell>
          <cell r="C3507" t="str">
            <v>Dreno profundo de areia com selo, com (1,50 x 0,40)m e tubo de PVC perfurado com ø 100mm, tipo DPS-02 (Execução  incluindo  escavação,  fornecimento de todos os materiais, exceto transporte dos agregados)</v>
          </cell>
          <cell r="G3507" t="str">
            <v>m</v>
          </cell>
          <cell r="H3507">
            <v>69.28</v>
          </cell>
        </row>
        <row r="3508">
          <cell r="A3508" t="str">
            <v>RO-40953</v>
          </cell>
          <cell r="C3508" t="str">
            <v>Dreno profundo de corte em rocha tipo DR.DPR (Execução  incluindo  escavação,  fornecimento de todos os materiais, exceto transporte dos agregados)</v>
          </cell>
          <cell r="G3508" t="str">
            <v>m</v>
          </cell>
          <cell r="H3508">
            <v>43.61</v>
          </cell>
        </row>
        <row r="3509">
          <cell r="A3509" t="str">
            <v>RO-40956</v>
          </cell>
          <cell r="C3509" t="str">
            <v>Dreno vertical de areia (Execução incluindo  escavação ,fornecimento de todos os materiais, exceto transporte dos agregados)</v>
          </cell>
          <cell r="G3509" t="str">
            <v>m3</v>
          </cell>
          <cell r="H3509">
            <v>101.72</v>
          </cell>
        </row>
        <row r="3510">
          <cell r="A3510" t="str">
            <v>RO-40955</v>
          </cell>
          <cell r="C3510" t="str">
            <v>Dreno vertical de brita (Execução incluindo  escavação ,fornecimento de todos os materiais, exceto transporte dos agregados)</v>
          </cell>
          <cell r="G3510" t="str">
            <v>m3</v>
          </cell>
          <cell r="H3510">
            <v>120.4</v>
          </cell>
        </row>
        <row r="3511">
          <cell r="A3511" t="str">
            <v>RO-41037</v>
          </cell>
          <cell r="C3511" t="str">
            <v>Enrocamento de talude, tipo OC.ET-01 (Execução, incluindo  fornecimento de todos os materiais, exclui transporte do agregado)</v>
          </cell>
          <cell r="G3511" t="str">
            <v>m3</v>
          </cell>
          <cell r="H3511">
            <v>166.67</v>
          </cell>
        </row>
        <row r="3512">
          <cell r="A3512" t="str">
            <v>RO-40345</v>
          </cell>
          <cell r="C3512" t="str">
            <v>Gigante de sustentação para bueiro duplo tubular de concreto - BDTC Ø 0,80 m (Execução, incluindo fornecimento e transporte de todos os materiais,exclusive escavação e compactação)</v>
          </cell>
          <cell r="G3512" t="str">
            <v>U</v>
          </cell>
          <cell r="H3512">
            <v>1156.81</v>
          </cell>
        </row>
        <row r="3513">
          <cell r="A3513" t="str">
            <v>RO-40342</v>
          </cell>
          <cell r="C3513" t="str">
            <v>Gigante de sustentação para bueiro simples tubular de concreto - BSTC Ø 0,60 m (Execução, incluindo fornecimento e transporte de todos os materiais,exclusive escavação e compactação)</v>
          </cell>
          <cell r="G3513" t="str">
            <v>U</v>
          </cell>
          <cell r="H3513">
            <v>562.35</v>
          </cell>
        </row>
        <row r="3514">
          <cell r="A3514" t="str">
            <v>RO-40343</v>
          </cell>
          <cell r="C3514" t="str">
            <v>Gigante de sustentação para bueiro simples tubular de concreto - BSTC Ø 0,80 m (Execução, incluindo fornecimento e transporte de todos os materiais,exclusive escavação e compactação)</v>
          </cell>
          <cell r="G3514" t="str">
            <v>U</v>
          </cell>
          <cell r="H3514">
            <v>604</v>
          </cell>
        </row>
        <row r="3515">
          <cell r="A3515" t="str">
            <v>RO-40344</v>
          </cell>
          <cell r="C3515" t="str">
            <v>Gigante de sustentação para bueiro simples tubular de concreto - BSTC Ø 1,00 m (Execução, incluindo fornecimento e transporte de todos os materiais,exclusive escavação e compactação)</v>
          </cell>
          <cell r="G3515" t="str">
            <v>U</v>
          </cell>
          <cell r="H3515">
            <v>733.07</v>
          </cell>
        </row>
        <row r="3516">
          <cell r="A3516" t="str">
            <v>RO-40346</v>
          </cell>
          <cell r="C3516" t="str">
            <v>Gigante de sustentação para bueiro triplo tubular de concreto - BTTC Ø 1,00 m (Execução, incluindo fornecimento e transporte de todos os materiais,exclusive escavação e compactação)</v>
          </cell>
          <cell r="G3516" t="str">
            <v>U</v>
          </cell>
          <cell r="H3516">
            <v>1594.36</v>
          </cell>
        </row>
        <row r="3517">
          <cell r="A3517" t="str">
            <v>RO-41034</v>
          </cell>
          <cell r="C3517" t="str">
            <v>Guarda-corpo, tipo OC.NJ-S1 (Execução incluindo  fornecimento e transporte de todos os materiais)</v>
          </cell>
          <cell r="G3517" t="str">
            <v>m</v>
          </cell>
          <cell r="H3517">
            <v>383.92</v>
          </cell>
        </row>
        <row r="3518">
          <cell r="A3518" t="str">
            <v>RO-43310</v>
          </cell>
          <cell r="C3518" t="str">
            <v>Manta geotêxtil não tecida, A/150, OP/15 ou similar, resistência à tração de 10 KN/m2 (Execução, incluindo fornecimento, transporte e colocação)</v>
          </cell>
          <cell r="G3518" t="str">
            <v>m2</v>
          </cell>
          <cell r="H3518">
            <v>5.28</v>
          </cell>
        </row>
        <row r="3519">
          <cell r="A3519" t="str">
            <v>RO-40980</v>
          </cell>
          <cell r="C3519" t="str">
            <v>Manta geotêxtil não tecida, A/180, OP/20 ou similar, resistência à tração de 12 KN/m2 (Incluindo fornecimento, transporte e colocação)</v>
          </cell>
          <cell r="G3519" t="str">
            <v>m2</v>
          </cell>
          <cell r="H3519">
            <v>3.44</v>
          </cell>
        </row>
        <row r="3520">
          <cell r="A3520" t="str">
            <v>RO-40981</v>
          </cell>
          <cell r="C3520" t="str">
            <v>Manta geotêxtil não tecida, A/300, OP/30 ou similar, resistência à tração de 21 KN/m2 (Execução, incluindo fornecimento, transporte e colocação)</v>
          </cell>
          <cell r="G3520" t="str">
            <v>m2</v>
          </cell>
          <cell r="H3520">
            <v>5.28</v>
          </cell>
        </row>
        <row r="3521">
          <cell r="A3521" t="str">
            <v>RO-40982</v>
          </cell>
          <cell r="C3521" t="str">
            <v>Manta geotêxtil não tecida, A/500, OP/60 ou similar, resistência à tração de 39 KN/m2 (Execução, incluindo fornecimento, transporte e colocação)</v>
          </cell>
          <cell r="G3521" t="str">
            <v>m2</v>
          </cell>
          <cell r="H3521">
            <v>11.68</v>
          </cell>
        </row>
        <row r="3522">
          <cell r="A3522" t="str">
            <v>RO-43147</v>
          </cell>
          <cell r="C3522" t="str">
            <v>Manta geotêxtil não tecida, OP/40 ou similar, resistência à tração de 27 KN/m2 (Execução, incluindo fornecimento, transporte e colocação)</v>
          </cell>
          <cell r="G3522" t="str">
            <v>m2</v>
          </cell>
          <cell r="H3522">
            <v>7.02</v>
          </cell>
        </row>
        <row r="3523">
          <cell r="A3523" t="str">
            <v>RO-40976</v>
          </cell>
          <cell r="C3523" t="str">
            <v>Manta geotextil tecida, 2004 ou similar, resistência a tração de 22 KN/m2 (Eexecução, incluindo fornecimento, transporte e colocação)</v>
          </cell>
          <cell r="G3523" t="str">
            <v>m2</v>
          </cell>
          <cell r="H3523">
            <v>3.16</v>
          </cell>
        </row>
        <row r="3524">
          <cell r="A3524" t="str">
            <v>RO-40977</v>
          </cell>
          <cell r="C3524" t="str">
            <v>Manta geotextil tecida, 2008 ou similar, resistência à tração de 35 KN/m2. (Execução, incluindo fornecimento, transporte e colocação)</v>
          </cell>
          <cell r="G3524" t="str">
            <v>m2</v>
          </cell>
          <cell r="H3524">
            <v>6.08</v>
          </cell>
        </row>
        <row r="3525">
          <cell r="A3525" t="str">
            <v>RO-40978</v>
          </cell>
          <cell r="C3525" t="str">
            <v>Manta geotextil tecida, 2010a ou similar, resistência a tração de 42 KN/m2. (Execução, incluindo fornecimento, transporte e colocação)</v>
          </cell>
          <cell r="G3525" t="str">
            <v>m2</v>
          </cell>
          <cell r="H3525">
            <v>6.81</v>
          </cell>
        </row>
        <row r="3526">
          <cell r="A3526" t="str">
            <v>RO-40638</v>
          </cell>
          <cell r="C3526" t="str">
            <v>Meio-fio de concreto, tipo DR.MF-01 (Execução, incluindo escavação, fornecimento e transporte de todos os materiais)</v>
          </cell>
          <cell r="G3526" t="str">
            <v>m</v>
          </cell>
          <cell r="H3526">
            <v>48.85</v>
          </cell>
        </row>
        <row r="3527">
          <cell r="A3527" t="str">
            <v>RO-40553</v>
          </cell>
          <cell r="C3527" t="str">
            <v>Mureta de proteção,  tipo DR.MP-01 (Execução,  fornecimento e transporte de todos os materiais)</v>
          </cell>
          <cell r="G3527" t="str">
            <v>m</v>
          </cell>
          <cell r="H3527">
            <v>47.76</v>
          </cell>
        </row>
        <row r="3528">
          <cell r="A3528" t="str">
            <v>RO-41031</v>
          </cell>
          <cell r="C3528" t="str">
            <v>Passagem de gado, tipo OC.PG-01 - boca (Execução, incluindo guardad-corpo, fornecimento e transporte de todos os materiais, exclusive escavação, compactação e fundação para a passagem de gado)</v>
          </cell>
          <cell r="G3528" t="str">
            <v>U</v>
          </cell>
          <cell r="H3528">
            <v>6995.9</v>
          </cell>
        </row>
        <row r="3529">
          <cell r="A3529" t="str">
            <v>RO-41030</v>
          </cell>
          <cell r="C3529" t="str">
            <v>Passagem de gado, tipo OC.PG-01 - corpo (Execução, incluindo guardad-corpo, fornecimento e transporte de todos os materiais, exclusive escavação, compactação e fundação para a passagem de gado)</v>
          </cell>
          <cell r="G3529" t="str">
            <v>m</v>
          </cell>
          <cell r="H3529">
            <v>3991.91</v>
          </cell>
        </row>
        <row r="3530">
          <cell r="A3530" t="str">
            <v>RO-41029</v>
          </cell>
          <cell r="C3530" t="str">
            <v>Passagem de gado, tipo OC.PG-03 -  boca (Execução, incluindo guardad-corpo, fornecimento e transporte de todos os materiais, exclusive escavação, compactação e fundação para a passagem de gado)</v>
          </cell>
          <cell r="G3530" t="str">
            <v>U</v>
          </cell>
          <cell r="H3530">
            <v>10598.19</v>
          </cell>
        </row>
        <row r="3531">
          <cell r="A3531" t="str">
            <v>RO-41028</v>
          </cell>
          <cell r="C3531" t="str">
            <v>Passagem de gado, tipo OC.PG-03 - corpo (Execução, incluindo guardad-corpo, fornecimento e transporte de todos os materiais, exclusive escavação, compactação e fundação para a passagem de gado)</v>
          </cell>
          <cell r="G3531" t="str">
            <v>m</v>
          </cell>
          <cell r="H3531">
            <v>6091.71</v>
          </cell>
        </row>
        <row r="3532">
          <cell r="A3532" t="str">
            <v>RO-42920</v>
          </cell>
          <cell r="C3532" t="str">
            <v>Passagem sobre sarjeta, tipo OC.PS-01A com lajes de largura = 1,00m (Execução incluindo escavação, fornecimento e transporte de todos os materiais)</v>
          </cell>
          <cell r="G3532" t="str">
            <v>U</v>
          </cell>
          <cell r="H3532">
            <v>1348.41</v>
          </cell>
        </row>
        <row r="3533">
          <cell r="A3533" t="str">
            <v>RO-41033</v>
          </cell>
          <cell r="C3533" t="str">
            <v>Passagem sobre sarjeta, tipo OC.PS-02A com lajes de largura = 2,00m (Execução incluindo escavação, fornecimento e transporte de todos os materiais)</v>
          </cell>
          <cell r="G3533" t="str">
            <v>U</v>
          </cell>
          <cell r="H3533">
            <v>1844.83</v>
          </cell>
        </row>
        <row r="3534">
          <cell r="A3534" t="str">
            <v>RO-41057</v>
          </cell>
          <cell r="C3534" t="str">
            <v>Remoção de bueiro duplo tubular de concreto. BDTC Ø 0,60 m - boca</v>
          </cell>
          <cell r="G3534" t="str">
            <v>U</v>
          </cell>
          <cell r="H3534">
            <v>324.3</v>
          </cell>
        </row>
        <row r="3535">
          <cell r="A3535" t="str">
            <v>RO-41052</v>
          </cell>
          <cell r="C3535" t="str">
            <v>Remoção de bueiro duplo tubular de concreto. BDTC Ø 0,60 m - corpo</v>
          </cell>
          <cell r="G3535" t="str">
            <v>m</v>
          </cell>
          <cell r="H3535">
            <v>141.16999999999999</v>
          </cell>
        </row>
        <row r="3536">
          <cell r="A3536" t="str">
            <v>RO-41058</v>
          </cell>
          <cell r="C3536" t="str">
            <v>Remoção de bueiro duplo tubular de concreto. BDTC Ø 0,80 m - boca</v>
          </cell>
          <cell r="G3536" t="str">
            <v>U</v>
          </cell>
          <cell r="H3536">
            <v>509.28</v>
          </cell>
        </row>
        <row r="3537">
          <cell r="A3537" t="str">
            <v>RO-41053</v>
          </cell>
          <cell r="C3537" t="str">
            <v>Remoção de bueiro duplo tubular de concreto. BDTC Ø 0,80 m - corpo</v>
          </cell>
          <cell r="G3537" t="str">
            <v>m</v>
          </cell>
          <cell r="H3537">
            <v>224.57</v>
          </cell>
        </row>
        <row r="3538">
          <cell r="A3538" t="str">
            <v>RO-41059</v>
          </cell>
          <cell r="C3538" t="str">
            <v>Remoção de bueiro duplo tubular de concreto. BDTC Ø 1.00 m - boca</v>
          </cell>
          <cell r="G3538" t="str">
            <v>U</v>
          </cell>
          <cell r="H3538">
            <v>751.64</v>
          </cell>
        </row>
        <row r="3539">
          <cell r="A3539" t="str">
            <v>RO-41054</v>
          </cell>
          <cell r="C3539" t="str">
            <v>Remoção de bueiro duplo tubular de concreto. BDTC Ø 1,00 m - corpo</v>
          </cell>
          <cell r="G3539" t="str">
            <v>m</v>
          </cell>
          <cell r="H3539">
            <v>326.97000000000003</v>
          </cell>
        </row>
        <row r="3540">
          <cell r="A3540" t="str">
            <v>RO-41060</v>
          </cell>
          <cell r="C3540" t="str">
            <v>Remoção de bueiro duplo tubular de concreto. BDTC Ø 1,20 m - boca</v>
          </cell>
          <cell r="G3540" t="str">
            <v>U</v>
          </cell>
          <cell r="H3540">
            <v>1112.7</v>
          </cell>
        </row>
        <row r="3541">
          <cell r="A3541" t="str">
            <v>RO-41055</v>
          </cell>
          <cell r="C3541" t="str">
            <v>Remoção de bueiro duplo tubular de concreto. BDTC Ø 1,20 m - corpo</v>
          </cell>
          <cell r="G3541" t="str">
            <v>m</v>
          </cell>
          <cell r="H3541">
            <v>436.21</v>
          </cell>
        </row>
        <row r="3542">
          <cell r="A3542" t="str">
            <v>RO-41061</v>
          </cell>
          <cell r="C3542" t="str">
            <v>Remoção de bueiro duplo tubular de concreto. BDTC Ø 1,50 m - boca</v>
          </cell>
          <cell r="G3542" t="str">
            <v>U</v>
          </cell>
          <cell r="H3542">
            <v>2053.19</v>
          </cell>
        </row>
        <row r="3543">
          <cell r="A3543" t="str">
            <v>RO-41056</v>
          </cell>
          <cell r="C3543" t="str">
            <v>Remoção de bueiro duplo tubular de concreto. BDTC Ø 1,50 m - corpo</v>
          </cell>
          <cell r="G3543" t="str">
            <v>m</v>
          </cell>
          <cell r="H3543">
            <v>602.48</v>
          </cell>
        </row>
        <row r="3544">
          <cell r="A3544" t="str">
            <v>RO-41046</v>
          </cell>
          <cell r="C3544" t="str">
            <v>Remoção de bueiro simples tubular de concreto. BSTC Ø 0,40 m - boca</v>
          </cell>
          <cell r="G3544" t="str">
            <v>U</v>
          </cell>
          <cell r="H3544">
            <v>125.51</v>
          </cell>
        </row>
        <row r="3545">
          <cell r="A3545" t="str">
            <v>RO-41040</v>
          </cell>
          <cell r="C3545" t="str">
            <v>Remoção de bueiro simples tubular de concreto. BSTC Ø 0,40 m - corpo</v>
          </cell>
          <cell r="G3545" t="str">
            <v>m</v>
          </cell>
          <cell r="H3545">
            <v>44.85</v>
          </cell>
        </row>
        <row r="3546">
          <cell r="A3546" t="str">
            <v>RO-41047</v>
          </cell>
          <cell r="C3546" t="str">
            <v>Remoção de bueiro simples tubular de concreto. BSTC Ø 0,60 m - boca</v>
          </cell>
          <cell r="G3546" t="str">
            <v>U</v>
          </cell>
          <cell r="H3546">
            <v>223.69</v>
          </cell>
        </row>
        <row r="3547">
          <cell r="A3547" t="str">
            <v>RO-41041</v>
          </cell>
          <cell r="C3547" t="str">
            <v>Remoção de bueiro simples tubular de concreto. BSTC Ø 0,60 m - corpo</v>
          </cell>
          <cell r="G3547" t="str">
            <v>m</v>
          </cell>
          <cell r="H3547">
            <v>80.22</v>
          </cell>
        </row>
        <row r="3548">
          <cell r="A3548" t="str">
            <v>RO-41048</v>
          </cell>
          <cell r="C3548" t="str">
            <v>Remoção de bueiro simples tubular de concreto. BSTC Ø 0,80 m - boca</v>
          </cell>
          <cell r="G3548" t="str">
            <v>U</v>
          </cell>
          <cell r="H3548">
            <v>358.97</v>
          </cell>
        </row>
        <row r="3549">
          <cell r="A3549" t="str">
            <v>RO-41042</v>
          </cell>
          <cell r="C3549" t="str">
            <v>Remoção de bueiro simples tubular de concreto. BSTC Ø 0,80 m - corpo</v>
          </cell>
          <cell r="G3549" t="str">
            <v>m</v>
          </cell>
          <cell r="H3549">
            <v>127.49</v>
          </cell>
        </row>
        <row r="3550">
          <cell r="A3550" t="str">
            <v>RO-41049</v>
          </cell>
          <cell r="C3550" t="str">
            <v>Remoção de bueiro simples tubular de concreto. BSTC Ø 1,00 m - boca</v>
          </cell>
          <cell r="G3550" t="str">
            <v>U</v>
          </cell>
          <cell r="H3550">
            <v>544.11</v>
          </cell>
        </row>
        <row r="3551">
          <cell r="A3551" t="str">
            <v>RO-41043</v>
          </cell>
          <cell r="C3551" t="str">
            <v>Remoção de bueiro simples tubular de concreto. BSTC Ø 1,00 m - corpo</v>
          </cell>
          <cell r="G3551" t="str">
            <v>m</v>
          </cell>
          <cell r="H3551">
            <v>181.74</v>
          </cell>
        </row>
        <row r="3552">
          <cell r="A3552" t="str">
            <v>RO-41050</v>
          </cell>
          <cell r="C3552" t="str">
            <v>Remoção de bueiro simples tubular de concreto. BSTC Ø 1,20 m - boca</v>
          </cell>
          <cell r="G3552" t="str">
            <v>U</v>
          </cell>
          <cell r="H3552">
            <v>795.67</v>
          </cell>
        </row>
        <row r="3553">
          <cell r="A3553" t="str">
            <v>RO-41044</v>
          </cell>
          <cell r="C3553" t="str">
            <v>Remoção de bueiro simples tubular de concreto. BSTC Ø 1,20 m - corpo</v>
          </cell>
          <cell r="G3553" t="str">
            <v>m</v>
          </cell>
          <cell r="H3553">
            <v>242.63</v>
          </cell>
        </row>
        <row r="3554">
          <cell r="A3554" t="str">
            <v>RO-41051</v>
          </cell>
          <cell r="C3554" t="str">
            <v>Remoção de bueiro simples tubular de concreto. BSTC Ø 1,50 m - boca</v>
          </cell>
          <cell r="G3554" t="str">
            <v>U</v>
          </cell>
          <cell r="H3554">
            <v>1483.81</v>
          </cell>
        </row>
        <row r="3555">
          <cell r="A3555" t="str">
            <v>RO-41045</v>
          </cell>
          <cell r="C3555" t="str">
            <v>Remoção de bueiro simples tubular de concreto. BSTC Ø 1,50 m - corpo</v>
          </cell>
          <cell r="G3555" t="str">
            <v>m</v>
          </cell>
          <cell r="H3555">
            <v>332.31</v>
          </cell>
        </row>
        <row r="3556">
          <cell r="A3556" t="str">
            <v>RO-41067</v>
          </cell>
          <cell r="C3556" t="str">
            <v>Remoção de bueiro triplo tubular de concreto. BTTC Ø 0,60 m - boca</v>
          </cell>
          <cell r="G3556" t="str">
            <v>U</v>
          </cell>
          <cell r="H3556">
            <v>413.9</v>
          </cell>
        </row>
        <row r="3557">
          <cell r="A3557" t="str">
            <v>RO-41062</v>
          </cell>
          <cell r="C3557" t="str">
            <v>Remoção de bueiro triplo tubular de concreto. BTTC Ø 0,60 m - corpo</v>
          </cell>
          <cell r="G3557" t="str">
            <v>m</v>
          </cell>
          <cell r="H3557">
            <v>211.69</v>
          </cell>
        </row>
        <row r="3558">
          <cell r="A3558" t="str">
            <v>RO-41068</v>
          </cell>
          <cell r="C3558" t="str">
            <v>Remoção de bueiro triplo tubular de concreto. BTTC Ø 0,80 m - boca</v>
          </cell>
          <cell r="G3558" t="str">
            <v>U</v>
          </cell>
          <cell r="H3558">
            <v>647.66</v>
          </cell>
        </row>
        <row r="3559">
          <cell r="A3559" t="str">
            <v>RO-41063</v>
          </cell>
          <cell r="C3559" t="str">
            <v>Remoção de bueiro triplo tubular de concreto. BTTC Ø 0,80 m - corpo</v>
          </cell>
          <cell r="G3559" t="str">
            <v>m</v>
          </cell>
          <cell r="H3559">
            <v>336.53</v>
          </cell>
        </row>
        <row r="3560">
          <cell r="A3560" t="str">
            <v>RO-41069</v>
          </cell>
          <cell r="C3560" t="str">
            <v>Remoção de bueiro triplo tubular de concreto. BTTC Ø 1,00 m - boca</v>
          </cell>
          <cell r="G3560" t="str">
            <v>U</v>
          </cell>
          <cell r="H3560">
            <v>959.17</v>
          </cell>
        </row>
        <row r="3561">
          <cell r="A3561" t="str">
            <v>RO-41064</v>
          </cell>
          <cell r="C3561" t="str">
            <v>Remoção de bueiro triplo tubular de concreto. BTTC Ø 1,00 m - corpo</v>
          </cell>
          <cell r="G3561" t="str">
            <v>m</v>
          </cell>
          <cell r="H3561">
            <v>490.41</v>
          </cell>
        </row>
        <row r="3562">
          <cell r="A3562" t="str">
            <v>RO-41070</v>
          </cell>
          <cell r="C3562" t="str">
            <v>Remoção de bueiro triplo tubular de concreto. BTTC Ø 1.20 m - boca</v>
          </cell>
          <cell r="G3562" t="str">
            <v>U</v>
          </cell>
          <cell r="H3562">
            <v>1429.73</v>
          </cell>
        </row>
        <row r="3563">
          <cell r="A3563" t="str">
            <v>RO-41065</v>
          </cell>
          <cell r="C3563" t="str">
            <v>Remoção de bueiro triplo tubular de concreto. BTTC Ø 1,20 m - corpo</v>
          </cell>
          <cell r="G3563" t="str">
            <v>m</v>
          </cell>
          <cell r="H3563">
            <v>656</v>
          </cell>
        </row>
        <row r="3564">
          <cell r="A3564" t="str">
            <v>RO-41071</v>
          </cell>
          <cell r="C3564" t="str">
            <v>Remoção de bueiro triplo tubular de concreto. BTTC Ø 1,50 m - boca</v>
          </cell>
          <cell r="G3564" t="str">
            <v>U</v>
          </cell>
          <cell r="H3564">
            <v>2629.05</v>
          </cell>
        </row>
        <row r="3565">
          <cell r="A3565" t="str">
            <v>RO-41066</v>
          </cell>
          <cell r="C3565" t="str">
            <v>Remoção de bueiro triplo tubular de concreto. BTTC Ø 1,50 m - corpo</v>
          </cell>
          <cell r="G3565" t="str">
            <v>m</v>
          </cell>
          <cell r="H3565">
            <v>904.72</v>
          </cell>
        </row>
        <row r="3566">
          <cell r="A3566" t="str">
            <v>RO-40630</v>
          </cell>
          <cell r="C3566" t="str">
            <v>Sarjeta de concreto em aterro, tipo DR.SCA-x/y. Largura = 100 cm tipo 70/10 (Execução, incluindo escavação, fornecimento e transporte de todos os materiais)</v>
          </cell>
          <cell r="G3566" t="str">
            <v>m</v>
          </cell>
          <cell r="H3566">
            <v>54</v>
          </cell>
        </row>
        <row r="3567">
          <cell r="A3567" t="str">
            <v>RO-40631</v>
          </cell>
          <cell r="C3567" t="str">
            <v>Sarjeta de concreto em aterro, tipo DR.SCA-x/y. Largura = 100 cm tipo 70/15 (Execução, incluindo escavação, fornecimento e transporte de todos os materiais)</v>
          </cell>
          <cell r="G3567" t="str">
            <v>m</v>
          </cell>
          <cell r="H3567">
            <v>60.2</v>
          </cell>
        </row>
        <row r="3568">
          <cell r="A3568" t="str">
            <v>RO-40632</v>
          </cell>
          <cell r="C3568" t="str">
            <v>Sarjeta de concreto em aterro, tipo DR.SCA-x/y. Largura = 100 cm tipo 70/20 (Execução, incluindo escavação, fornecimento e transporte de todos os materiais)</v>
          </cell>
          <cell r="G3568" t="str">
            <v>m</v>
          </cell>
          <cell r="H3568">
            <v>68.73</v>
          </cell>
        </row>
        <row r="3569">
          <cell r="A3569" t="str">
            <v>RO-40633</v>
          </cell>
          <cell r="C3569" t="str">
            <v>Sarjeta de concreto em aterro, tipo DR.SCA-x/y. Largura = 100 cm tipo 70/25 (Execução, incluindo escavação, fornecimento e transporte de todos os materiais)</v>
          </cell>
          <cell r="G3569" t="str">
            <v>m</v>
          </cell>
          <cell r="H3569">
            <v>76.069999999999993</v>
          </cell>
        </row>
        <row r="3570">
          <cell r="A3570" t="str">
            <v>RO-40634</v>
          </cell>
          <cell r="C3570" t="str">
            <v>Sarjeta de concreto em aterro, tipo DR.SCA-x/y. Largura = 100 cm tipo 70/30 (Execução, incluindo escavação, fornecimento e transporte de todos os materiais)</v>
          </cell>
          <cell r="G3570" t="str">
            <v>m</v>
          </cell>
          <cell r="H3570">
            <v>84.61</v>
          </cell>
        </row>
        <row r="3571">
          <cell r="A3571" t="str">
            <v>RO-40613</v>
          </cell>
          <cell r="C3571" t="str">
            <v>Sarjeta de concreto em aterro, tipo DR.SCA-x/y. Largura = 60 cm tipo 30/10 (Execução, incluindo escavação,fornecimento, transporte e plantio da grama)</v>
          </cell>
          <cell r="G3571" t="str">
            <v>m</v>
          </cell>
          <cell r="H3571">
            <v>38.25</v>
          </cell>
        </row>
        <row r="3572">
          <cell r="A3572" t="str">
            <v>RO-40614</v>
          </cell>
          <cell r="C3572" t="str">
            <v>Sarjeta de concreto em aterro, tipo DR.SCA-x/y. Largura = 60 cm tipo 30/15 (Execução, incluindo escavação,fornecimento, transporte e plantio da grama)</v>
          </cell>
          <cell r="G3572" t="str">
            <v>m</v>
          </cell>
          <cell r="H3572">
            <v>44.94</v>
          </cell>
        </row>
        <row r="3573">
          <cell r="A3573" t="str">
            <v>RO-40615</v>
          </cell>
          <cell r="C3573" t="str">
            <v>Sarjeta de concreto em aterro, tipo DR.SCA-x/y. Largura = 60 cm tipo 30/20 (Execução, incluindo escavação, fornecimento e transporte de todos os materiais)</v>
          </cell>
          <cell r="G3573" t="str">
            <v>m</v>
          </cell>
          <cell r="H3573">
            <v>52.37</v>
          </cell>
        </row>
        <row r="3574">
          <cell r="A3574" t="str">
            <v>RO-40616</v>
          </cell>
          <cell r="C3574" t="str">
            <v>Sarjeta de concreto em aterro, tipo DR.SCA-x/y. Largura = 70 cm tipo 40/10 (Execução, incluindo escavação, fornecimento e transporte de todos os materiais)</v>
          </cell>
          <cell r="G3574" t="str">
            <v>m</v>
          </cell>
          <cell r="H3574">
            <v>43.35</v>
          </cell>
        </row>
        <row r="3575">
          <cell r="A3575" t="str">
            <v>RO-40617</v>
          </cell>
          <cell r="C3575" t="str">
            <v>Sarjeta de concreto em aterro, tipo DR.SCA-x/y. Largura = 70 cm tipo 40/15 (Execução, incluindo escavação, fornecimento e transporte de todos os materiais)</v>
          </cell>
          <cell r="G3575" t="str">
            <v>m</v>
          </cell>
          <cell r="H3575">
            <v>50.73</v>
          </cell>
        </row>
        <row r="3576">
          <cell r="A3576" t="str">
            <v>RO-40618</v>
          </cell>
          <cell r="C3576" t="str">
            <v>Sarjeta de concreto em aterro, tipo DR.SCA-x/y. Largura = 70 cm tipo 40/20 (Execução, incluindo escavação, fornecimento e transporte de todos os materiais)</v>
          </cell>
          <cell r="G3576" t="str">
            <v>m</v>
          </cell>
          <cell r="H3576">
            <v>55.26</v>
          </cell>
        </row>
        <row r="3577">
          <cell r="A3577" t="str">
            <v>RO-40619</v>
          </cell>
          <cell r="C3577" t="str">
            <v>Sarjeta de concreto em aterro, tipo DR.SCA-x/y. Largura = 70 cm tipo 40/25 (Execução, incluindo escavação, fornecimento e transporte de todos os materiais)</v>
          </cell>
          <cell r="G3577" t="str">
            <v>m</v>
          </cell>
          <cell r="H3577">
            <v>63.95</v>
          </cell>
        </row>
        <row r="3578">
          <cell r="A3578" t="str">
            <v>RO-40620</v>
          </cell>
          <cell r="C3578" t="str">
            <v>Sarjeta de concreto em aterro, tipo DR.SCA-x/y. Largura = 80 cm tipo 50/10 (Execução, incluindo escavação, fornecimento e transporte de todos os materiais)</v>
          </cell>
          <cell r="G3578" t="str">
            <v>m</v>
          </cell>
          <cell r="H3578">
            <v>47.65</v>
          </cell>
        </row>
        <row r="3579">
          <cell r="A3579" t="str">
            <v>RO-40621</v>
          </cell>
          <cell r="C3579" t="str">
            <v>Sarjeta de concreto em aterro, tipo DR.SCA-x/y. Largura = 80 cm tipo 50/15 (Execução, incluindo escavação, fornecimento e transporte de todos os materiais)</v>
          </cell>
          <cell r="G3579" t="str">
            <v>m</v>
          </cell>
          <cell r="H3579">
            <v>53.52</v>
          </cell>
        </row>
        <row r="3580">
          <cell r="A3580" t="str">
            <v>RO-40622</v>
          </cell>
          <cell r="C3580" t="str">
            <v>Sarjeta de concreto em aterro, tipo DR.SCA-x/y. Largura = 80 cm tipo 50/20 (Execução, incluindo escavação, fornecimento e transporte de todos os materiais)</v>
          </cell>
          <cell r="G3580" t="str">
            <v>m</v>
          </cell>
          <cell r="H3580">
            <v>59.83</v>
          </cell>
        </row>
        <row r="3581">
          <cell r="A3581" t="str">
            <v>RO-40623</v>
          </cell>
          <cell r="C3581" t="str">
            <v>Sarjeta de concreto em aterro, tipo DR.SCA-x/y. Largura = 80 cm tipo 50/25 (Execução, incluindo escavação, fornecimento e transporte de todos os materiais)</v>
          </cell>
          <cell r="G3581" t="str">
            <v>m</v>
          </cell>
          <cell r="H3581">
            <v>67.430000000000007</v>
          </cell>
        </row>
        <row r="3582">
          <cell r="A3582" t="str">
            <v>RO-40624</v>
          </cell>
          <cell r="C3582" t="str">
            <v>Sarjeta de concreto em aterro, tipo DR.SCA-x/y. Largura = 80 cm tipo 50/30 (Execução, incluindo escavação, fornecimento e transporte de todos os materiais)</v>
          </cell>
          <cell r="G3582" t="str">
            <v>m</v>
          </cell>
          <cell r="H3582">
            <v>75.36</v>
          </cell>
        </row>
        <row r="3583">
          <cell r="A3583" t="str">
            <v>RO-40625</v>
          </cell>
          <cell r="C3583" t="str">
            <v>Sarjeta de concreto em aterro, tipo DR.SCA-x/y. Largura = 90 cm tipo 60/10 (Execução, incluindo escavação, fornecimento e transporte de todos os materiais)</v>
          </cell>
          <cell r="G3583" t="str">
            <v>m</v>
          </cell>
          <cell r="H3583">
            <v>51.93</v>
          </cell>
        </row>
        <row r="3584">
          <cell r="A3584" t="str">
            <v>RO-40626</v>
          </cell>
          <cell r="C3584" t="str">
            <v>Sarjeta de concreto em aterro, tipo DR.SCA-x/y. Largura = 90 cm tipo 60/15 (Execução, incluindo escavação, fornecimento e transporte de todos os materiais)</v>
          </cell>
          <cell r="G3584" t="str">
            <v>m</v>
          </cell>
          <cell r="H3584">
            <v>56.89</v>
          </cell>
        </row>
        <row r="3585">
          <cell r="A3585" t="str">
            <v>RO-40627</v>
          </cell>
          <cell r="C3585" t="str">
            <v>Sarjeta de concreto em aterro, tipo DR.SCA-x/y. Largura = 90 cm tipo 60/20 (Execução, incluindo escavação, fornecimento e transporte de todos os materiais)</v>
          </cell>
          <cell r="G3585" t="str">
            <v>m</v>
          </cell>
          <cell r="H3585">
            <v>64.44</v>
          </cell>
        </row>
        <row r="3586">
          <cell r="A3586" t="str">
            <v>RO-40628</v>
          </cell>
          <cell r="C3586" t="str">
            <v>Sarjeta de concreto em aterro, tipo DR.SCA-x/y. Largura = 90 cm tipo 60/25 (Execução, incluindo escavação, fornecimento e transporte de todos os materiais)</v>
          </cell>
          <cell r="G3586" t="str">
            <v>m</v>
          </cell>
          <cell r="H3586">
            <v>71.67</v>
          </cell>
        </row>
        <row r="3587">
          <cell r="A3587" t="str">
            <v>RO-40629</v>
          </cell>
          <cell r="C3587" t="str">
            <v>Sarjeta de concreto em aterro, tipo DR.SCA-x/y. Largura = 90 cm tipo 60/30 (Execução, incluindo escavação, fornecimento e transporte de todos os materiais)</v>
          </cell>
          <cell r="G3587" t="str">
            <v>m</v>
          </cell>
          <cell r="H3587">
            <v>79.61</v>
          </cell>
        </row>
        <row r="3588">
          <cell r="A3588" t="str">
            <v>RO-40666</v>
          </cell>
          <cell r="C3588" t="str">
            <v>Sarjeta de concreto em corte tipo DR.SCC-x/y. Largura = 100 cm tipo 90/10 (Execução, incluindo escavação, fornecimento e transporte de todos os materiais)</v>
          </cell>
          <cell r="G3588" t="str">
            <v>m</v>
          </cell>
          <cell r="H3588">
            <v>64.349999999999994</v>
          </cell>
        </row>
        <row r="3589">
          <cell r="A3589" t="str">
            <v>RO-40667</v>
          </cell>
          <cell r="C3589" t="str">
            <v>Sarjeta de concreto em corte tipo DR.SCC-x/y. Largura = 100 cm tipo 90/15 (Execução, incluindo escavação, fornecimento e transporte de todos os materiais)</v>
          </cell>
          <cell r="G3589" t="str">
            <v>m</v>
          </cell>
          <cell r="H3589">
            <v>67.47</v>
          </cell>
        </row>
        <row r="3590">
          <cell r="A3590" t="str">
            <v>RO-40668</v>
          </cell>
          <cell r="C3590" t="str">
            <v>Sarjeta de concreto em corte tipo DR.SCC-x/y. Largura = 100 cm tipo 90/20 (Execução, incluindo escavação, fornecimento e transporte de todos os materiais)</v>
          </cell>
          <cell r="G3590" t="str">
            <v>m</v>
          </cell>
          <cell r="H3590">
            <v>70.42</v>
          </cell>
        </row>
        <row r="3591">
          <cell r="A3591" t="str">
            <v>RO-40669</v>
          </cell>
          <cell r="C3591" t="str">
            <v>Sarjeta de concreto em corte tipo DR.SCC-x/y. Largura = 100 cm tipo 90/25 (Execução, incluindo escavação, fornecimento e transporte de todos os materiais)</v>
          </cell>
          <cell r="G3591" t="str">
            <v>m</v>
          </cell>
          <cell r="H3591">
            <v>73.959999999999994</v>
          </cell>
        </row>
        <row r="3592">
          <cell r="A3592" t="str">
            <v>RO-40670</v>
          </cell>
          <cell r="C3592" t="str">
            <v>Sarjeta de concreto em corte tipo DR.SCC-x/y. Largura = 100 cm tipo 90/30 (Execução, incluindo escavação, fornecimento e transporte de todos os materiais)</v>
          </cell>
          <cell r="G3592" t="str">
            <v>m</v>
          </cell>
          <cell r="H3592">
            <v>77.13</v>
          </cell>
        </row>
        <row r="3593">
          <cell r="A3593" t="str">
            <v>RO-40647</v>
          </cell>
          <cell r="C3593" t="str">
            <v>Sarjeta de concreto em corte tipo DR.SCC-x/y. Largura = 50 cm tipo 40/10 (Execução, incluindo escavação, fornecimento e transporte de todos os materiais)</v>
          </cell>
          <cell r="G3593" t="str">
            <v>m</v>
          </cell>
          <cell r="H3593">
            <v>39.03</v>
          </cell>
        </row>
        <row r="3594">
          <cell r="A3594" t="str">
            <v>RO-40648</v>
          </cell>
          <cell r="C3594" t="str">
            <v>Sarjeta de concreto em corte tipo DR.SCC-x/y. Largura = 50 cm tipo 40/15 (Execução, incluindo escavação, fornecimento e transporte de todos os materiais)</v>
          </cell>
          <cell r="G3594" t="str">
            <v>m</v>
          </cell>
          <cell r="H3594">
            <v>42.03</v>
          </cell>
        </row>
        <row r="3595">
          <cell r="A3595" t="str">
            <v>RO-40649</v>
          </cell>
          <cell r="C3595" t="str">
            <v>Sarjeta de concreto em corte tipo DR.SCC-x/y. Largura = 60 cm tipo 50/10 (Execução, incluindo escavação, fornecimento e transporte de todos os materiais)</v>
          </cell>
          <cell r="G3595" t="str">
            <v>m</v>
          </cell>
          <cell r="H3595">
            <v>44.2</v>
          </cell>
        </row>
        <row r="3596">
          <cell r="A3596" t="str">
            <v>RO-40650</v>
          </cell>
          <cell r="C3596" t="str">
            <v>Sarjeta de concreto em corte tipo DR.SCC-x/y. Largura = 60 cm tipo 50/15 (Execução, incluindo escavação, fornecimento e transporte de todos os materiais)</v>
          </cell>
          <cell r="G3596" t="str">
            <v>m</v>
          </cell>
          <cell r="H3596">
            <v>46.76</v>
          </cell>
        </row>
        <row r="3597">
          <cell r="A3597" t="str">
            <v>RO-40651</v>
          </cell>
          <cell r="C3597" t="str">
            <v>Sarjeta de concreto em corte tipo DR.SCC-x/y. Largura = 60 cm tipo 50/20 (Execução, incluindo escavação, fornecimento e transporte de todos os materiais)</v>
          </cell>
          <cell r="G3597" t="str">
            <v>m</v>
          </cell>
          <cell r="H3597">
            <v>49.86</v>
          </cell>
        </row>
        <row r="3598">
          <cell r="A3598" t="str">
            <v>RO-40652</v>
          </cell>
          <cell r="C3598" t="str">
            <v>Sarjeta de concreto em corte tipo DR.SCC-x/y. Largura = 70 cm tipo 60/10 (Execução, incluindo escavação, fornecimento e transporte de todos os materiais)</v>
          </cell>
          <cell r="G3598" t="str">
            <v>m</v>
          </cell>
          <cell r="H3598">
            <v>49.31</v>
          </cell>
        </row>
        <row r="3599">
          <cell r="A3599" t="str">
            <v>RO-40653</v>
          </cell>
          <cell r="C3599" t="str">
            <v>Sarjeta de concreto em corte tipo DR.SCC-x/y. Largura = 70 cm tipo 60/15 (Execução, incluindo escavação, fornecimento e transporte de todos os materiais)</v>
          </cell>
          <cell r="G3599" t="str">
            <v>m</v>
          </cell>
          <cell r="H3599">
            <v>51.43</v>
          </cell>
        </row>
        <row r="3600">
          <cell r="A3600" t="str">
            <v>RO-40654</v>
          </cell>
          <cell r="C3600" t="str">
            <v>Sarjeta de concreto em corte tipo DR.SCC-x/y. Largura = 70 cm tipo 60/20 (Execução, incluindo escavação, fornecimento e transporte de todos os materiais)</v>
          </cell>
          <cell r="G3600" t="str">
            <v>m</v>
          </cell>
          <cell r="H3600">
            <v>55.3</v>
          </cell>
        </row>
        <row r="3601">
          <cell r="A3601" t="str">
            <v>RO-40655</v>
          </cell>
          <cell r="C3601" t="str">
            <v>Sarjeta de concreto em corte tipo DR.SCC-x/y. Largura = 70 cm tipo 60/25 (Execução, incluindo escavação, fornecimento e transporte de todos os materiais)</v>
          </cell>
          <cell r="G3601" t="str">
            <v>m</v>
          </cell>
          <cell r="H3601">
            <v>58.57</v>
          </cell>
        </row>
        <row r="3602">
          <cell r="A3602" t="str">
            <v>RO-40656</v>
          </cell>
          <cell r="C3602" t="str">
            <v>Sarjeta de concreto em corte tipo DR.SCC-x/y. Largura = 80 cm tipo 70/10 (Execução, incluindo escavação, fornecimento e transporte de todos os materiais)</v>
          </cell>
          <cell r="G3602" t="str">
            <v>m</v>
          </cell>
          <cell r="H3602">
            <v>54.63</v>
          </cell>
        </row>
        <row r="3603">
          <cell r="A3603" t="str">
            <v>RO-40657</v>
          </cell>
          <cell r="C3603" t="str">
            <v>Sarjeta de concreto em corte tipo DR.SCC-x/y. Largura = 80 cm tipo 70/15 (Execução, incluindo escavação, fornecimento e transporte de todos os materiais)</v>
          </cell>
          <cell r="G3603" t="str">
            <v>m</v>
          </cell>
          <cell r="H3603">
            <v>55.67</v>
          </cell>
        </row>
        <row r="3604">
          <cell r="A3604" t="str">
            <v>RO-40658</v>
          </cell>
          <cell r="C3604" t="str">
            <v>Sarjeta de concreto em corte tipo DR.SCC-x/y. Largura = 80 cm tipo 70/20 (Execução, incluindo escavação, fornecimento e transporte de todos os materiais)</v>
          </cell>
          <cell r="G3604" t="str">
            <v>m</v>
          </cell>
          <cell r="H3604">
            <v>59.54</v>
          </cell>
        </row>
        <row r="3605">
          <cell r="A3605" t="str">
            <v>RO-40659</v>
          </cell>
          <cell r="C3605" t="str">
            <v>Sarjeta de concreto em corte tipo DR.SCC-x/y. Largura = 80 cm tipo 70/25 (Execução, incluindo escavação, fornecimento e transporte de todos os materiais)</v>
          </cell>
          <cell r="G3605" t="str">
            <v>m</v>
          </cell>
          <cell r="H3605">
            <v>63.52</v>
          </cell>
        </row>
        <row r="3606">
          <cell r="A3606" t="str">
            <v>RO-40660</v>
          </cell>
          <cell r="C3606" t="str">
            <v>Sarjeta de concreto em corte tipo DR.SCC-x/y. Largura = 80 cm tipo 70/30 (Execução, incluindo escavação, fornecimento e transporte de todos os materiais)</v>
          </cell>
          <cell r="G3606" t="str">
            <v>m</v>
          </cell>
          <cell r="H3606">
            <v>66.73</v>
          </cell>
        </row>
        <row r="3607">
          <cell r="A3607" t="str">
            <v>RO-40661</v>
          </cell>
          <cell r="C3607" t="str">
            <v>Sarjeta de concreto em corte tipo DR.SCC-x/y. Largura = 90 cm tipo 80/10 (Execução, incluindo escavação, fornecimento e transporte de todos os materiais)</v>
          </cell>
          <cell r="G3607" t="str">
            <v>m</v>
          </cell>
          <cell r="H3607">
            <v>59.2</v>
          </cell>
        </row>
        <row r="3608">
          <cell r="A3608" t="str">
            <v>RO-40662</v>
          </cell>
          <cell r="C3608" t="str">
            <v>Sarjeta de concreto em corte tipo DR.SCC-x/y. Largura = 90 cm tipo 80/15 (Execução, incluindo escavação, fornecimento e transporte de todos os materiais)</v>
          </cell>
          <cell r="G3608" t="str">
            <v>m</v>
          </cell>
          <cell r="H3608">
            <v>61.49</v>
          </cell>
        </row>
        <row r="3609">
          <cell r="A3609" t="str">
            <v>RO-40663</v>
          </cell>
          <cell r="C3609" t="str">
            <v>Sarjeta de concreto em corte tipo DR.SCC-x/y. Largura = 90 cm tipo 80/20 (Execução, incluindo escavação, fornecimento e transporte de todos os materiais)</v>
          </cell>
          <cell r="G3609" t="str">
            <v>m</v>
          </cell>
          <cell r="H3609">
            <v>65.040000000000006</v>
          </cell>
        </row>
        <row r="3610">
          <cell r="A3610" t="str">
            <v>RO-40664</v>
          </cell>
          <cell r="C3610" t="str">
            <v>Sarjeta de concreto em corte tipo DR.SCC-x/y. Largura = 90 cm tipo 80/25 (Execução, incluindo escavação, fornecimento e transporte de todos os materiais)</v>
          </cell>
          <cell r="G3610" t="str">
            <v>m</v>
          </cell>
          <cell r="H3610">
            <v>68.47</v>
          </cell>
        </row>
        <row r="3611">
          <cell r="A3611" t="str">
            <v>RO-40665</v>
          </cell>
          <cell r="C3611" t="str">
            <v>Sarjeta de concreto em corte tipo DR.SCC-x/y. Largura = 90 cm tipo 80/30 (Execução, incluindo escavação, fornecimento e transporte de todos os materiais)</v>
          </cell>
          <cell r="G3611" t="str">
            <v>m</v>
          </cell>
          <cell r="H3611">
            <v>72.02</v>
          </cell>
        </row>
        <row r="3612">
          <cell r="A3612" t="str">
            <v>RO-40607</v>
          </cell>
          <cell r="C3612" t="str">
            <v>Sarjeta de grama em corte tipo SGC-x/y. Largura = 100 cm tipo 100/10 (Execução, incluindo escavação,fornecimento, transporte e plantio da grama)</v>
          </cell>
          <cell r="G3612" t="str">
            <v>m</v>
          </cell>
          <cell r="H3612">
            <v>10.34</v>
          </cell>
        </row>
        <row r="3613">
          <cell r="A3613" t="str">
            <v>RO-40608</v>
          </cell>
          <cell r="C3613" t="str">
            <v>Sarjeta de grama em corte tipo SGC-x/y. Largura = 100 cm tipo 100/15 (Execução, incluindo escavação,fornecimento, transporte e plantio da grama)</v>
          </cell>
          <cell r="G3613" t="str">
            <v>m</v>
          </cell>
          <cell r="H3613">
            <v>12.07</v>
          </cell>
        </row>
        <row r="3614">
          <cell r="A3614" t="str">
            <v>RO-40609</v>
          </cell>
          <cell r="C3614" t="str">
            <v>Sarjeta de grama em corte tipo SGC-x/y. Largura = 100 cm tipo 100/20 (Execução, incluindo escavação,fornecimento, transporte e plantio da grama)</v>
          </cell>
          <cell r="G3614" t="str">
            <v>m</v>
          </cell>
          <cell r="H3614">
            <v>13.74</v>
          </cell>
        </row>
        <row r="3615">
          <cell r="A3615" t="str">
            <v>RO-40610</v>
          </cell>
          <cell r="C3615" t="str">
            <v>Sarjeta de grama em corte tipo SGC-x/y. Largura = 100 cm tipo 100/25 (Execução, incluindo escavação,fornecimento, transporte e plantio da grama)</v>
          </cell>
          <cell r="G3615" t="str">
            <v>m</v>
          </cell>
          <cell r="H3615">
            <v>15.41</v>
          </cell>
        </row>
        <row r="3616">
          <cell r="A3616" t="str">
            <v>RO-40591</v>
          </cell>
          <cell r="C3616" t="str">
            <v>Sarjeta de grama em corte tipo SGC-x/y. Largura = 50 cm tipo 50/10 (Execução, incluindo escavação,fornecimento, transporte e plantio da grama)</v>
          </cell>
          <cell r="G3616" t="str">
            <v>m</v>
          </cell>
          <cell r="H3616">
            <v>5.53</v>
          </cell>
        </row>
        <row r="3617">
          <cell r="A3617" t="str">
            <v>RO-40592</v>
          </cell>
          <cell r="C3617" t="str">
            <v>Sarjeta de grama em corte tipo SGC-x/y. Largura = 50 cm tipo 50/15 (Execução, incluindo escavação,fornecimento, transporte e plantio da grama)</v>
          </cell>
          <cell r="G3617" t="str">
            <v>m</v>
          </cell>
          <cell r="H3617">
            <v>6.61</v>
          </cell>
        </row>
        <row r="3618">
          <cell r="A3618" t="str">
            <v>RO-40593</v>
          </cell>
          <cell r="C3618" t="str">
            <v>Sarjeta de grama em corte tipo SGC-x/y. Largura = 60 cm tipo 60/10 (Execução, incluindo escavação,fornecimento, transporte e plantio da grama)</v>
          </cell>
          <cell r="G3618" t="str">
            <v>m</v>
          </cell>
          <cell r="H3618">
            <v>6.61</v>
          </cell>
        </row>
        <row r="3619">
          <cell r="A3619" t="str">
            <v>RO-40594</v>
          </cell>
          <cell r="C3619" t="str">
            <v>Sarjeta de grama em corte tipo SGC-x/y. Largura = 60 cm tipo 60/15 (Execução, incluindo escavação,fornecimento, transporte e plantio da grama)</v>
          </cell>
          <cell r="G3619" t="str">
            <v>m</v>
          </cell>
          <cell r="H3619">
            <v>7.65</v>
          </cell>
        </row>
        <row r="3620">
          <cell r="A3620" t="str">
            <v>RO-40595</v>
          </cell>
          <cell r="C3620" t="str">
            <v>Sarjeta de grama em corte tipo SGC-x/y. Largura = 60 cm tipo 60/20 (Execução, incluindo escavação,fornecimento, transporte e plantio da grama)</v>
          </cell>
          <cell r="G3620" t="str">
            <v>m</v>
          </cell>
          <cell r="H3620">
            <v>8.6999999999999993</v>
          </cell>
        </row>
        <row r="3621">
          <cell r="A3621" t="str">
            <v>RO-40596</v>
          </cell>
          <cell r="C3621" t="str">
            <v>Sarjeta de grama em corte tipo SGC-x/y. Largura = 70 cm tipo 70/10 (Execução, incluindo escavação,fornecimento, transporte e plantio da grama)</v>
          </cell>
          <cell r="G3621" t="str">
            <v>m</v>
          </cell>
          <cell r="H3621">
            <v>7.61</v>
          </cell>
        </row>
        <row r="3622">
          <cell r="A3622" t="str">
            <v>RO-40597</v>
          </cell>
          <cell r="C3622" t="str">
            <v>Sarjeta de grama em corte tipo SGC-x/y. Largura = 70 cm tipo 70/15 (Execução, incluindo escavação,fornecimento, transporte e plantio da grama)</v>
          </cell>
          <cell r="G3622" t="str">
            <v>m</v>
          </cell>
          <cell r="H3622">
            <v>8.82</v>
          </cell>
        </row>
        <row r="3623">
          <cell r="A3623" t="str">
            <v>RO-40598</v>
          </cell>
          <cell r="C3623" t="str">
            <v>Sarjeta de grama em corte tipo SGC-x/y. Largura = 70 cm tipo 70/20 (Execução, incluindo escavação,fornecimento, transporte e plantio da grama)</v>
          </cell>
          <cell r="G3623" t="str">
            <v>m</v>
          </cell>
          <cell r="H3623">
            <v>10.119999999999999</v>
          </cell>
        </row>
        <row r="3624">
          <cell r="A3624" t="str">
            <v>RO-40599</v>
          </cell>
          <cell r="C3624" t="str">
            <v>Sarjeta de grama em corte tipo SGC-x/y. Largura = 80 cm tipo 80/10 (Execução, incluindo escavação,fornecimento, transporte e plantio da grama)</v>
          </cell>
          <cell r="G3624" t="str">
            <v>m</v>
          </cell>
          <cell r="H3624">
            <v>8.4700000000000006</v>
          </cell>
        </row>
        <row r="3625">
          <cell r="A3625" t="str">
            <v>RO-40600</v>
          </cell>
          <cell r="C3625" t="str">
            <v>Sarjeta de grama em corte tipo SGC-x/y. Largura = 80 cm tipo 80/15 (Execução, incluindo escavação,fornecimento, transporte e plantio da grama)</v>
          </cell>
          <cell r="G3625" t="str">
            <v>m</v>
          </cell>
          <cell r="H3625">
            <v>9.8699999999999992</v>
          </cell>
        </row>
        <row r="3626">
          <cell r="A3626" t="str">
            <v>RO-40601</v>
          </cell>
          <cell r="C3626" t="str">
            <v>Sarjeta de grama em corte tipo SGC-x/y. Largura = 80 cm tipo 80/20 (Execução, incluindo escavação,fornecimento, transporte e plantio da grama)</v>
          </cell>
          <cell r="G3626" t="str">
            <v>m</v>
          </cell>
          <cell r="H3626">
            <v>11.26</v>
          </cell>
        </row>
        <row r="3627">
          <cell r="A3627" t="str">
            <v>RO-40602</v>
          </cell>
          <cell r="C3627" t="str">
            <v>Sarjeta de grama em corte tipo SGC-x/y. Largura = 80 cm tipo 80/25 (Execução, incluindo escavação,fornecimento, transporte e plantio da grama)</v>
          </cell>
          <cell r="G3627" t="str">
            <v>m</v>
          </cell>
          <cell r="H3627">
            <v>12.72</v>
          </cell>
        </row>
        <row r="3628">
          <cell r="A3628" t="str">
            <v>RO-40603</v>
          </cell>
          <cell r="C3628" t="str">
            <v>Sarjeta de grama em corte tipo SGC-x/y. Largura = 90 cm tipo 90/10 (Execução, incluindo escavação,fornecimento, transporte e plantio da grama)</v>
          </cell>
          <cell r="G3628" t="str">
            <v>m</v>
          </cell>
          <cell r="H3628">
            <v>9.4</v>
          </cell>
        </row>
        <row r="3629">
          <cell r="A3629" t="str">
            <v>RO-40604</v>
          </cell>
          <cell r="C3629" t="str">
            <v>Sarjeta de grama em corte tipo SGC-x/y. Largura = 90 cm tipo 90/15 (Execução, incluindo escavação,fornecimento, transporte e plantio da grama)</v>
          </cell>
          <cell r="G3629" t="str">
            <v>m</v>
          </cell>
          <cell r="H3629">
            <v>11.11</v>
          </cell>
        </row>
        <row r="3630">
          <cell r="A3630" t="str">
            <v>RO-40605</v>
          </cell>
          <cell r="C3630" t="str">
            <v>Sarjeta de grama em corte tipo SGC-x/y. Largura = 90 cm tipo 90/20 (Execução, incluindo escavação,fornecimento, transporte e plantio da grama)</v>
          </cell>
          <cell r="G3630" t="str">
            <v>m</v>
          </cell>
          <cell r="H3630">
            <v>12.54</v>
          </cell>
        </row>
        <row r="3631">
          <cell r="A3631" t="str">
            <v>RO-40606</v>
          </cell>
          <cell r="C3631" t="str">
            <v>Sarjeta de grama em corte tipo SGC-x/y. Largura = 90 cm tipo 90/25 (Execução, incluindo escavação,fornecimento, transporte e plantio da grama)</v>
          </cell>
          <cell r="G3631" t="str">
            <v>m</v>
          </cell>
          <cell r="H3631">
            <v>13.94</v>
          </cell>
        </row>
        <row r="3632">
          <cell r="A3632" t="str">
            <v>RO-40587</v>
          </cell>
          <cell r="C3632" t="str">
            <v>Sarjeta de terra em corte tipo DR.SCT- x/y. Largura = 100 cm tipo 100/10 (Execução, incluindo escavação)</v>
          </cell>
          <cell r="G3632" t="str">
            <v>m</v>
          </cell>
          <cell r="H3632">
            <v>2.75</v>
          </cell>
        </row>
        <row r="3633">
          <cell r="A3633" t="str">
            <v>RO-40588</v>
          </cell>
          <cell r="C3633" t="str">
            <v>Sarjeta de terra em corte tipo DR.SCT- x/y. Largura = 100 cm tipo 100/15 (Execução, incluindo escavação)</v>
          </cell>
          <cell r="G3633" t="str">
            <v>m</v>
          </cell>
          <cell r="H3633">
            <v>4.12</v>
          </cell>
        </row>
        <row r="3634">
          <cell r="A3634" t="str">
            <v>RO-40589</v>
          </cell>
          <cell r="C3634" t="str">
            <v>Sarjeta de terra em corte tipo DR.SCT- x/y. Largura = 100 cm tipo 100/20 (Execução, incluindo escavação)</v>
          </cell>
          <cell r="G3634" t="str">
            <v>m</v>
          </cell>
          <cell r="H3634">
            <v>5.5</v>
          </cell>
        </row>
        <row r="3635">
          <cell r="A3635" t="str">
            <v>RO-40590</v>
          </cell>
          <cell r="C3635" t="str">
            <v>Sarjeta de terra em corte tipo DR.SCT- x/y. Largura = 100 cm tipo 100/25 (Execução, incluindo escavação)</v>
          </cell>
          <cell r="G3635" t="str">
            <v>m</v>
          </cell>
          <cell r="H3635">
            <v>6.87</v>
          </cell>
        </row>
        <row r="3636">
          <cell r="A3636" t="str">
            <v>RO-40571</v>
          </cell>
          <cell r="C3636" t="str">
            <v>Sarjeta de terra em corte tipo DR.SCT- x/y. Largura = 50 cm tipo 50/10 (Execução, incluindo escavação)</v>
          </cell>
          <cell r="G3636" t="str">
            <v>m</v>
          </cell>
          <cell r="H3636">
            <v>1.37</v>
          </cell>
        </row>
        <row r="3637">
          <cell r="A3637" t="str">
            <v>RO-40572</v>
          </cell>
          <cell r="C3637" t="str">
            <v>Sarjeta de terra em corte tipo DR.SCT- x/y. Largura = 50 cm tipo 50/15 (Execução, incluindo escavação)</v>
          </cell>
          <cell r="G3637" t="str">
            <v>m</v>
          </cell>
          <cell r="H3637">
            <v>2.09</v>
          </cell>
        </row>
        <row r="3638">
          <cell r="A3638" t="str">
            <v>RO-40573</v>
          </cell>
          <cell r="C3638" t="str">
            <v>Sarjeta de terra em corte tipo DR.SCT- x/y. Largura = 60 cm tipo 60/10 (Execução, incluindo escavação)</v>
          </cell>
          <cell r="G3638" t="str">
            <v>m</v>
          </cell>
          <cell r="H3638">
            <v>1.65</v>
          </cell>
        </row>
        <row r="3639">
          <cell r="A3639" t="str">
            <v>RO-40574</v>
          </cell>
          <cell r="C3639" t="str">
            <v>Sarjeta de terra em corte tipo DR.SCT- x/y. Largura = 60 cm tipo 60/15 (Execução, incluindo escavação)</v>
          </cell>
          <cell r="G3639" t="str">
            <v>m</v>
          </cell>
          <cell r="H3639">
            <v>2.4700000000000002</v>
          </cell>
        </row>
        <row r="3640">
          <cell r="A3640" t="str">
            <v>RO-40575</v>
          </cell>
          <cell r="C3640" t="str">
            <v>Sarjeta de terra em corte tipo DR.SCT- x/y. Largura = 60 cm tipo 60/20 (Execução, incluindo escavação)</v>
          </cell>
          <cell r="G3640" t="str">
            <v>m</v>
          </cell>
          <cell r="H3640">
            <v>3.3</v>
          </cell>
        </row>
        <row r="3641">
          <cell r="A3641" t="str">
            <v>RO-40576</v>
          </cell>
          <cell r="C3641" t="str">
            <v>Sarjeta de terra em corte tipo DR.SCT- x/y. Largura = 70 cm tipo 70/10 (Execução, incluindo escavação)</v>
          </cell>
          <cell r="G3641" t="str">
            <v>m</v>
          </cell>
          <cell r="H3641">
            <v>1.92</v>
          </cell>
        </row>
        <row r="3642">
          <cell r="A3642" t="str">
            <v>RO-40577</v>
          </cell>
          <cell r="C3642" t="str">
            <v>Sarjeta de terra em corte tipo DR.SCT- x/y. Largura = 70 cm tipo 70/15 (Execução, incluindo escavação)</v>
          </cell>
          <cell r="G3642" t="str">
            <v>m</v>
          </cell>
          <cell r="H3642">
            <v>2.91</v>
          </cell>
        </row>
        <row r="3643">
          <cell r="A3643" t="str">
            <v>RO-40578</v>
          </cell>
          <cell r="C3643" t="str">
            <v>Sarjeta de terra em corte tipo DR.SCT- x/y. Largura = 70 cm tipo 70/20 (Execução, incluindo escavação)</v>
          </cell>
          <cell r="G3643" t="str">
            <v>m</v>
          </cell>
          <cell r="H3643">
            <v>3.85</v>
          </cell>
        </row>
        <row r="3644">
          <cell r="A3644" t="str">
            <v>RO-40579</v>
          </cell>
          <cell r="C3644" t="str">
            <v>Sarjeta de terra em corte tipo DR.SCT- x/y. Largura = 80 cm tipo 80/10 (Execução, incluindo escavação)</v>
          </cell>
          <cell r="G3644" t="str">
            <v>m</v>
          </cell>
          <cell r="H3644">
            <v>2.2000000000000002</v>
          </cell>
        </row>
        <row r="3645">
          <cell r="A3645" t="str">
            <v>RO-40580</v>
          </cell>
          <cell r="C3645" t="str">
            <v>Sarjeta de terra em corte tipo DR.SCT- x/y. Largura = 80 cm tipo 80/15 (Execução, incluindo escavação)</v>
          </cell>
          <cell r="G3645" t="str">
            <v>m</v>
          </cell>
          <cell r="H3645">
            <v>3.3</v>
          </cell>
        </row>
        <row r="3646">
          <cell r="A3646" t="str">
            <v>RO-40581</v>
          </cell>
          <cell r="C3646" t="str">
            <v>Sarjeta de terra em corte tipo DR.SCT- x/y. Largura = 80 cm tipo 80/20 (Execução, incluindo escavação)</v>
          </cell>
          <cell r="G3646" t="str">
            <v>m</v>
          </cell>
          <cell r="H3646">
            <v>4.4000000000000004</v>
          </cell>
        </row>
        <row r="3647">
          <cell r="A3647" t="str">
            <v>RO-40582</v>
          </cell>
          <cell r="C3647" t="str">
            <v>Sarjeta de terra em corte tipo DR.SCT- x/y. Largura = 80 cm tipo 80/25 (Execução, incluindo escavação)</v>
          </cell>
          <cell r="G3647" t="str">
            <v>m</v>
          </cell>
          <cell r="H3647">
            <v>5.5</v>
          </cell>
        </row>
        <row r="3648">
          <cell r="A3648" t="str">
            <v>RO-40583</v>
          </cell>
          <cell r="C3648" t="str">
            <v>Sarjeta de terra em corte tipo DR.SCT- x/y. Largura = 90 cm tipo 90/10 (Execução, incluindo escavação)</v>
          </cell>
          <cell r="G3648" t="str">
            <v>m</v>
          </cell>
          <cell r="H3648">
            <v>2.4700000000000002</v>
          </cell>
        </row>
        <row r="3649">
          <cell r="A3649" t="str">
            <v>RO-40584</v>
          </cell>
          <cell r="C3649" t="str">
            <v>Sarjeta de terra em corte tipo DR.SCT- x/y. Largura = 90 cm tipo 90/15 (Execução, incluindo escavação)</v>
          </cell>
          <cell r="G3649" t="str">
            <v>m</v>
          </cell>
          <cell r="H3649">
            <v>3.74</v>
          </cell>
        </row>
        <row r="3650">
          <cell r="A3650" t="str">
            <v>RO-40585</v>
          </cell>
          <cell r="C3650" t="str">
            <v>Sarjeta de terra em corte tipo DR.SCT- x/y. Largura = 90 cm tipo 90/20 (Execução, incluindo escavação)</v>
          </cell>
          <cell r="G3650" t="str">
            <v>m</v>
          </cell>
          <cell r="H3650">
            <v>4.95</v>
          </cell>
        </row>
        <row r="3651">
          <cell r="A3651" t="str">
            <v>RO-40586</v>
          </cell>
          <cell r="C3651" t="str">
            <v>Sarjeta de terra em corte tipo DR.SCT- x/y. Largura = 90 cm tipo 90/25 (Execução, incluindo escavação)</v>
          </cell>
          <cell r="G3651" t="str">
            <v>m</v>
          </cell>
          <cell r="H3651">
            <v>6.21</v>
          </cell>
        </row>
        <row r="3652">
          <cell r="A3652" t="str">
            <v>RO-40984</v>
          </cell>
          <cell r="C3652" t="str">
            <v>Terminal de dreno de alivio, tipo DR.DA-01 (Execução,  incluindo  escavação,  fornecimento e transporte de todos os materiais)</v>
          </cell>
          <cell r="G3652" t="str">
            <v>U</v>
          </cell>
          <cell r="H3652">
            <v>33.979999999999997</v>
          </cell>
        </row>
        <row r="3653">
          <cell r="A3653" t="str">
            <v>RO-40975</v>
          </cell>
          <cell r="C3653" t="str">
            <v>Terminal de dreno profundo de corte em rocha para DR.DPR (Execução, incluindo  escavação, fornecimento e transporte  de todos os materiais)</v>
          </cell>
          <cell r="G3653" t="str">
            <v>U</v>
          </cell>
          <cell r="H3653">
            <v>180.08</v>
          </cell>
        </row>
        <row r="3654">
          <cell r="A3654" t="str">
            <v>RO-40974</v>
          </cell>
          <cell r="C3654" t="str">
            <v>Terminal de dreno profundo, tipo DR.TDP (Execução,  incluindo  escavação, fornecimento e transporte de todos os materiais)</v>
          </cell>
          <cell r="G3654" t="str">
            <v>U</v>
          </cell>
          <cell r="H3654">
            <v>99.25</v>
          </cell>
        </row>
        <row r="3655">
          <cell r="A3655" t="str">
            <v>RO-40514</v>
          </cell>
          <cell r="C3655" t="str">
            <v>Valeta de proteção de aterro tipo DR.VPA (Execução, incluindo escavação)</v>
          </cell>
          <cell r="G3655" t="str">
            <v>m</v>
          </cell>
          <cell r="H3655">
            <v>27.58</v>
          </cell>
        </row>
        <row r="3656">
          <cell r="A3656" t="str">
            <v>RO-40528</v>
          </cell>
          <cell r="C3656" t="str">
            <v>Valeta de proteção de corte, tipo DR.VP-01., tipo 105/100 (Execução, incluindo escavação)</v>
          </cell>
          <cell r="G3656" t="str">
            <v>m</v>
          </cell>
          <cell r="H3656">
            <v>29.71</v>
          </cell>
        </row>
        <row r="3657">
          <cell r="A3657" t="str">
            <v>RO-40529</v>
          </cell>
          <cell r="C3657" t="str">
            <v>Valeta de proteção de corte, tipo DR.VP-01., tipo 105/80 (Execução, incluindo escavação)</v>
          </cell>
          <cell r="G3657" t="str">
            <v>m</v>
          </cell>
          <cell r="H3657">
            <v>26.96</v>
          </cell>
        </row>
        <row r="3658">
          <cell r="A3658" t="str">
            <v>RO-40530</v>
          </cell>
          <cell r="C3658" t="str">
            <v>Valeta de proteção de corte, tipo DR.VP-01., tipo 105/90 (Execução, incluindo escavação)</v>
          </cell>
          <cell r="G3658" t="str">
            <v>m</v>
          </cell>
          <cell r="H3658">
            <v>28.34</v>
          </cell>
        </row>
        <row r="3659">
          <cell r="A3659" t="str">
            <v>RO-40531</v>
          </cell>
          <cell r="C3659" t="str">
            <v>Valeta de proteção de corte, tipo DR.VP-01., tipo 115/100 (Execução, incluindo escavação)</v>
          </cell>
          <cell r="G3659" t="str">
            <v>m</v>
          </cell>
          <cell r="H3659">
            <v>31.42</v>
          </cell>
        </row>
        <row r="3660">
          <cell r="A3660" t="str">
            <v>RO-40532</v>
          </cell>
          <cell r="C3660" t="str">
            <v>Valeta de proteção de corte, tipo DR.VP-01., tipo 115/80 (Execução, incluindo escavação)</v>
          </cell>
          <cell r="G3660" t="str">
            <v>m</v>
          </cell>
          <cell r="H3660">
            <v>28.67</v>
          </cell>
        </row>
        <row r="3661">
          <cell r="A3661" t="str">
            <v>RO-40533</v>
          </cell>
          <cell r="C3661" t="str">
            <v>Valeta de proteção de corte, tipo DR.VP-01., tipo 115/90 (Execução, incluindo escavação)</v>
          </cell>
          <cell r="G3661" t="str">
            <v>m</v>
          </cell>
          <cell r="H3661">
            <v>30.04</v>
          </cell>
        </row>
        <row r="3662">
          <cell r="A3662" t="str">
            <v>RO-40534</v>
          </cell>
          <cell r="C3662" t="str">
            <v>Valeta de proteção de corte, tipo DR.VP-01., tipo 125/100 (Execução, incluindo escavação)</v>
          </cell>
          <cell r="G3662" t="str">
            <v>m</v>
          </cell>
          <cell r="H3662">
            <v>33.119999999999997</v>
          </cell>
        </row>
        <row r="3663">
          <cell r="A3663" t="str">
            <v>RO-40535</v>
          </cell>
          <cell r="C3663" t="str">
            <v>Valeta de proteção de corte, tipo DR.VP-01., tipo 125/90 (Execução, incluindo escavação)</v>
          </cell>
          <cell r="G3663" t="str">
            <v>m</v>
          </cell>
          <cell r="H3663">
            <v>31.75</v>
          </cell>
        </row>
        <row r="3664">
          <cell r="A3664" t="str">
            <v>RO-40519</v>
          </cell>
          <cell r="C3664" t="str">
            <v>Valeta de proteção de corte, tipo DR.VP-01., tipo 75/50 (Execução, incluindo escavação)</v>
          </cell>
          <cell r="G3664" t="str">
            <v>m</v>
          </cell>
          <cell r="H3664">
            <v>17.989999999999998</v>
          </cell>
        </row>
        <row r="3665">
          <cell r="A3665" t="str">
            <v>RO-40520</v>
          </cell>
          <cell r="C3665" t="str">
            <v>Valeta de proteção de corte, tipo DR.VP-01., tipo 75/60 (Execução, incluindo escavação)</v>
          </cell>
          <cell r="G3665" t="str">
            <v>m</v>
          </cell>
          <cell r="H3665">
            <v>19.37</v>
          </cell>
        </row>
        <row r="3666">
          <cell r="A3666" t="str">
            <v>RO-40521</v>
          </cell>
          <cell r="C3666" t="str">
            <v>Valeta de proteção de corte, tipo DR.VP-01., tipo 75/70 (Execução, incluindo escavação)</v>
          </cell>
          <cell r="G3666" t="str">
            <v>m</v>
          </cell>
          <cell r="H3666">
            <v>20.74</v>
          </cell>
        </row>
        <row r="3667">
          <cell r="A3667" t="str">
            <v>RO-40522</v>
          </cell>
          <cell r="C3667" t="str">
            <v>Valeta de proteção de corte, tipo DR.VP-01., tipo 85/60 (Execução, incluindo escavação)</v>
          </cell>
          <cell r="G3667" t="str">
            <v>m</v>
          </cell>
          <cell r="H3667">
            <v>20.96</v>
          </cell>
        </row>
        <row r="3668">
          <cell r="A3668" t="str">
            <v>RO-40523</v>
          </cell>
          <cell r="C3668" t="str">
            <v>Valeta de proteção de corte, tipo DR.VP-01., tipo 85/70 (Execução, incluindo escavação)</v>
          </cell>
          <cell r="G3668" t="str">
            <v>m</v>
          </cell>
          <cell r="H3668">
            <v>22.34</v>
          </cell>
        </row>
        <row r="3669">
          <cell r="A3669" t="str">
            <v>RO-40524</v>
          </cell>
          <cell r="C3669" t="str">
            <v>Valeta de proteção de corte, tipo DR.VP-01., tipo 85/80 (Execução, incluindo escavação)</v>
          </cell>
          <cell r="G3669" t="str">
            <v>m</v>
          </cell>
          <cell r="H3669">
            <v>23.71</v>
          </cell>
        </row>
        <row r="3670">
          <cell r="A3670" t="str">
            <v>RO-40525</v>
          </cell>
          <cell r="C3670" t="str">
            <v>Valeta de proteção de corte, tipo DR.VP-01., tipo 95/70 (Execução, incluindo escavação)</v>
          </cell>
          <cell r="G3670" t="str">
            <v>m</v>
          </cell>
          <cell r="H3670">
            <v>23.93</v>
          </cell>
        </row>
        <row r="3671">
          <cell r="A3671" t="str">
            <v>RO-40526</v>
          </cell>
          <cell r="C3671" t="str">
            <v>Valeta de proteção de corte, tipo DR.VP-01., tipo 95/80 (Execução, incluindo escavação)</v>
          </cell>
          <cell r="G3671" t="str">
            <v>m</v>
          </cell>
          <cell r="H3671">
            <v>25.31</v>
          </cell>
        </row>
        <row r="3672">
          <cell r="A3672" t="str">
            <v>RO-40527</v>
          </cell>
          <cell r="C3672" t="str">
            <v>Valeta de proteção de corte, tipo DR.VP-01., tipo 95/90 (Execução, incluindo escavação)</v>
          </cell>
          <cell r="G3672" t="str">
            <v>m</v>
          </cell>
          <cell r="H3672">
            <v>26.68</v>
          </cell>
        </row>
        <row r="3673">
          <cell r="A3673" t="str">
            <v>RO-40545</v>
          </cell>
          <cell r="C3673" t="str">
            <v>Valeta de proteção de corte, tipo DR.VP-02., tipo 105/100 (Execução, incluindo escavação, fornecimento, transporte e plantio da grama)</v>
          </cell>
          <cell r="G3673" t="str">
            <v>m</v>
          </cell>
          <cell r="H3673">
            <v>44.67</v>
          </cell>
        </row>
        <row r="3674">
          <cell r="A3674" t="str">
            <v>RO-40546</v>
          </cell>
          <cell r="C3674" t="str">
            <v>Valeta de proteção de corte, tipo DR.VP-02., tipo 105/80 (Execução, incluindo escavação, fornecimento, transporte e plantio da grama)</v>
          </cell>
          <cell r="G3674" t="str">
            <v>m</v>
          </cell>
          <cell r="H3674">
            <v>40.68</v>
          </cell>
        </row>
        <row r="3675">
          <cell r="A3675" t="str">
            <v>RO-40547</v>
          </cell>
          <cell r="C3675" t="str">
            <v>Valeta de proteção de corte, tipo DR.VP-02., tipo 105/90 (Execução, incluindo escavação, fornecimento, transporte e plantio da grama)</v>
          </cell>
          <cell r="G3675" t="str">
            <v>m</v>
          </cell>
          <cell r="H3675">
            <v>42.57</v>
          </cell>
        </row>
        <row r="3676">
          <cell r="A3676" t="str">
            <v>RO-40548</v>
          </cell>
          <cell r="C3676" t="str">
            <v>Valeta de proteção de corte, tipo DR.VP-02., tipo 115/100 (Execução, incluindo escavação,fornecimento, transporte e plantio da grama)</v>
          </cell>
          <cell r="G3676" t="str">
            <v>m</v>
          </cell>
          <cell r="H3676">
            <v>46.45</v>
          </cell>
        </row>
        <row r="3677">
          <cell r="A3677" t="str">
            <v>RO-40549</v>
          </cell>
          <cell r="C3677" t="str">
            <v>Valeta de proteção de corte, tipo DR.VP-02., tipo 115/80 (Execução, incluindo escavação, fornecimento, transporte e plantio da grama)</v>
          </cell>
          <cell r="G3677" t="str">
            <v>m</v>
          </cell>
          <cell r="H3677">
            <v>42.68</v>
          </cell>
        </row>
        <row r="3678">
          <cell r="A3678" t="str">
            <v>RO-40550</v>
          </cell>
          <cell r="C3678" t="str">
            <v>Valeta de proteção de corte, tipo DR.VP-02., tipo 115/90 (Execução, incluindo escavação, fornecimento, transporte e plantio da grama)</v>
          </cell>
          <cell r="G3678" t="str">
            <v>m</v>
          </cell>
          <cell r="H3678">
            <v>44.49</v>
          </cell>
        </row>
        <row r="3679">
          <cell r="A3679" t="str">
            <v>RO-40551</v>
          </cell>
          <cell r="C3679" t="str">
            <v>Valeta de proteção de corte, tipo DR.VP-02., tipo 125/100 (Execução, incluindo escavação,fornecimento, transporte e plantio da grama)</v>
          </cell>
          <cell r="G3679" t="str">
            <v>m</v>
          </cell>
          <cell r="H3679">
            <v>48.45</v>
          </cell>
        </row>
        <row r="3680">
          <cell r="A3680" t="str">
            <v>RO-40552</v>
          </cell>
          <cell r="C3680" t="str">
            <v>Valeta de proteção de corte, tipo DR.VP-02., tipo 125/90 (Execução, incluindo escavação,fornecimento, transporte e plantio da grama)</v>
          </cell>
          <cell r="G3680" t="str">
            <v>m</v>
          </cell>
          <cell r="H3680">
            <v>46.64</v>
          </cell>
        </row>
        <row r="3681">
          <cell r="A3681" t="str">
            <v>RO-40536</v>
          </cell>
          <cell r="C3681" t="str">
            <v>Valeta de proteção de corte, tipo DR.VP-02., tipo 75/50 (Execução, incluindo escavação, fornecimento, transporte e plantio da grama)</v>
          </cell>
          <cell r="G3681" t="str">
            <v>m</v>
          </cell>
          <cell r="H3681">
            <v>29.52</v>
          </cell>
        </row>
        <row r="3682">
          <cell r="A3682" t="str">
            <v>RO-40537</v>
          </cell>
          <cell r="C3682" t="str">
            <v>Valeta de proteção de corte, tipo DR.VP-02., tipo 75/60 (Execução, incluindo escavação, fornecimento, transporte e plantio da grama)</v>
          </cell>
          <cell r="G3682" t="str">
            <v>m</v>
          </cell>
          <cell r="H3682">
            <v>31.34</v>
          </cell>
        </row>
        <row r="3683">
          <cell r="A3683" t="str">
            <v>RO-40538</v>
          </cell>
          <cell r="C3683" t="str">
            <v>Valeta de proteção de corte, tipo DR.VP-02., tipo 75/70 (Execução, incluindo escavação, fornecimento, transporte e plantio da grama)</v>
          </cell>
          <cell r="G3683" t="str">
            <v>m</v>
          </cell>
          <cell r="H3683">
            <v>33.44</v>
          </cell>
        </row>
        <row r="3684">
          <cell r="A3684" t="str">
            <v>RO-40539</v>
          </cell>
          <cell r="C3684" t="str">
            <v>Valeta de proteção de corte, tipo DR.VP-02., tipo 85/60 (Execução, incluindo escavação, fornecimento, transporte e plantio da grama)</v>
          </cell>
          <cell r="G3684" t="str">
            <v>m</v>
          </cell>
          <cell r="H3684">
            <v>33.22</v>
          </cell>
        </row>
        <row r="3685">
          <cell r="A3685" t="str">
            <v>RO-40540</v>
          </cell>
          <cell r="C3685" t="str">
            <v>Valeta de proteção de corte, tipo DR.VP-02., tipo 85/70 (Execução, incluindo escavação, fornecimento, transporte e plantio da grama)</v>
          </cell>
          <cell r="G3685" t="str">
            <v>m</v>
          </cell>
          <cell r="H3685">
            <v>35.18</v>
          </cell>
        </row>
        <row r="3686">
          <cell r="A3686" t="str">
            <v>RO-40541</v>
          </cell>
          <cell r="C3686" t="str">
            <v>Valeta de proteção de corte, tipo DR.VP-02., tipo 85/80 (Execução, incluindo escavação, fornecimento, transporte e plantio da grama)</v>
          </cell>
          <cell r="G3686" t="str">
            <v>m</v>
          </cell>
          <cell r="H3686">
            <v>37.28</v>
          </cell>
        </row>
        <row r="3687">
          <cell r="A3687" t="str">
            <v>RO-40542</v>
          </cell>
          <cell r="C3687" t="str">
            <v>Valeta de proteção de corte, tipo DR.VP-02., tipo 95/70 (Execução, incluindo escavação, fornecimento, transporte e plantio da grama)</v>
          </cell>
          <cell r="G3687" t="str">
            <v>m</v>
          </cell>
          <cell r="H3687">
            <v>36.92</v>
          </cell>
        </row>
        <row r="3688">
          <cell r="A3688" t="str">
            <v>RO-40543</v>
          </cell>
          <cell r="C3688" t="str">
            <v>Valeta de proteção de corte, tipo DR.VP-02., tipo 95/80 (Execução, incluindo escavação, fornecimento, transporte e plantio da grama)</v>
          </cell>
          <cell r="G3688" t="str">
            <v>m</v>
          </cell>
          <cell r="H3688">
            <v>38.880000000000003</v>
          </cell>
        </row>
        <row r="3689">
          <cell r="A3689" t="str">
            <v>RO-40544</v>
          </cell>
          <cell r="C3689" t="str">
            <v>Valeta de proteção de corte, tipo DR.VP-02., tipo 95/90 (Execução, incluindo escavação, fornecimento, transporte e plantio da grama)</v>
          </cell>
          <cell r="G3689" t="str">
            <v>m</v>
          </cell>
          <cell r="H3689">
            <v>40.909999999999997</v>
          </cell>
        </row>
        <row r="3690">
          <cell r="A3690" t="str">
            <v>RO-40563</v>
          </cell>
          <cell r="C3690" t="str">
            <v>Valeta de proteção de corte, tipo DR.VP-03., tipo 105/100 (Execução, incluindo escavação,fornecimento e transporte de todos os materiais)</v>
          </cell>
          <cell r="G3690" t="str">
            <v>m</v>
          </cell>
          <cell r="H3690">
            <v>131.77000000000001</v>
          </cell>
        </row>
        <row r="3691">
          <cell r="A3691" t="str">
            <v>RO-40564</v>
          </cell>
          <cell r="C3691" t="str">
            <v>Valeta de proteção de corte, tipo DR.VP-03., tipo 105/80 (Execução, incluindo escavação,fornecimento e transporte de todos os materiais)</v>
          </cell>
          <cell r="G3691" t="str">
            <v>m</v>
          </cell>
          <cell r="H3691">
            <v>120.54</v>
          </cell>
        </row>
        <row r="3692">
          <cell r="A3692" t="str">
            <v>RO-40565</v>
          </cell>
          <cell r="C3692" t="str">
            <v>Valeta de proteção de corte, tipo DR.VP-03., tipo 105/90 (Execução, incluindo escavação,fornecimento e transporte de todos os materiais)</v>
          </cell>
          <cell r="G3692" t="str">
            <v>m</v>
          </cell>
          <cell r="H3692">
            <v>126.16</v>
          </cell>
        </row>
        <row r="3693">
          <cell r="A3693" t="str">
            <v>RO-40566</v>
          </cell>
          <cell r="C3693" t="str">
            <v>Valeta de proteção de corte, tipo DR.VP-03., tipo 115/100 (Execução, incluindo escavação,fornecimento e transporte de todos os materiais)</v>
          </cell>
          <cell r="G3693" t="str">
            <v>m</v>
          </cell>
          <cell r="H3693">
            <v>132.87</v>
          </cell>
        </row>
        <row r="3694">
          <cell r="A3694" t="str">
            <v>RO-40567</v>
          </cell>
          <cell r="C3694" t="str">
            <v>Valeta de proteção de corte, tipo DR.VP-03., tipo 115/80 (Execução, incluindo escavação,fornecimento e transporte de todos os materiais)</v>
          </cell>
          <cell r="G3694" t="str">
            <v>m</v>
          </cell>
          <cell r="H3694">
            <v>124.07</v>
          </cell>
        </row>
        <row r="3695">
          <cell r="A3695" t="str">
            <v>RO-40568</v>
          </cell>
          <cell r="C3695" t="str">
            <v>Valeta de proteção de corte, tipo DR.VP-03., tipo 115/90 (Execução, incluindo escavação,fornecimento e transporte de todos os materiais)</v>
          </cell>
          <cell r="G3695" t="str">
            <v>m</v>
          </cell>
          <cell r="H3695">
            <v>127.86</v>
          </cell>
        </row>
        <row r="3696">
          <cell r="A3696" t="str">
            <v>RO-40569</v>
          </cell>
          <cell r="C3696" t="str">
            <v>Valeta de proteção de corte, tipo DR.VP-03., tipo 125/100 (Execução, incluindo escavação,fornecimento e transporte de todos os materiais)</v>
          </cell>
          <cell r="G3696" t="str">
            <v>m</v>
          </cell>
          <cell r="H3696">
            <v>137</v>
          </cell>
        </row>
        <row r="3697">
          <cell r="A3697" t="str">
            <v>RO-40570</v>
          </cell>
          <cell r="C3697" t="str">
            <v>Valeta de proteção de corte, tipo DR.VP-03., tipo 125/90 (Execução, incluindo escavação,fornecimento e transporte de todos os materiais)</v>
          </cell>
          <cell r="G3697" t="str">
            <v>m</v>
          </cell>
          <cell r="H3697">
            <v>131.99</v>
          </cell>
        </row>
        <row r="3698">
          <cell r="A3698" t="str">
            <v>RO-40554</v>
          </cell>
          <cell r="C3698" t="str">
            <v>Valeta de proteção de corte, tipo DR.VP-03., tipo 75/50 (Execução, incluindo escavação,fornecimento e transporte de todos os materiais)</v>
          </cell>
          <cell r="G3698" t="str">
            <v>m</v>
          </cell>
          <cell r="H3698">
            <v>98.85</v>
          </cell>
        </row>
        <row r="3699">
          <cell r="A3699" t="str">
            <v>RO-40555</v>
          </cell>
          <cell r="C3699" t="str">
            <v>Valeta de proteção de corte, tipo DR.VP-03., tipo 75/60 (Execução, incluindo escavação,fornecimento e transporte de todos os materiais)</v>
          </cell>
          <cell r="G3699" t="str">
            <v>m</v>
          </cell>
          <cell r="H3699">
            <v>103.86</v>
          </cell>
        </row>
        <row r="3700">
          <cell r="A3700" t="str">
            <v>RO-40556</v>
          </cell>
          <cell r="C3700" t="str">
            <v>Valeta de proteção de corte, tipo DR.VP-03., tipo 75/70 (Execução, incluindo escavação,fornecimento e transporte de todos os materiais)</v>
          </cell>
          <cell r="G3700" t="str">
            <v>m</v>
          </cell>
          <cell r="H3700">
            <v>109.48</v>
          </cell>
        </row>
        <row r="3701">
          <cell r="A3701" t="str">
            <v>RO-40557</v>
          </cell>
          <cell r="C3701" t="str">
            <v>Valeta de proteção de corte, tipo DR.VP-03., tipo 85/60 (Execução, incluindo escavação,fornecimento e transporte de todos os materiais)</v>
          </cell>
          <cell r="G3701" t="str">
            <v>m</v>
          </cell>
          <cell r="H3701">
            <v>106.06</v>
          </cell>
        </row>
        <row r="3702">
          <cell r="A3702" t="str">
            <v>RO-40558</v>
          </cell>
          <cell r="C3702" t="str">
            <v>Valeta de proteção de corte, tipo DR.VP-03., tipo 85/70 (Execução, incluindo escavação,fornecimento e transporte de todos os materiais)</v>
          </cell>
          <cell r="G3702" t="str">
            <v>m</v>
          </cell>
          <cell r="H3702">
            <v>111.08</v>
          </cell>
        </row>
        <row r="3703">
          <cell r="A3703" t="str">
            <v>RO-40559</v>
          </cell>
          <cell r="C3703" t="str">
            <v>Valeta de proteção de corte, tipo DR.VP-03., tipo 85/80 (Execução, incluindo escavação,fornecimento e transporte de todos os materiais)</v>
          </cell>
          <cell r="G3703" t="str">
            <v>m</v>
          </cell>
          <cell r="H3703">
            <v>116.68</v>
          </cell>
        </row>
        <row r="3704">
          <cell r="A3704" t="str">
            <v>RO-40560</v>
          </cell>
          <cell r="C3704" t="str">
            <v>Valeta de proteção de corte, tipo DR.VP-03., tipo 95/70 (Execução, incluindo escavação,fornecimento e transporte de todos os materiais)</v>
          </cell>
          <cell r="G3704" t="str">
            <v>m</v>
          </cell>
          <cell r="H3704">
            <v>113.27</v>
          </cell>
        </row>
        <row r="3705">
          <cell r="A3705" t="str">
            <v>RO-40561</v>
          </cell>
          <cell r="C3705" t="str">
            <v>Valeta de proteção de corte, tipo DR.VP-03., tipo 95/80 (Execução, incluindo escavação,fornecimento e transporte de todos os materiais)</v>
          </cell>
          <cell r="G3705" t="str">
            <v>m</v>
          </cell>
          <cell r="H3705">
            <v>117.68</v>
          </cell>
        </row>
        <row r="3706">
          <cell r="A3706" t="str">
            <v>RO-40562</v>
          </cell>
          <cell r="C3706" t="str">
            <v>Valeta de proteção de corte, tipo DR.VP-03., tipo 95/90 (Execução, incluindo escavação,fornecimento e transporte de todos os materiais)</v>
          </cell>
          <cell r="G3706" t="str">
            <v>m</v>
          </cell>
          <cell r="H3706">
            <v>123.89</v>
          </cell>
        </row>
        <row r="3707">
          <cell r="A3707">
            <v>251</v>
          </cell>
          <cell r="C3707" t="str">
            <v>Pavimentação</v>
          </cell>
        </row>
        <row r="3708">
          <cell r="A3708" t="str">
            <v>RO-41688</v>
          </cell>
          <cell r="C3708"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G3708" t="str">
            <v>m3</v>
          </cell>
          <cell r="H3708">
            <v>145.52000000000001</v>
          </cell>
        </row>
        <row r="3709">
          <cell r="A3709" t="str">
            <v>RO-43859</v>
          </cell>
          <cell r="C3709"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G3709" t="str">
            <v>m3</v>
          </cell>
          <cell r="H3709">
            <v>145.96</v>
          </cell>
        </row>
        <row r="3710">
          <cell r="A3710" t="str">
            <v>RO-41137</v>
          </cell>
          <cell r="C3710"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G3710" t="str">
            <v>m3</v>
          </cell>
          <cell r="H3710">
            <v>69.44</v>
          </cell>
        </row>
        <row r="3711">
          <cell r="A3711" t="str">
            <v>RO-41144</v>
          </cell>
          <cell r="C3711"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G3711" t="str">
            <v>m3</v>
          </cell>
          <cell r="H3711">
            <v>49.17</v>
          </cell>
        </row>
        <row r="3712">
          <cell r="A3712" t="str">
            <v>RO-43165</v>
          </cell>
          <cell r="C3712"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G3712" t="str">
            <v>m3</v>
          </cell>
          <cell r="H3712">
            <v>22.81</v>
          </cell>
        </row>
        <row r="3713">
          <cell r="A3713" t="str">
            <v>RO-43170</v>
          </cell>
          <cell r="C3713"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G3713" t="str">
            <v>m3</v>
          </cell>
          <cell r="H3713">
            <v>23.21</v>
          </cell>
        </row>
        <row r="3714">
          <cell r="A3714" t="str">
            <v>RO-43836</v>
          </cell>
          <cell r="C3714"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G3714" t="str">
            <v>m3</v>
          </cell>
          <cell r="H3714">
            <v>143.21</v>
          </cell>
        </row>
        <row r="3715">
          <cell r="A3715" t="str">
            <v>RO-44461</v>
          </cell>
          <cell r="C3715"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G3715" t="str">
            <v>m3</v>
          </cell>
          <cell r="H3715">
            <v>145.31</v>
          </cell>
        </row>
        <row r="3716">
          <cell r="A3716" t="str">
            <v>RO-41138</v>
          </cell>
          <cell r="C3716"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G3716" t="str">
            <v>m3</v>
          </cell>
          <cell r="H3716">
            <v>68.959999999999994</v>
          </cell>
        </row>
        <row r="3717">
          <cell r="A3717" t="str">
            <v>RO-41113</v>
          </cell>
          <cell r="C3717"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G3717" t="str">
            <v>m3</v>
          </cell>
          <cell r="H3717">
            <v>55.04</v>
          </cell>
        </row>
        <row r="3718">
          <cell r="A3718" t="str">
            <v>RO-41163</v>
          </cell>
          <cell r="C3718"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G3718" t="str">
            <v>m3</v>
          </cell>
          <cell r="H3718">
            <v>21.52</v>
          </cell>
        </row>
        <row r="3719">
          <cell r="A3719" t="str">
            <v>RO-42186</v>
          </cell>
          <cell r="C3719" t="str">
            <v>Base de solo com mistura em usina, compactada na energia do proctor intermediario (Execução, incluindo escavação, carga, descarga,  espalhamento e compactação da mistura; exclui aquisição e transporte do material e da mistura)</v>
          </cell>
          <cell r="G3719" t="str">
            <v>m3</v>
          </cell>
          <cell r="H3719">
            <v>24.62</v>
          </cell>
        </row>
        <row r="3720">
          <cell r="A3720" t="str">
            <v>RO-43164</v>
          </cell>
          <cell r="C3720" t="str">
            <v>Base de solo com mistura em usina, compactada na energia do proctor intermodificado (Execução, incluindo escavação, carga, descarga,  espalhamento e compactação da mistura; exclui aquisição e transporte do material e da mistura)</v>
          </cell>
          <cell r="G3720" t="str">
            <v>m3</v>
          </cell>
          <cell r="H3720">
            <v>24.99</v>
          </cell>
        </row>
        <row r="3721">
          <cell r="A3721" t="str">
            <v>RO-44242</v>
          </cell>
          <cell r="C3721"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G3721" t="str">
            <v>m3</v>
          </cell>
          <cell r="H3721">
            <v>23.65</v>
          </cell>
        </row>
        <row r="3722">
          <cell r="A3722" t="str">
            <v>RO-43113</v>
          </cell>
          <cell r="C3722" t="str">
            <v>Base de solo sem mistura, compactada na energia do proctor intermediário (Execução, incluindo escavação, carga, descarga, espalhamento, umidecimento e compactação do material; exclui aquisição e transporte do material)</v>
          </cell>
          <cell r="G3722" t="str">
            <v>m3</v>
          </cell>
          <cell r="H3722">
            <v>21.14</v>
          </cell>
        </row>
        <row r="3723">
          <cell r="A3723" t="str">
            <v>RO-42395</v>
          </cell>
          <cell r="C3723" t="str">
            <v>Base de solo sem mistura, compactada na energia do proctor intermodificado (Execução, incluindo escavação, carga, descarga, espalhamento, umidecimento e compactação do material; exclui aquisição e transporte do material)</v>
          </cell>
          <cell r="G3723" t="str">
            <v>m3</v>
          </cell>
          <cell r="H3723">
            <v>21.7</v>
          </cell>
        </row>
        <row r="3724">
          <cell r="A3724" t="str">
            <v>RO-41098</v>
          </cell>
          <cell r="C3724" t="str">
            <v>Base de solo sem mistura, compactada na energia do proctor modificado (Execução, incluindo escavação, carga, descarga, espalhamento, umidecimento e compactação do material; exclui aquisição e transporte do material)</v>
          </cell>
          <cell r="G3724" t="str">
            <v>m3</v>
          </cell>
          <cell r="H3724">
            <v>22.31</v>
          </cell>
        </row>
        <row r="3725">
          <cell r="A3725" t="str">
            <v>RO-14019</v>
          </cell>
          <cell r="C3725"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G3725" t="str">
            <v>m3</v>
          </cell>
          <cell r="H3725">
            <v>1089.6400000000001</v>
          </cell>
        </row>
        <row r="3726">
          <cell r="A3726" t="str">
            <v>RO-14020</v>
          </cell>
          <cell r="C3726" t="str">
            <v>Concreto betuminoso usinado a quente - CBUQ (Execução, incluindo usinagem, aplicação, espalhamento e compactação, fornecimento dos agregados e material betuminoso, exclui transporte dos agregados e do material betuminoso até usina e da massa pronta até a  pista)</v>
          </cell>
          <cell r="G3726" t="str">
            <v>t</v>
          </cell>
          <cell r="H3726">
            <v>454.02</v>
          </cell>
        </row>
        <row r="3727">
          <cell r="A3727" t="str">
            <v>RO-41177</v>
          </cell>
          <cell r="C3727"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G3727" t="str">
            <v>m3</v>
          </cell>
          <cell r="H3727">
            <v>393.5</v>
          </cell>
        </row>
        <row r="3728">
          <cell r="A3728" t="str">
            <v>RO-43829</v>
          </cell>
          <cell r="C3728"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G3728" t="str">
            <v>m3</v>
          </cell>
          <cell r="H3728">
            <v>428.32</v>
          </cell>
        </row>
        <row r="3729">
          <cell r="A3729" t="str">
            <v>RO-41087</v>
          </cell>
          <cell r="C3729" t="str">
            <v>Escavação e carga de material de jazida (inclusive expurgo e capeamento)</v>
          </cell>
          <cell r="G3729" t="str">
            <v>m3</v>
          </cell>
          <cell r="H3729">
            <v>8.76</v>
          </cell>
        </row>
        <row r="3730">
          <cell r="A3730" t="str">
            <v>RO-42650</v>
          </cell>
          <cell r="C3730" t="str">
            <v>Fresagem contínua de pavimento asfáltico (3cm)</v>
          </cell>
          <cell r="G3730" t="str">
            <v>m2</v>
          </cell>
          <cell r="H3730">
            <v>2.2599999999999998</v>
          </cell>
        </row>
        <row r="3731">
          <cell r="A3731" t="str">
            <v>RO-42643</v>
          </cell>
          <cell r="C3731" t="str">
            <v>Fresagem descontínua de pavimento asfáltico (3cm)</v>
          </cell>
          <cell r="G3731" t="str">
            <v>m2</v>
          </cell>
          <cell r="H3731">
            <v>3.63</v>
          </cell>
        </row>
        <row r="3732">
          <cell r="A3732" t="str">
            <v>RO-51228</v>
          </cell>
          <cell r="C3732" t="str">
            <v>Imprimação (Execução e fornecimento do material betuminoso, exclusive transporte do material betuminoso)</v>
          </cell>
          <cell r="G3732" t="str">
            <v>m2</v>
          </cell>
          <cell r="H3732">
            <v>4.09</v>
          </cell>
        </row>
        <row r="3733">
          <cell r="A3733" t="str">
            <v>RO-41164</v>
          </cell>
          <cell r="C3733" t="str">
            <v>Imprimação sem fornecimento do material betuminoso (Execução, incluindo transporte do material betuminoso dentro do canteiro de obras)</v>
          </cell>
          <cell r="G3733" t="str">
            <v>m2</v>
          </cell>
          <cell r="H3733">
            <v>0.41</v>
          </cell>
        </row>
        <row r="3734">
          <cell r="A3734" t="str">
            <v>RO-41204</v>
          </cell>
          <cell r="C3734" t="str">
            <v>Lama asfaltica com espessura de 12,0 mm com fornecimento do material betuminoso (Execução, incluindo fornecimento e  transporte dentro do canteiro de obras  dos agregados e do material betuminoso)</v>
          </cell>
          <cell r="G3734" t="str">
            <v>m2</v>
          </cell>
          <cell r="H3734">
            <v>9.2799999999999994</v>
          </cell>
        </row>
        <row r="3735">
          <cell r="A3735" t="str">
            <v>RO-43326</v>
          </cell>
          <cell r="C3735" t="str">
            <v>Lama asfaltica com espessura de 12,0 mm sem fornecimento do material betuminoso (Execução, incluindo fornecimento dos agregados e o transporte dentro do canteiro de obras do material betuminoso e dos agregados)</v>
          </cell>
          <cell r="G3735" t="str">
            <v>m2</v>
          </cell>
          <cell r="H3735">
            <v>3.89</v>
          </cell>
        </row>
        <row r="3736">
          <cell r="A3736" t="str">
            <v>RO-43422</v>
          </cell>
          <cell r="C3736" t="str">
            <v>Lama asfáltica com espessura de 6,0 mm com fornecimento do material betuminoso (Execução, incluindo fornecimento  e o transporte dentro do canteiro de obras dos agregados e do material betuminoso)</v>
          </cell>
          <cell r="G3736" t="str">
            <v>m2</v>
          </cell>
          <cell r="H3736">
            <v>5.67</v>
          </cell>
        </row>
        <row r="3737">
          <cell r="A3737" t="str">
            <v>RO-43327</v>
          </cell>
          <cell r="C3737" t="str">
            <v>Lama asfaltica com espessura de 6,0 mm sem fornecimento do material betuminoso (Execução, incluindo fornecimento dos agregados e o transporte dentro do canteiro de obras do material betuminoso e dos agregados)</v>
          </cell>
          <cell r="G3737" t="str">
            <v>m2</v>
          </cell>
          <cell r="H3737">
            <v>1.97</v>
          </cell>
        </row>
        <row r="3738">
          <cell r="A3738" t="str">
            <v>RO-42649</v>
          </cell>
          <cell r="C3738" t="str">
            <v>Micro-revestimento asfático a frio  com espessura de 12mm (Execução, incluindo o fornecimento de todos os materiais, exceto a emulsão)</v>
          </cell>
          <cell r="G3738" t="str">
            <v>m2</v>
          </cell>
          <cell r="H3738">
            <v>2.65</v>
          </cell>
        </row>
        <row r="3739">
          <cell r="A3739" t="str">
            <v>RO-42831</v>
          </cell>
          <cell r="C3739" t="str">
            <v>Micro-revestimento asfático a frio  (com espessura de 15mm (Execução, incluindo o fornecimento de todos os materiais, exceto a emulsão)</v>
          </cell>
          <cell r="G3739" t="str">
            <v>m2</v>
          </cell>
          <cell r="H3739">
            <v>3.4</v>
          </cell>
        </row>
        <row r="3740">
          <cell r="A3740" t="str">
            <v>RO-43971</v>
          </cell>
          <cell r="C3740" t="str">
            <v>Pavimento de alvenaria poliédrica com 8,0 cm de espessura (Execução, incluindo o fornecimento do material do colchão de assentamento e das pedras; exclui os transportes dos materiais)</v>
          </cell>
          <cell r="G3740" t="str">
            <v>m2</v>
          </cell>
          <cell r="H3740">
            <v>24.06</v>
          </cell>
        </row>
        <row r="3741">
          <cell r="A3741" t="str">
            <v>RO-41208</v>
          </cell>
          <cell r="C3741" t="str">
            <v>Pavimento de paralepípedo com 10,0 cm de espessura (Execução, incluindo o fornecimento do material do colchão de assentamento e das pedras; exclui os transportes dos materiais)</v>
          </cell>
          <cell r="G3741" t="str">
            <v>m2</v>
          </cell>
          <cell r="H3741">
            <v>38.65</v>
          </cell>
        </row>
        <row r="3742">
          <cell r="A3742" t="str">
            <v>RO-51229</v>
          </cell>
          <cell r="C3742" t="str">
            <v>Pintura de ligação (Execução e fornecimento do material betuminoso, exclusive transporte do material betuminoso)</v>
          </cell>
          <cell r="G3742" t="str">
            <v>m2</v>
          </cell>
          <cell r="H3742">
            <v>2.17</v>
          </cell>
        </row>
        <row r="3743">
          <cell r="A3743" t="str">
            <v>RO-41166</v>
          </cell>
          <cell r="C3743" t="str">
            <v>Pintura de ligação sem fornecimento do material betuminoso (Execução, incluindo o transporte do material betuminoso dentro do canteiro de obras)</v>
          </cell>
          <cell r="G3743" t="str">
            <v>m2</v>
          </cell>
          <cell r="H3743">
            <v>0.27</v>
          </cell>
        </row>
        <row r="3744">
          <cell r="A3744" t="str">
            <v>RO-14021</v>
          </cell>
          <cell r="C3744" t="str">
            <v>Pré-misturado a frio - PMF (Execução, incluindo usinagem, aplicação, espalhamento e compactação, fornecimento dos agregados e material betuminoso, exclui transporte dos agregados e do material betuminoso até usina e da massa pronta até a pista)</v>
          </cell>
          <cell r="G3744" t="str">
            <v>m3</v>
          </cell>
          <cell r="H3744">
            <v>734.05</v>
          </cell>
        </row>
        <row r="3745">
          <cell r="A3745" t="str">
            <v>RO-14022</v>
          </cell>
          <cell r="C3745" t="str">
            <v>Pré-misturado a frio - PMF (Execução, incluindo usinagem, aplicação, espalhamento e compactação, fornecimento dos agregados e material betuminoso, exclui transporte dos agregados e do material betuminoso até usina e da massa pronta até a pista)</v>
          </cell>
          <cell r="G3745" t="str">
            <v>t</v>
          </cell>
          <cell r="H3745">
            <v>349.54</v>
          </cell>
        </row>
        <row r="3746">
          <cell r="A3746" t="str">
            <v>RO-43228</v>
          </cell>
          <cell r="C3746" t="str">
            <v>Pré-misturado a frio (Execução, incluindo o fornecimento dos agregados, exclui o transporte dos materiais, o fornecimento e transporte do material betuminoso)</v>
          </cell>
          <cell r="G3746" t="str">
            <v>m3</v>
          </cell>
          <cell r="H3746">
            <v>168.05</v>
          </cell>
        </row>
        <row r="3747">
          <cell r="A3747" t="str">
            <v>RO-43833</v>
          </cell>
          <cell r="C3747" t="str">
            <v>Reciclagem e reconfecção do  pavimento com adição de 2% de cimento , compactada na energia do proctor intermediário (Execução, com reaproveitamento do material, incluindo fornecimento e transporte do cimento)</v>
          </cell>
          <cell r="G3747" t="str">
            <v>m3</v>
          </cell>
          <cell r="H3747">
            <v>66.180000000000007</v>
          </cell>
        </row>
        <row r="3748">
          <cell r="A3748" t="str">
            <v>RO-41079</v>
          </cell>
          <cell r="C3748" t="str">
            <v>Reciclagem e reconfecção do pavimento com  adição de 3% de cimento, compactada na energia do proctor intermediário (Execução com reaproveitamento do material , incluindo o fornecimento e transporte do cimento)</v>
          </cell>
          <cell r="G3748" t="str">
            <v>m3</v>
          </cell>
          <cell r="H3748">
            <v>79.58</v>
          </cell>
        </row>
        <row r="3749">
          <cell r="A3749" t="str">
            <v>RO-41092</v>
          </cell>
          <cell r="C3749" t="str">
            <v>Reforço do sub-leito com adição de 3% de cal e compactação à 100% (Execução, incluindo fornrcimento da cal, escavação, carga, descarga, homogenização, umidecimento, espalhamento e compactação do material)</v>
          </cell>
          <cell r="G3749" t="str">
            <v>m3</v>
          </cell>
          <cell r="H3749">
            <v>27.38</v>
          </cell>
        </row>
        <row r="3750">
          <cell r="A3750" t="str">
            <v>RO-41093</v>
          </cell>
          <cell r="C3750" t="str">
            <v>Reforço do sub-leito (Execução, incluindo escavação, carga, descarga, homogenização, umidecimento, espalhamento e compactação do material)</v>
          </cell>
          <cell r="G3750" t="str">
            <v>m3</v>
          </cell>
          <cell r="H3750">
            <v>15.77</v>
          </cell>
        </row>
        <row r="3751">
          <cell r="A3751" t="str">
            <v>RO-41082</v>
          </cell>
          <cell r="C3751" t="str">
            <v>Regularização do sub-leito (proctor intermediário)</v>
          </cell>
          <cell r="G3751" t="str">
            <v>m2</v>
          </cell>
          <cell r="H3751">
            <v>1.2</v>
          </cell>
        </row>
        <row r="3752">
          <cell r="A3752" t="str">
            <v>RO-41083</v>
          </cell>
          <cell r="C3752" t="str">
            <v>Regularização do sub-leito (proctor internormal)</v>
          </cell>
          <cell r="G3752" t="str">
            <v>m2</v>
          </cell>
          <cell r="H3752">
            <v>1.22</v>
          </cell>
        </row>
        <row r="3753">
          <cell r="A3753" t="str">
            <v>RO-41081</v>
          </cell>
          <cell r="C3753" t="str">
            <v>Regularização do sub-leito (proctor normal)</v>
          </cell>
          <cell r="G3753" t="str">
            <v>m2</v>
          </cell>
          <cell r="H3753">
            <v>1.17</v>
          </cell>
        </row>
        <row r="3754">
          <cell r="A3754" t="str">
            <v>RO-41773</v>
          </cell>
          <cell r="C3754" t="str">
            <v>Remoção e carga da camada de material granular do pavimento (base e/ou sub-base)</v>
          </cell>
          <cell r="G3754" t="str">
            <v>m3</v>
          </cell>
          <cell r="H3754">
            <v>9.7899999999999991</v>
          </cell>
        </row>
        <row r="3755">
          <cell r="A3755" t="str">
            <v>RO-41211</v>
          </cell>
          <cell r="C3755" t="str">
            <v>Remoção e carga de todo pavimento existente</v>
          </cell>
          <cell r="G3755" t="str">
            <v>m3</v>
          </cell>
          <cell r="H3755">
            <v>10.43</v>
          </cell>
        </row>
        <row r="3756">
          <cell r="A3756" t="str">
            <v>RO-41212</v>
          </cell>
          <cell r="C3756" t="str">
            <v>Remoção e carga do revestimento asfaltico em pré-misturado ou concreto betuminoso usinado a quente</v>
          </cell>
          <cell r="G3756" t="str">
            <v>m2</v>
          </cell>
          <cell r="H3756">
            <v>1.1499999999999999</v>
          </cell>
        </row>
        <row r="3757">
          <cell r="A3757" t="str">
            <v>RO-41209</v>
          </cell>
          <cell r="C3757" t="str">
            <v>Remoçao e carga do revestimento asfaltico em tratamento superficial</v>
          </cell>
          <cell r="G3757" t="str">
            <v>m2</v>
          </cell>
          <cell r="H3757">
            <v>0.6</v>
          </cell>
        </row>
        <row r="3758">
          <cell r="A3758" t="str">
            <v>RO-41207</v>
          </cell>
          <cell r="C3758" t="str">
            <v>Reperfilamento de pavimento (para CBUQ e pré-misturado a frio) (Aplicação com motoniveladora, exclui o fornecimento da massa)</v>
          </cell>
          <cell r="G3758" t="str">
            <v>t</v>
          </cell>
          <cell r="H3758">
            <v>16.18</v>
          </cell>
        </row>
        <row r="3759">
          <cell r="A3759" t="str">
            <v>RO-41135</v>
          </cell>
          <cell r="C3759"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G3759" t="str">
            <v>m3</v>
          </cell>
          <cell r="H3759">
            <v>23.65</v>
          </cell>
        </row>
        <row r="3760">
          <cell r="A3760" t="str">
            <v>RO-41104</v>
          </cell>
          <cell r="C3760"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G3760" t="str">
            <v>m3</v>
          </cell>
          <cell r="H3760">
            <v>22.93</v>
          </cell>
        </row>
        <row r="3761">
          <cell r="A3761" t="str">
            <v>RO-42280</v>
          </cell>
          <cell r="C3761" t="str">
            <v>Sub-base, sem mistura, compactada na energia de proctor intermodificado (Execução, incluindo escavação, carga, descarga, espalhamento, umidecimento e compactação do material; exclui aquisição e transporte do material)</v>
          </cell>
          <cell r="G3761" t="str">
            <v>m3</v>
          </cell>
          <cell r="H3761">
            <v>21.7</v>
          </cell>
        </row>
        <row r="3762">
          <cell r="A3762" t="str">
            <v>RO-43112</v>
          </cell>
          <cell r="C3762" t="str">
            <v>Sub-base, sem mistura, compactada na energia do proctor intermediário (Execução, incluindo escavação, carga, descarga, espalhamento, umidecimento e compactação do material; exclui aquisição e transporte do material)</v>
          </cell>
          <cell r="G3762" t="str">
            <v>m3</v>
          </cell>
          <cell r="H3762">
            <v>21.14</v>
          </cell>
        </row>
        <row r="3763">
          <cell r="A3763" t="str">
            <v>RO-43195</v>
          </cell>
          <cell r="C3763" t="str">
            <v>Sub-base, sem mistura, compactado na energia do proctor modificado (Execução, incluindo escavação, carga, descarga, espalhamento, umidecimento e compactação do material; exclui aquisição e transporte do material)</v>
          </cell>
          <cell r="G3763" t="str">
            <v>m3</v>
          </cell>
          <cell r="H3763">
            <v>22.31</v>
          </cell>
        </row>
        <row r="3764">
          <cell r="A3764" t="str">
            <v>RO-41171</v>
          </cell>
          <cell r="C3764" t="str">
            <v>Tratamento anti-pó (Execução, incluindo o fornecimento da areia)</v>
          </cell>
          <cell r="G3764" t="str">
            <v>m2</v>
          </cell>
          <cell r="H3764">
            <v>1.07</v>
          </cell>
        </row>
        <row r="3765">
          <cell r="A3765" t="str">
            <v>RO-42664</v>
          </cell>
          <cell r="C3765" t="str">
            <v>Tratamento superficial duplo com aplicação de emulsão asfáltica modificada por polímero (Execução, incluindo fornecimento e limpeza dos agregados)</v>
          </cell>
          <cell r="G3765" t="str">
            <v>m2</v>
          </cell>
          <cell r="H3765">
            <v>5.62</v>
          </cell>
        </row>
        <row r="3766">
          <cell r="A3766" t="str">
            <v>RO-13321</v>
          </cell>
          <cell r="C3766" t="str">
            <v>Tratamento superficial duplo com banho diluído e fornecimento do material betuminoso (Execução, incluindo fornecimento e limpeza dos agregados e fornecimento do material betuminoso, exclusive transporte do material betuminoso)</v>
          </cell>
          <cell r="G3766" t="str">
            <v>m2</v>
          </cell>
          <cell r="H3766">
            <v>14.93</v>
          </cell>
        </row>
        <row r="3767">
          <cell r="A3767" t="str">
            <v>RO-43449</v>
          </cell>
          <cell r="C3767" t="str">
            <v>Tratamento superficial duplo com banho diluído (Execução, incluindo fornecimento e limpeza dos agregados)</v>
          </cell>
          <cell r="G3767" t="str">
            <v>m2</v>
          </cell>
          <cell r="H3767">
            <v>5.78</v>
          </cell>
        </row>
        <row r="3768">
          <cell r="A3768" t="str">
            <v>RO-41168</v>
          </cell>
          <cell r="C3768" t="str">
            <v>Tratamento superficial simples com banho diluído (Execução, incluindo fornecimento e limpeza dos agregados)</v>
          </cell>
          <cell r="G3768" t="str">
            <v>m2</v>
          </cell>
          <cell r="H3768">
            <v>2.99</v>
          </cell>
        </row>
        <row r="3769">
          <cell r="A3769" t="str">
            <v>RO-13320</v>
          </cell>
          <cell r="C3769" t="str">
            <v>Tratamento superficial simples com banho diluído (Execução, incluindo fornecimento e limpeza dos agregados e fornecimento do material betuminoso, exclusive transporte do material betuminoso)</v>
          </cell>
          <cell r="G3769" t="str">
            <v>m2</v>
          </cell>
          <cell r="H3769">
            <v>8.73</v>
          </cell>
        </row>
        <row r="3770">
          <cell r="A3770" t="str">
            <v>RO-41170</v>
          </cell>
          <cell r="C3770" t="str">
            <v>Tratamento superficial triplo com banho diluído (Execução, incluindo fornecimento e limpeza dos agregados e transporte do material betuminoso dentro do canteiro de obras)</v>
          </cell>
          <cell r="G3770" t="str">
            <v>m2</v>
          </cell>
          <cell r="H3770">
            <v>7.26</v>
          </cell>
        </row>
        <row r="3771">
          <cell r="A3771" t="str">
            <v>RO-41178</v>
          </cell>
          <cell r="C3771" t="str">
            <v>Usinagem de concreto betuminoso usinado a quente (faixa C) (Execução, incluindo o fornecimento dos agregados; exclui o fornecimento e transporte do material betuminoso e o transporte dos agregados)</v>
          </cell>
          <cell r="G3771" t="str">
            <v>t</v>
          </cell>
          <cell r="H3771">
            <v>141.97999999999999</v>
          </cell>
        </row>
        <row r="3772">
          <cell r="A3772" t="str">
            <v>RO-42208</v>
          </cell>
          <cell r="C3772" t="str">
            <v>Usinagem de concreto betuminoso usinado a quente para reperfilamento  (faixa C) (Execução, incluindo o fornecimento dos agregados; exclui o fornecimento e transporte do material betuminoso e o transporte dos agregados)</v>
          </cell>
          <cell r="G3772" t="str">
            <v>m3</v>
          </cell>
          <cell r="H3772">
            <v>340.78</v>
          </cell>
        </row>
        <row r="3773">
          <cell r="A3773" t="str">
            <v>RO-43402</v>
          </cell>
          <cell r="C3773" t="str">
            <v>Usinagem de pré-misturado a frio (Execução, incluindo o fornecimento dos agregados)</v>
          </cell>
          <cell r="G3773" t="str">
            <v>m3</v>
          </cell>
          <cell r="H3773">
            <v>121.62</v>
          </cell>
        </row>
        <row r="3774">
          <cell r="A3774">
            <v>253</v>
          </cell>
          <cell r="C3774" t="str">
            <v>Pavimento de Concreto</v>
          </cell>
        </row>
        <row r="3775">
          <cell r="A3775" t="str">
            <v>RO-43473</v>
          </cell>
          <cell r="C3775" t="str">
            <v>Cordão trapezoidal de concreto nas dimensões 15x12 cm e h=35 cm (Fck &gt;=35 MPa) (Execução, incluindo o fornecimento e transporte de todos os materiais)</v>
          </cell>
          <cell r="G3775" t="str">
            <v>m</v>
          </cell>
          <cell r="H3775">
            <v>34.299999999999997</v>
          </cell>
        </row>
        <row r="3776">
          <cell r="A3776" t="str">
            <v>RO-42387</v>
          </cell>
          <cell r="C3776" t="str">
            <v>Remoção de blocos sextavados (Bloquetes)</v>
          </cell>
          <cell r="G3776" t="str">
            <v>m2</v>
          </cell>
          <cell r="H3776">
            <v>10.6</v>
          </cell>
        </row>
        <row r="3777">
          <cell r="A3777" t="str">
            <v>RO-43415</v>
          </cell>
          <cell r="C3777" t="str">
            <v>Remoção manual de calçamento intertravado</v>
          </cell>
          <cell r="G3777" t="str">
            <v>m2</v>
          </cell>
          <cell r="H3777">
            <v>12.72</v>
          </cell>
        </row>
        <row r="3778">
          <cell r="A3778">
            <v>254</v>
          </cell>
          <cell r="C3778" t="str">
            <v>Sinalização Horizontal</v>
          </cell>
        </row>
        <row r="3779">
          <cell r="A3779" t="str">
            <v>RO-42887</v>
          </cell>
          <cell r="C3779" t="str">
            <v>Balizador de lâmina flexivel de PVC, tipo SV-BLF (Execução, incluindo fornecimento e transporte de todos  materiais)</v>
          </cell>
          <cell r="G3779" t="str">
            <v>U</v>
          </cell>
          <cell r="H3779">
            <v>17.09</v>
          </cell>
        </row>
        <row r="3780">
          <cell r="A3780" t="str">
            <v>RO-42399</v>
          </cell>
          <cell r="C3780" t="str">
            <v>Banda rugosa em concreto betuminoso usinado a quente com  fornecimento do material betuminoso (Execução, incluindo o fornecimento e transporte dos agregados, material betuminoso e pintura  de ligação)</v>
          </cell>
          <cell r="G3780" t="str">
            <v>m3</v>
          </cell>
          <cell r="H3780">
            <v>1419.07</v>
          </cell>
        </row>
        <row r="3781">
          <cell r="A3781" t="str">
            <v>RO-43269</v>
          </cell>
          <cell r="C3781" t="str">
            <v>Banda rugosa em pré-misturado a frio com fornecimento do material betuminoso (execução incluindo o fornecimento e transporte dos agregados, material betuminoso e pintura de ligação)</v>
          </cell>
          <cell r="G3781" t="str">
            <v>m3</v>
          </cell>
          <cell r="H3781">
            <v>1157.67</v>
          </cell>
        </row>
        <row r="3782">
          <cell r="A3782" t="str">
            <v>RO-42215</v>
          </cell>
          <cell r="C3782" t="str">
            <v>Banda rugosa em pré-misturado a frio sem fornecimento do material betuminoso (Execução, incluindo o fornecimento dos agregados e pintura  de ligação)</v>
          </cell>
          <cell r="G3782" t="str">
            <v>m3</v>
          </cell>
          <cell r="H3782">
            <v>537.21</v>
          </cell>
        </row>
        <row r="3783">
          <cell r="A3783" t="str">
            <v>RO-42830</v>
          </cell>
          <cell r="C3783" t="str">
            <v>Braço projetado com altura maior ou igual à 5,50 metros e vão de 3,80 metros (Execução, incluindo instalação, base de concreto, chumbadores, colocação da placa,fornecimento e transporte dos  materiais)</v>
          </cell>
          <cell r="G3783" t="str">
            <v>U</v>
          </cell>
          <cell r="H3783">
            <v>1752.67</v>
          </cell>
        </row>
        <row r="3784">
          <cell r="A3784" t="str">
            <v>RO-43226</v>
          </cell>
          <cell r="C3784" t="str">
            <v>Colocação de placas</v>
          </cell>
          <cell r="G3784" t="str">
            <v>m2</v>
          </cell>
          <cell r="H3784">
            <v>83.13</v>
          </cell>
        </row>
        <row r="3785">
          <cell r="A3785" t="str">
            <v>RO-41237</v>
          </cell>
          <cell r="C3785" t="str">
            <v>Linhas de resina acrilica de  0,6mm  de espessura e Largura  = 0,10m (Execução, incluindo pré-marcação, fornecimento e transporte de todos os materiais)</v>
          </cell>
          <cell r="G3785" t="str">
            <v>m</v>
          </cell>
          <cell r="H3785">
            <v>2.62</v>
          </cell>
        </row>
        <row r="3786">
          <cell r="A3786" t="str">
            <v>RO-41243</v>
          </cell>
          <cell r="C3786" t="str">
            <v>Linhas de resina acrilica 0,6mm com Largura &gt; 0,30m (execução, inclusive pré-marcação, fornecimento e transporte de todos os materiais)</v>
          </cell>
          <cell r="G3786" t="str">
            <v>m2</v>
          </cell>
          <cell r="H3786">
            <v>25.25</v>
          </cell>
        </row>
        <row r="3787">
          <cell r="A3787" t="str">
            <v>RO-41240</v>
          </cell>
          <cell r="C3787" t="str">
            <v>Linhas de resina acrilica 0,6mm de espessura e  Largura = 0,30m (execução, inclusive pré-marcação, fornecimento e transporte de todos os materiais)</v>
          </cell>
          <cell r="G3787" t="str">
            <v>m</v>
          </cell>
          <cell r="H3787">
            <v>7.67</v>
          </cell>
        </row>
        <row r="3788">
          <cell r="A3788" t="str">
            <v>RO-42198</v>
          </cell>
          <cell r="C3788" t="str">
            <v>Linhas de resina acrilica 0,6mm de espessura e Largura  = 0,08m (Execução, inclusive pré-marcação, fornecimento e transporte de todos os materiais)</v>
          </cell>
          <cell r="G3788" t="str">
            <v>m</v>
          </cell>
          <cell r="H3788">
            <v>2.12</v>
          </cell>
        </row>
        <row r="3789">
          <cell r="A3789" t="str">
            <v>RO-41239</v>
          </cell>
          <cell r="C3789" t="str">
            <v>Linhas de resina acrilica 0,6mm de espessura e Largura  = 0,20m (execução, inclusive pré-marcação, fornecimento e transporte de todos os materiais)</v>
          </cell>
          <cell r="G3789" t="str">
            <v>m</v>
          </cell>
          <cell r="H3789">
            <v>5.15</v>
          </cell>
        </row>
        <row r="3790">
          <cell r="A3790" t="str">
            <v>RO-42886</v>
          </cell>
          <cell r="C3790" t="str">
            <v>Placa de aço carbono com película refletiva grau diamante tipo X da ABNT - Escudo (Execução, incluindo fornecimento transporte de todos  materiais, inclusive poste de sustentação)</v>
          </cell>
          <cell r="G3790" t="str">
            <v>m2</v>
          </cell>
          <cell r="H3790">
            <v>1016.37</v>
          </cell>
        </row>
        <row r="3791">
          <cell r="A3791" t="str">
            <v>RO-42884</v>
          </cell>
          <cell r="C3791" t="str">
            <v>Placa de aço carbono com película refletiva grau diamante tipo X da ABNT - Marcador de Perigo 0,30 x 0,90 m (Execução, incluindo fornecimento transporte de todos  materiais, inclusive poste de sustentação)</v>
          </cell>
          <cell r="G3791" t="str">
            <v>m2</v>
          </cell>
          <cell r="H3791">
            <v>392.75</v>
          </cell>
        </row>
        <row r="3792">
          <cell r="A3792" t="str">
            <v>RO-42885</v>
          </cell>
          <cell r="C3792" t="str">
            <v>Placa de aço carbono com película refletiva grau diamante tipo X da ABNT - Marco Quilométrico (Execução, incluindo fornecimento transporte de todos  materiais, inclusive poste de sustentação)</v>
          </cell>
          <cell r="G3792" t="str">
            <v>m2</v>
          </cell>
          <cell r="H3792">
            <v>1016.37</v>
          </cell>
        </row>
        <row r="3793">
          <cell r="A3793" t="str">
            <v>RO-42878</v>
          </cell>
          <cell r="C3793" t="str">
            <v>Placa de aço carbono com película refletiva grau diamante tipo X da ABNT - Placa Circular (Execução, incluindo fornecimento e transporte de todos os materiais, inclusive poste de sustentação)</v>
          </cell>
          <cell r="G3793" t="str">
            <v>m2</v>
          </cell>
          <cell r="H3793">
            <v>985.33</v>
          </cell>
        </row>
        <row r="3794">
          <cell r="A3794" t="str">
            <v>RO-42879</v>
          </cell>
          <cell r="C3794" t="str">
            <v>Placa de aço carbono com película refletiva grau diamante tipo X da ABNT - Placa octogonal (Execução, incluindo fornecimento e transporte de todos os materiais, inclusive postes de sustentação)</v>
          </cell>
          <cell r="G3794" t="str">
            <v>m2</v>
          </cell>
          <cell r="H3794">
            <v>870.66</v>
          </cell>
        </row>
        <row r="3795">
          <cell r="A3795" t="str">
            <v>RO-42881</v>
          </cell>
          <cell r="C3795" t="str">
            <v>Placa de aço carbono com película refletiva grau diamante tipo X da ABNT - Placa quadrada (Execução, incluindo fornecimento e transporte de todos os materiais, inclusive poste de sustentação)</v>
          </cell>
          <cell r="G3795" t="str">
            <v>m2</v>
          </cell>
          <cell r="H3795">
            <v>925.7</v>
          </cell>
        </row>
        <row r="3796">
          <cell r="A3796" t="str">
            <v>RO-42882</v>
          </cell>
          <cell r="C3796" t="str">
            <v>Placa de aço carbono com película refletiva grau diamante tipo X da ABNT - Placa Retangular (Execução, incluindo fornecimento e transporte de todos os materiais, inclusive poste de sustentação)</v>
          </cell>
          <cell r="G3796" t="str">
            <v>m2</v>
          </cell>
          <cell r="H3796">
            <v>1016.37</v>
          </cell>
        </row>
        <row r="3797">
          <cell r="A3797" t="str">
            <v>RO-42880</v>
          </cell>
          <cell r="C3797" t="str">
            <v>Placa de aço carbono com película refletiva grau diamante tipo X da ABNT - Placa triangular (Execução, incluindo fornecimento e transporte de todos os materiais, inclusive poste de sustentação)</v>
          </cell>
          <cell r="G3797" t="str">
            <v>m2</v>
          </cell>
          <cell r="H3797">
            <v>852.98</v>
          </cell>
        </row>
        <row r="3798">
          <cell r="A3798" t="str">
            <v>RO-42883</v>
          </cell>
          <cell r="C3798" t="str">
            <v>Placa de aço carbono com película refletiva grau diamante tipo X da ABNT, com suporte de madeira - Marcador de Alinhamento (Execução, incluindo fornecimento transporte de todos  materiais, inclusive poste de sustentação)</v>
          </cell>
          <cell r="G3798" t="str">
            <v>m2</v>
          </cell>
          <cell r="H3798">
            <v>392.75</v>
          </cell>
        </row>
        <row r="3799">
          <cell r="A3799" t="str">
            <v>RO-41227</v>
          </cell>
          <cell r="C3799" t="str">
            <v>Pré-marcação para linhas de sinalização horizontal por alinhamento (Execução, incluindo fornecimento e transporte de todos os materiais Eixo, bordo esquerdo e bordo direito)</v>
          </cell>
          <cell r="G3799" t="str">
            <v>km</v>
          </cell>
          <cell r="H3799">
            <v>104.01</v>
          </cell>
        </row>
        <row r="3800">
          <cell r="A3800" t="str">
            <v>RO-41779</v>
          </cell>
          <cell r="C3800" t="str">
            <v>Setas, simbolos e dizeres de resina acrílica 0,6mm de espessura (Execução, incluindo pré-marcação, fornecimento e transporte de todos os materiais)</v>
          </cell>
          <cell r="G3800" t="str">
            <v>m2</v>
          </cell>
          <cell r="H3800">
            <v>37.869999999999997</v>
          </cell>
        </row>
        <row r="3801">
          <cell r="A3801" t="str">
            <v>RO-41231</v>
          </cell>
          <cell r="C3801" t="str">
            <v>Tacha refletiva tipo SHTRP, com catadióptrico em apenas uma face (Execução, incluindo fornecimento, colocação e transporte de todos os materiais)</v>
          </cell>
          <cell r="G3801" t="str">
            <v>U</v>
          </cell>
          <cell r="H3801">
            <v>16.11</v>
          </cell>
        </row>
        <row r="3802">
          <cell r="A3802" t="str">
            <v>RO-41230</v>
          </cell>
          <cell r="C3802" t="str">
            <v>Tacha refletiva tipo SHTRP, com catadióptrico nas duas faces (Execução, incluindo fornecimento, colocação e transporte de todos os materiais)</v>
          </cell>
          <cell r="G3802" t="str">
            <v>U</v>
          </cell>
          <cell r="H3802">
            <v>19.5</v>
          </cell>
        </row>
        <row r="3803">
          <cell r="A3803" t="str">
            <v>RO-41228</v>
          </cell>
          <cell r="C3803" t="str">
            <v>Tachão refletivo  tipo SHTRG, com catadióptrico nas duas faces (Execução, incluindo fornecimento, colocação e transporte de todos os materiais)</v>
          </cell>
          <cell r="G3803" t="str">
            <v>U</v>
          </cell>
          <cell r="H3803">
            <v>58.05</v>
          </cell>
        </row>
        <row r="3804">
          <cell r="A3804" t="str">
            <v>RO-41229</v>
          </cell>
          <cell r="C3804" t="str">
            <v>Tachão refletivo tipo SHTRG, com catadióptrico em apenas uma face (Execução, incluindo fornecimento, colocação e transporte de todos os materiais)</v>
          </cell>
          <cell r="G3804" t="str">
            <v>U</v>
          </cell>
          <cell r="H3804">
            <v>57</v>
          </cell>
        </row>
        <row r="3805">
          <cell r="A3805">
            <v>280</v>
          </cell>
          <cell r="C3805" t="str">
            <v>Sinalização Vertical</v>
          </cell>
        </row>
        <row r="3806">
          <cell r="A3806" t="str">
            <v>RO-42829</v>
          </cell>
          <cell r="C3806" t="str">
            <v>Braço projetado com altura maior ou igual à 5,50 metros e vão de 4,80 metros (Execução, incluindo instalação, base de concreto, chumbadores, colocação da placa, fornecimento e transporte dos  materiais)</v>
          </cell>
          <cell r="G3806" t="str">
            <v>U</v>
          </cell>
          <cell r="H3806">
            <v>2100.17</v>
          </cell>
        </row>
        <row r="3807">
          <cell r="A3807" t="str">
            <v>RO-41763</v>
          </cell>
          <cell r="C3807" t="str">
            <v>Defensa Singela semi-maleável SV-DSM-02 (Execução, incluindo fornecimento, colocação e transporte de todos os materiais)</v>
          </cell>
          <cell r="G3807" t="str">
            <v>m</v>
          </cell>
          <cell r="H3807">
            <v>383.46</v>
          </cell>
        </row>
        <row r="3808">
          <cell r="A3808" t="str">
            <v>RO-44777</v>
          </cell>
          <cell r="C3808" t="str">
            <v>Placa de aço carbono com película refletiva alta intensidade prismática tipo III da ABNT  - Marcador de Alinhamento (Execução, incluindo fornecimento e transporte de todos os materiais, inclusive postes de sustentação)</v>
          </cell>
          <cell r="G3808" t="str">
            <v>m2</v>
          </cell>
          <cell r="H3808">
            <v>240.29</v>
          </cell>
        </row>
        <row r="3809">
          <cell r="A3809" t="str">
            <v>RO-42983</v>
          </cell>
          <cell r="C3809" t="str">
            <v>Placa de aço carbono com película refletiva alta intensidade prismática tipo III da ABNT - Escudo (Execução, incluindo fornecimento e transporte de todos os materiais, inclusive postes de sustentação)</v>
          </cell>
          <cell r="G3809" t="str">
            <v>m2</v>
          </cell>
          <cell r="H3809">
            <v>601.11</v>
          </cell>
        </row>
        <row r="3810">
          <cell r="A3810" t="str">
            <v>RO-44585</v>
          </cell>
          <cell r="C3810" t="str">
            <v>Placa de aço carbono com película refletiva alta intensidade prismática tipo III da ABNT - Marcador de perigo 0,30x0,90 m (Execução, incluindo fornecimento e transporte de todos os materiais, inclusive poste de sustentação)</v>
          </cell>
          <cell r="G3810" t="str">
            <v>m2</v>
          </cell>
          <cell r="H3810">
            <v>240.29</v>
          </cell>
        </row>
        <row r="3811">
          <cell r="A3811" t="str">
            <v>RO-44586</v>
          </cell>
          <cell r="C3811" t="str">
            <v>Placa de aço carbono com película refletiva alta intensidade prismática tipo III da ABNT - Marco quilométrico (Execução, incluindo fornecimento e transporte de todos os materiais, inclusive postes de sustentação)</v>
          </cell>
          <cell r="G3811" t="str">
            <v>m2</v>
          </cell>
          <cell r="H3811">
            <v>601.11</v>
          </cell>
        </row>
        <row r="3812">
          <cell r="A3812" t="str">
            <v>RO-42977</v>
          </cell>
          <cell r="C3812" t="str">
            <v>Placa de aço carbono com película refletiva alta intensidade prismática tipo III da ABNT - Placa circular (execução, incluindo fornecimento e transporte de todos os materiais, inclusive postes de sustentação)</v>
          </cell>
          <cell r="G3812" t="str">
            <v>m2</v>
          </cell>
          <cell r="H3812">
            <v>586.03</v>
          </cell>
        </row>
        <row r="3813">
          <cell r="A3813" t="str">
            <v>RO-42978</v>
          </cell>
          <cell r="C3813" t="str">
            <v>Placa de aço carbono com película refletiva alta intensidade prismática tipo III da ABNT - Placa octogonal (execução, incluindo fornecimento e transporte de todos os materiais, inclusive postes de sustentação)</v>
          </cell>
          <cell r="G3813" t="str">
            <v>m2</v>
          </cell>
          <cell r="H3813">
            <v>537.9</v>
          </cell>
        </row>
        <row r="3814">
          <cell r="A3814" t="str">
            <v>RO-42980</v>
          </cell>
          <cell r="C3814" t="str">
            <v>Placa de aço carbono com película refletiva alta intensidade prismática tipo III da ABNT - Placa quadrada (Execução, incluindo fornecimento e transporte de todos os materiais, inclusive postes de sustentação)</v>
          </cell>
          <cell r="G3814" t="str">
            <v>m2</v>
          </cell>
          <cell r="H3814">
            <v>561</v>
          </cell>
        </row>
        <row r="3815">
          <cell r="A3815" t="str">
            <v>RO-42981</v>
          </cell>
          <cell r="C3815" t="str">
            <v>Placa de aço carbono com película refletiva alta intensidade prismática tipo III da ABNT - Placa retangular (Execução, incluindo fornecimento e transporte de todos os materiais, inclusive postes de sustentação)</v>
          </cell>
          <cell r="G3815" t="str">
            <v>m2</v>
          </cell>
          <cell r="H3815">
            <v>601.11</v>
          </cell>
        </row>
        <row r="3816">
          <cell r="A3816" t="str">
            <v>RO-42979</v>
          </cell>
          <cell r="C3816" t="str">
            <v>Placa de aço carbono com película refletiva alta intensidade prismática tipo III da ABNT - Placa triangular (execução, incluindo fornecimento e transporte de todos os materiais, inclusive postes de sustentação)</v>
          </cell>
          <cell r="G3816" t="str">
            <v>m2</v>
          </cell>
          <cell r="H3816">
            <v>512.24</v>
          </cell>
        </row>
        <row r="3817">
          <cell r="A3817" t="str">
            <v>RO-42210</v>
          </cell>
          <cell r="C3817" t="str">
            <v>Placa de aço carbono com película refletiva grau técnico tipo I da ABNT - Escudo (Execução, incluindo fornecimento e transporte de todos os materiais, inclusive poste de sustentação)</v>
          </cell>
          <cell r="G3817" t="str">
            <v>m2</v>
          </cell>
          <cell r="H3817">
            <v>463.83</v>
          </cell>
        </row>
        <row r="3818">
          <cell r="A3818" t="str">
            <v>RO-42194</v>
          </cell>
          <cell r="C3818" t="str">
            <v>Placa de aço carbono com película refletiva grau técnico tipo I da ABNT - Marcador de Alinhamento (Execução, incluindo fornecimento e transporte de todos os materiais, inclusive poste de sustentação)</v>
          </cell>
          <cell r="G3818" t="str">
            <v>m2</v>
          </cell>
          <cell r="H3818">
            <v>189.89</v>
          </cell>
        </row>
        <row r="3819">
          <cell r="A3819" t="str">
            <v>RO-42195</v>
          </cell>
          <cell r="C3819" t="str">
            <v>Placa de aço carbono com película refletiva grau técnico tipo I da ABNT - Marcador de Perigo 0,30 x 0,90m (Execução, incluindo fornecimento e transporte de todos os materiais, inclusive poste de sustentação)</v>
          </cell>
          <cell r="G3819" t="str">
            <v>m2</v>
          </cell>
          <cell r="H3819">
            <v>189.89</v>
          </cell>
        </row>
        <row r="3820">
          <cell r="A3820" t="str">
            <v>RO-42196</v>
          </cell>
          <cell r="C3820" t="str">
            <v>Placa de aço carbono com película refletiva grau técnico tipo I da ABNT - Marco Quilométrico (Execução, incluindo fornecimento e transporte de todos os materiais, inclusive poste de sustentação)</v>
          </cell>
          <cell r="G3820" t="str">
            <v>m2</v>
          </cell>
          <cell r="H3820">
            <v>463.83</v>
          </cell>
        </row>
        <row r="3821">
          <cell r="A3821" t="str">
            <v>RO-41841</v>
          </cell>
          <cell r="C3821" t="str">
            <v>Placa de aço carbono com película refletiva grau técnico tipo I da ABNT - Placa Circular (Execução, incluindo fornecimento e transporte de todos os materiais, inclusive poste de sustentação)</v>
          </cell>
          <cell r="G3821" t="str">
            <v>m2</v>
          </cell>
          <cell r="H3821">
            <v>454.03</v>
          </cell>
        </row>
        <row r="3822">
          <cell r="A3822" t="str">
            <v>RO-41842</v>
          </cell>
          <cell r="C3822" t="str">
            <v>Placa de aço carbono com película refletiva grau técnico tipo I da ABNT - Placa Octogonal (Execução, incluindo fornecimento e transporte de todos os materiais, inclusive poste de sustentação)</v>
          </cell>
          <cell r="G3822" t="str">
            <v>m2</v>
          </cell>
          <cell r="H3822">
            <v>427.9</v>
          </cell>
        </row>
        <row r="3823">
          <cell r="A3823" t="str">
            <v>RO-41844</v>
          </cell>
          <cell r="C3823" t="str">
            <v>Placa de aço carbono com película refletiva grau técnico tipo I da ABNT - Placa Quadrada (Execução, incluindo fornecimento e transporte de todos os materiais, inclusive poste de sustentação)</v>
          </cell>
          <cell r="G3823" t="str">
            <v>m2</v>
          </cell>
          <cell r="H3823">
            <v>440.44</v>
          </cell>
        </row>
        <row r="3824">
          <cell r="A3824" t="str">
            <v>RO-42193</v>
          </cell>
          <cell r="C3824" t="str">
            <v>Placa de aço carbono com película refletiva grau técnico tipo I da ABNT - Placa Retangular (Execução, incluindo fornecimento e transporte de todos os materiais, inclusive poste de sustentação)</v>
          </cell>
          <cell r="G3824" t="str">
            <v>m2</v>
          </cell>
          <cell r="H3824">
            <v>463.83</v>
          </cell>
        </row>
        <row r="3825">
          <cell r="A3825" t="str">
            <v>RO-41843</v>
          </cell>
          <cell r="C3825" t="str">
            <v>Placa de aço carbono com película refletiva grau técnico tipo I da ABNT - Placa Triangular (Execução, incluindo fornecimento e transporte de todos os materiais, inclusive poste de sustentação)</v>
          </cell>
          <cell r="G3825" t="str">
            <v>m2</v>
          </cell>
          <cell r="H3825">
            <v>399.6</v>
          </cell>
        </row>
        <row r="3826">
          <cell r="A3826" t="str">
            <v>RO-43014</v>
          </cell>
          <cell r="C3826" t="str">
            <v>Remoção de placas</v>
          </cell>
          <cell r="G3826" t="str">
            <v>U</v>
          </cell>
          <cell r="H3826">
            <v>14.24</v>
          </cell>
        </row>
        <row r="3827">
          <cell r="A3827">
            <v>255</v>
          </cell>
          <cell r="C3827" t="str">
            <v>Conservação</v>
          </cell>
        </row>
        <row r="3828">
          <cell r="A3828" t="str">
            <v>RO-41781</v>
          </cell>
          <cell r="C3828" t="str">
            <v>Arborização com o fornecimento e transporte da muda ((Execução, incluindo escavação, fornecimento e transporte da muda)</v>
          </cell>
          <cell r="G3828" t="str">
            <v>U</v>
          </cell>
          <cell r="H3828">
            <v>12.28</v>
          </cell>
        </row>
        <row r="3829">
          <cell r="A3829" t="str">
            <v>RO-41387</v>
          </cell>
          <cell r="C3829" t="str">
            <v>Armação de aço tipo CA-50 (Execução, incluindo preparo, dobragem, colocação nas formas e transporte de todos os materiais)</v>
          </cell>
          <cell r="G3829" t="str">
            <v>Kg</v>
          </cell>
          <cell r="H3829">
            <v>9.56</v>
          </cell>
        </row>
        <row r="3830">
          <cell r="A3830" t="str">
            <v>RO-41316</v>
          </cell>
          <cell r="C3830" t="str">
            <v>Caiação a duas demãos (Execução, incluindo fornecimento e transporte de todos os materiais)</v>
          </cell>
          <cell r="G3830" t="str">
            <v>m2</v>
          </cell>
          <cell r="H3830">
            <v>2.68</v>
          </cell>
        </row>
        <row r="3831">
          <cell r="A3831" t="str">
            <v>RO-41296</v>
          </cell>
          <cell r="C3831" t="str">
            <v>Capina (Execução, incluindo remoção do material até 5 km)</v>
          </cell>
          <cell r="G3831" t="str">
            <v>ha</v>
          </cell>
          <cell r="H3831">
            <v>6289.2</v>
          </cell>
        </row>
        <row r="3832">
          <cell r="A3832" t="str">
            <v>RO-41278</v>
          </cell>
          <cell r="C3832" t="str">
            <v>Cerca de arame farpado, tipo OC.CA-01 (com 4 fios e mourão de madeira com espaçamento de 2,5 metros) ((Execução, incluindo escavação , fornecimento, assentamento e transporte de todos os materiais)</v>
          </cell>
          <cell r="G3832" t="str">
            <v>m</v>
          </cell>
          <cell r="H3832">
            <v>16.41</v>
          </cell>
        </row>
        <row r="3833">
          <cell r="A3833" t="str">
            <v>RO-41396</v>
          </cell>
          <cell r="C3833" t="str">
            <v>Conformação das caixas de empréstimos e jazidas (Execução, incluindo regularização, fornecimento e transporte de todos os materiais)</v>
          </cell>
          <cell r="G3833" t="str">
            <v>m2</v>
          </cell>
          <cell r="H3833">
            <v>0.3</v>
          </cell>
        </row>
        <row r="3834">
          <cell r="A3834" t="str">
            <v>RO-43246</v>
          </cell>
          <cell r="C3834" t="str">
            <v>Conformação do leito estradal, inclusive umidecimento</v>
          </cell>
          <cell r="G3834" t="str">
            <v>ha</v>
          </cell>
          <cell r="H3834">
            <v>861.38</v>
          </cell>
        </row>
        <row r="3835">
          <cell r="A3835" t="str">
            <v>RO-41399</v>
          </cell>
          <cell r="C3835" t="str">
            <v>Conformação e proteção dos locais de bota fora (Execução, incluindo regularização, fornecimento e transporte de todos os materiais)</v>
          </cell>
          <cell r="G3835" t="str">
            <v>m2</v>
          </cell>
          <cell r="H3835">
            <v>0.3</v>
          </cell>
        </row>
        <row r="3836">
          <cell r="A3836" t="str">
            <v>RO-41388</v>
          </cell>
          <cell r="C3836" t="str">
            <v>Encascalhamento (Execução, incluindo escavação, carga e descarga, umidecimento e espalhamento do material)</v>
          </cell>
          <cell r="G3836" t="str">
            <v>m3</v>
          </cell>
          <cell r="H3836">
            <v>10.48</v>
          </cell>
        </row>
        <row r="3837">
          <cell r="A3837" t="str">
            <v>RO-41400</v>
          </cell>
          <cell r="C3837" t="str">
            <v>Estocagem da camada vegetal de caixas de emprestimo e jazidas</v>
          </cell>
          <cell r="G3837" t="str">
            <v>m2</v>
          </cell>
          <cell r="H3837">
            <v>0.22</v>
          </cell>
        </row>
        <row r="3838">
          <cell r="A3838" t="str">
            <v>RO-41336</v>
          </cell>
          <cell r="C3838" t="str">
            <v>Horas de servente</v>
          </cell>
          <cell r="G3838" t="str">
            <v>hora</v>
          </cell>
          <cell r="H3838">
            <v>14.47</v>
          </cell>
        </row>
        <row r="3839">
          <cell r="A3839" t="str">
            <v>RO-41300</v>
          </cell>
          <cell r="C3839" t="str">
            <v>Limpeza de bueiros (Execução, incluindo remoção do material para local adequado)</v>
          </cell>
          <cell r="G3839" t="str">
            <v>hxh</v>
          </cell>
          <cell r="H3839">
            <v>19.34</v>
          </cell>
        </row>
        <row r="3840">
          <cell r="A3840" t="str">
            <v>RO-41297</v>
          </cell>
          <cell r="C3840" t="str">
            <v>Limpeza de dispositivo de drenagem superficial (Execução, incluindo capina lateral na largura de 0,20 m  e remoção de entulho)</v>
          </cell>
          <cell r="G3840" t="str">
            <v>km</v>
          </cell>
          <cell r="H3840">
            <v>661.82</v>
          </cell>
        </row>
        <row r="3841">
          <cell r="A3841" t="str">
            <v>RO-42874</v>
          </cell>
          <cell r="C3841" t="str">
            <v>Limpeza mecânica de bueiros por hidrojateamento, com obstrução média - Ø 0,40m</v>
          </cell>
          <cell r="G3841" t="str">
            <v>m</v>
          </cell>
          <cell r="H3841">
            <v>42.37</v>
          </cell>
        </row>
        <row r="3842">
          <cell r="A3842" t="str">
            <v>RO-42875</v>
          </cell>
          <cell r="C3842" t="str">
            <v>Limpeza mecânica de bueiros por hidrojateamento, com obstrução média - Ø 0,60m</v>
          </cell>
          <cell r="G3842" t="str">
            <v>m</v>
          </cell>
          <cell r="H3842">
            <v>47.67</v>
          </cell>
        </row>
        <row r="3843">
          <cell r="A3843" t="str">
            <v>RO-42876</v>
          </cell>
          <cell r="C3843" t="str">
            <v>Limpeza mecânica de bueiros por hidrojateamento, com obstrução média - Ø 0,80m</v>
          </cell>
          <cell r="G3843" t="str">
            <v>m</v>
          </cell>
          <cell r="H3843">
            <v>57.2</v>
          </cell>
        </row>
        <row r="3844">
          <cell r="A3844" t="str">
            <v>RO-42877</v>
          </cell>
          <cell r="C3844" t="str">
            <v>Limpeza mecânica de bueiros por hidrojateamento, com obstrução média - Ø 1,00m</v>
          </cell>
          <cell r="G3844" t="str">
            <v>m</v>
          </cell>
          <cell r="H3844">
            <v>66.78</v>
          </cell>
        </row>
        <row r="3845">
          <cell r="A3845" t="str">
            <v>RO-42216</v>
          </cell>
          <cell r="C3845" t="str">
            <v>Mata-Burro em trilhos tipo OC.MB-01 (Execução, incluindo escavação, fornecimento e transporte de todos os materiais)</v>
          </cell>
          <cell r="G3845" t="str">
            <v>U</v>
          </cell>
          <cell r="H3845">
            <v>5189.1499999999996</v>
          </cell>
        </row>
        <row r="3846">
          <cell r="A3846" t="str">
            <v>RO-42283</v>
          </cell>
          <cell r="C3846" t="str">
            <v>Passeio de concreto (FCK &gt;= 11 MPa - espessura de 6 cm) (Execução, incluindo fornecimento e transporte de todos os materiais)</v>
          </cell>
          <cell r="G3846" t="str">
            <v>m2</v>
          </cell>
          <cell r="H3846">
            <v>44.17</v>
          </cell>
        </row>
        <row r="3847">
          <cell r="A3847" t="str">
            <v>RO-41379</v>
          </cell>
          <cell r="C3847" t="str">
            <v>Porteira tipo OC.PT (Execução, incluindo escavação , fornecimento, assentamento e transporte dos  materiais)</v>
          </cell>
          <cell r="G3847" t="str">
            <v>U</v>
          </cell>
          <cell r="H3847">
            <v>1048.6600000000001</v>
          </cell>
        </row>
        <row r="3848">
          <cell r="A3848" t="str">
            <v>RO-41279</v>
          </cell>
          <cell r="C3848" t="str">
            <v>Reconfecção de cerca com reaproveitamento de 70% de materiais (Execução, incluindo fornecimento, assentamento e transporte de todos os materiais)</v>
          </cell>
          <cell r="G3848" t="str">
            <v>m</v>
          </cell>
          <cell r="H3848">
            <v>11.01</v>
          </cell>
        </row>
        <row r="3849">
          <cell r="A3849" t="str">
            <v>RO-41288</v>
          </cell>
          <cell r="C3849" t="str">
            <v>Remanejamento de cerca, com aproveitamento do material (Execução, incluindo escavação e assentamento de todos os materiais)</v>
          </cell>
          <cell r="G3849" t="str">
            <v>m</v>
          </cell>
          <cell r="H3849">
            <v>14.83</v>
          </cell>
        </row>
        <row r="3850">
          <cell r="A3850" t="str">
            <v>RO-41334</v>
          </cell>
          <cell r="C3850" t="str">
            <v>Remendo profundo - recomposição da camada granular (Execução, incluindo remoção de camada granular e revestimento betuminoso, transporte para bota-fora, escavação e carga do material granular)</v>
          </cell>
          <cell r="G3850" t="str">
            <v>m3</v>
          </cell>
          <cell r="H3850">
            <v>193.33</v>
          </cell>
        </row>
        <row r="3851">
          <cell r="A3851" t="str">
            <v>RO-43439</v>
          </cell>
          <cell r="C3851" t="str">
            <v>Remendo superficial (Execução, incluindo escavação e carga do material granular)</v>
          </cell>
          <cell r="G3851" t="str">
            <v>m2</v>
          </cell>
          <cell r="H3851">
            <v>29.94</v>
          </cell>
        </row>
        <row r="3852">
          <cell r="A3852" t="str">
            <v>RO-41291</v>
          </cell>
          <cell r="C3852" t="str">
            <v>Remoção de cercas</v>
          </cell>
          <cell r="G3852" t="str">
            <v>m</v>
          </cell>
          <cell r="H3852">
            <v>8.32</v>
          </cell>
        </row>
        <row r="3853">
          <cell r="A3853" t="str">
            <v>RO-42282</v>
          </cell>
          <cell r="C3853" t="str">
            <v>Remoção de Mata-Burro</v>
          </cell>
          <cell r="G3853" t="str">
            <v>U</v>
          </cell>
          <cell r="H3853">
            <v>522.70000000000005</v>
          </cell>
        </row>
        <row r="3854">
          <cell r="A3854" t="str">
            <v>RO-41401</v>
          </cell>
          <cell r="C3854" t="str">
            <v>Reposição de camada vegetal em caixa de empréstimo e jazidas</v>
          </cell>
          <cell r="G3854" t="str">
            <v>m2</v>
          </cell>
          <cell r="H3854">
            <v>0.95</v>
          </cell>
        </row>
        <row r="3855">
          <cell r="A3855" t="str">
            <v>RO-41402</v>
          </cell>
          <cell r="C3855" t="str">
            <v>Revestimento vegetal com gramas em placas (Execução, incluindo fornecimento, umidecimento, corte e carga da grama, adubação e plantio)</v>
          </cell>
          <cell r="G3855" t="str">
            <v>m2</v>
          </cell>
          <cell r="H3855">
            <v>7.3</v>
          </cell>
        </row>
        <row r="3856">
          <cell r="A3856" t="str">
            <v>RO-41404</v>
          </cell>
          <cell r="C3856" t="str">
            <v>Revestimento vegetal com semeadura manual (Execução, incluindo fornecimento e transporte de todos os materiais)</v>
          </cell>
          <cell r="G3856" t="str">
            <v>m2</v>
          </cell>
          <cell r="H3856">
            <v>2.38</v>
          </cell>
        </row>
        <row r="3857">
          <cell r="A3857" t="str">
            <v>RO-41292</v>
          </cell>
          <cell r="C3857" t="str">
            <v>Roçada manual leve (Execução, incluindo remoção do material até 5 km)</v>
          </cell>
          <cell r="G3857" t="str">
            <v>ha</v>
          </cell>
          <cell r="H3857">
            <v>1693.26</v>
          </cell>
        </row>
        <row r="3858">
          <cell r="A3858" t="str">
            <v>RO-41293</v>
          </cell>
          <cell r="C3858" t="str">
            <v>Roçada manual pesada (Execução, incluindo remoção do material até 5 km)</v>
          </cell>
          <cell r="G3858" t="str">
            <v>ha</v>
          </cell>
          <cell r="H3858">
            <v>2397.65</v>
          </cell>
        </row>
        <row r="3859">
          <cell r="A3859" t="str">
            <v>RO-41295</v>
          </cell>
          <cell r="C3859" t="str">
            <v>Roçada mecanizada (Execução, incluindo remoção do material até 5 km)</v>
          </cell>
          <cell r="G3859" t="str">
            <v>ha</v>
          </cell>
          <cell r="H3859">
            <v>789.11</v>
          </cell>
        </row>
        <row r="3860">
          <cell r="A3860" t="str">
            <v>RO-43273</v>
          </cell>
          <cell r="C3860" t="str">
            <v>Tapa buraco - aplicação da massa (Execução, incluindo pintura de ligação)</v>
          </cell>
          <cell r="G3860" t="str">
            <v>m3</v>
          </cell>
          <cell r="H3860">
            <v>301.54000000000002</v>
          </cell>
        </row>
        <row r="3861">
          <cell r="A3861" t="str">
            <v>RO-44638</v>
          </cell>
          <cell r="C3861" t="str">
            <v>Tapa-buraco com concreto betuminoso usinado a quente ((Execução incluindo usinagem, pintura de ligação, aplicação da massa, fornecimento e transporte dos agregados, exclui fornecimento e transporte do material betuminoso)</v>
          </cell>
          <cell r="G3861" t="str">
            <v>m3</v>
          </cell>
          <cell r="H3861">
            <v>575.71</v>
          </cell>
        </row>
        <row r="3862">
          <cell r="A3862" t="str">
            <v>RO-41320</v>
          </cell>
          <cell r="C3862" t="str">
            <v>Tapa-buraco com PMF com fornecimento do material betuminoso (Execução incluindo usinagem, aplicação da massa, pintura de ligação, fornecimento e transporte dos agregados e do material betuminoso)</v>
          </cell>
          <cell r="G3862" t="str">
            <v>m3</v>
          </cell>
          <cell r="H3862">
            <v>1043.6199999999999</v>
          </cell>
        </row>
        <row r="3863">
          <cell r="A3863" t="str">
            <v>RO-41732</v>
          </cell>
          <cell r="C3863" t="str">
            <v>Transporte da grama</v>
          </cell>
          <cell r="G3863" t="str">
            <v>m2*Km</v>
          </cell>
          <cell r="H3863">
            <v>0.09</v>
          </cell>
        </row>
        <row r="3864">
          <cell r="A3864" t="str">
            <v>RO-41345</v>
          </cell>
          <cell r="C3864" t="str">
            <v>Transporte de agregados para conservação. Distância média de transporte &lt;= 10,00 km</v>
          </cell>
          <cell r="G3864" t="str">
            <v>M3xKM</v>
          </cell>
          <cell r="H3864">
            <v>1.98</v>
          </cell>
        </row>
        <row r="3865">
          <cell r="A3865" t="str">
            <v>RO-41352</v>
          </cell>
          <cell r="C3865" t="str">
            <v>Transporte de agregados para conservação. Distância média de transporte &gt; 50,10 km</v>
          </cell>
          <cell r="G3865" t="str">
            <v>M3xKM</v>
          </cell>
          <cell r="H3865">
            <v>1.2</v>
          </cell>
        </row>
        <row r="3866">
          <cell r="A3866" t="str">
            <v>RO-41346</v>
          </cell>
          <cell r="C3866" t="str">
            <v>Transporte de agregados para conservação. Distância média de transporte de 10,10 a 15,00 km</v>
          </cell>
          <cell r="G3866" t="str">
            <v>M3xKM</v>
          </cell>
          <cell r="H3866">
            <v>1.46</v>
          </cell>
        </row>
        <row r="3867">
          <cell r="A3867" t="str">
            <v>RO-41347</v>
          </cell>
          <cell r="C3867" t="str">
            <v>Transporte de agregados para conservação. Distância média de transporte de 15,10 a 20,00 km</v>
          </cell>
          <cell r="G3867" t="str">
            <v>M3xKM</v>
          </cell>
          <cell r="H3867">
            <v>1.42</v>
          </cell>
        </row>
        <row r="3868">
          <cell r="A3868" t="str">
            <v>RO-41348</v>
          </cell>
          <cell r="C3868" t="str">
            <v>Transporte de agregados para conservação. Distância média de transporte de 20,10 a 25,00 km</v>
          </cell>
          <cell r="G3868" t="str">
            <v>M3xKM</v>
          </cell>
          <cell r="H3868">
            <v>1.37</v>
          </cell>
        </row>
        <row r="3869">
          <cell r="A3869" t="str">
            <v>RO-41349</v>
          </cell>
          <cell r="C3869" t="str">
            <v>Transporte de agregados para conservação. Distância média de transporte de 25,10 a 30,00 km</v>
          </cell>
          <cell r="G3869" t="str">
            <v>M3xKM</v>
          </cell>
          <cell r="H3869">
            <v>1.36</v>
          </cell>
        </row>
        <row r="3870">
          <cell r="A3870" t="str">
            <v>RO-41350</v>
          </cell>
          <cell r="C3870" t="str">
            <v>Transporte de agregados para conservação. Distância média de transporte de 30,10 a 40,00 km</v>
          </cell>
          <cell r="G3870" t="str">
            <v>M3xKM</v>
          </cell>
          <cell r="H3870">
            <v>1.29</v>
          </cell>
        </row>
        <row r="3871">
          <cell r="A3871" t="str">
            <v>RO-41351</v>
          </cell>
          <cell r="C3871" t="str">
            <v>Transporte de agregados para conservação. Distância média de transporte de 40,10 a 50,00 km</v>
          </cell>
          <cell r="G3871" t="str">
            <v>M3xKM</v>
          </cell>
          <cell r="H3871">
            <v>1.28</v>
          </cell>
        </row>
        <row r="3872">
          <cell r="A3872" t="str">
            <v>RO-14031</v>
          </cell>
          <cell r="C3872" t="str">
            <v>Transporte de Concreto Betuminoso Usinado a Quente.  Distância média de transporte &lt;= 10,0 km (volume compactado)</v>
          </cell>
          <cell r="G3872" t="str">
            <v>m3*km</v>
          </cell>
          <cell r="H3872">
            <v>3.16</v>
          </cell>
        </row>
        <row r="3873">
          <cell r="A3873" t="str">
            <v>RO-14038</v>
          </cell>
          <cell r="C3873" t="str">
            <v>Transporte de Concreto Betuminoso Usinado a Quente.  Distância média de transporte &gt; 50,00 km (volume compactado)</v>
          </cell>
          <cell r="G3873" t="str">
            <v>m3*km</v>
          </cell>
          <cell r="H3873">
            <v>1.93</v>
          </cell>
        </row>
        <row r="3874">
          <cell r="A3874" t="str">
            <v>RO-14032</v>
          </cell>
          <cell r="C3874" t="str">
            <v>Transporte de Concreto Betuminoso Usinado a Quente.  Distância média de transporte de 10,10 a 15,00 km (volume compactado)</v>
          </cell>
          <cell r="G3874" t="str">
            <v>m3*km</v>
          </cell>
          <cell r="H3874">
            <v>2.34</v>
          </cell>
        </row>
        <row r="3875">
          <cell r="A3875" t="str">
            <v>RO-14033</v>
          </cell>
          <cell r="C3875" t="str">
            <v>Transporte de Concreto Betuminoso Usinado a Quente.  Distância média de transporte de 15,10 a 20,00 km (volume compactado)</v>
          </cell>
          <cell r="G3875" t="str">
            <v>m3*km</v>
          </cell>
          <cell r="H3875">
            <v>2.2799999999999998</v>
          </cell>
        </row>
        <row r="3876">
          <cell r="A3876" t="str">
            <v>RO-14036</v>
          </cell>
          <cell r="C3876" t="str">
            <v>Transporte de Concreto Betuminoso Usinado a Quente.  Distância média de transporte de 30,10 a 40,00 km (volume compactado)</v>
          </cell>
          <cell r="G3876" t="str">
            <v>m3*km</v>
          </cell>
          <cell r="H3876">
            <v>2.06</v>
          </cell>
        </row>
        <row r="3877">
          <cell r="A3877" t="str">
            <v>RO-14037</v>
          </cell>
          <cell r="C3877" t="str">
            <v>Transporte de Concreto Betuminoso Usinado a Quente.  Distância média de transporte de 40,10 a 50,00 km (volume compactado)</v>
          </cell>
          <cell r="G3877" t="str">
            <v>m3*km</v>
          </cell>
          <cell r="H3877">
            <v>2.0499999999999998</v>
          </cell>
        </row>
        <row r="3878">
          <cell r="A3878" t="str">
            <v>RO-41361</v>
          </cell>
          <cell r="C3878" t="str">
            <v>Transporte de concreto betuminoso usinado a quente. Distância média de transporte &lt;= 10,00 km (Densidade de material solto)</v>
          </cell>
          <cell r="G3878" t="str">
            <v>M3xKM</v>
          </cell>
          <cell r="H3878">
            <v>2.2400000000000002</v>
          </cell>
        </row>
        <row r="3879">
          <cell r="A3879" t="str">
            <v>RO-41368</v>
          </cell>
          <cell r="C3879" t="str">
            <v>Transporte de concreto betuminoso usinado a quente. Distância média de transporte &gt;= 50,10 km (Densidade de material solto)</v>
          </cell>
          <cell r="G3879" t="str">
            <v>M3xKM</v>
          </cell>
          <cell r="H3879">
            <v>1.36</v>
          </cell>
        </row>
        <row r="3880">
          <cell r="A3880" t="str">
            <v>RO-41362</v>
          </cell>
          <cell r="C3880" t="str">
            <v>Transporte de concreto betuminoso usinado a quente. Distância média de transporte de 10,10 a 15,00 km (Densidade de material solto)</v>
          </cell>
          <cell r="G3880" t="str">
            <v>M3xKM</v>
          </cell>
          <cell r="H3880">
            <v>1.66</v>
          </cell>
        </row>
        <row r="3881">
          <cell r="A3881" t="str">
            <v>RO-41363</v>
          </cell>
          <cell r="C3881" t="str">
            <v>Transporte de concreto betuminoso usinado a quente. Distância média de transporte de 15,10 a 20,00 km (Densidade de material solto)</v>
          </cell>
          <cell r="G3881" t="str">
            <v>M3xKM</v>
          </cell>
          <cell r="H3881">
            <v>1.61</v>
          </cell>
        </row>
        <row r="3882">
          <cell r="A3882" t="str">
            <v>RO-41364</v>
          </cell>
          <cell r="C3882" t="str">
            <v>Transporte de concreto betuminoso usinado a quente. Distância média de transporte de 20,10 a 25,00 km (densidade de material solto)</v>
          </cell>
          <cell r="G3882" t="str">
            <v>M3xKM</v>
          </cell>
          <cell r="H3882">
            <v>1.56</v>
          </cell>
        </row>
        <row r="3883">
          <cell r="A3883" t="str">
            <v>RO-14034</v>
          </cell>
          <cell r="C3883" t="str">
            <v>Transporte de Concreto Betuminoso Usinado a Quente. Distância média de transporte de 20,10 a 25,00 km (volume compactado)</v>
          </cell>
          <cell r="G3883" t="str">
            <v>m3*km</v>
          </cell>
          <cell r="H3883">
            <v>2.2000000000000002</v>
          </cell>
        </row>
        <row r="3884">
          <cell r="A3884" t="str">
            <v>RO-41365</v>
          </cell>
          <cell r="C3884" t="str">
            <v>Transporte de concreto betuminoso usinado a quente. Distância média de transporte de 25,10 a 30,00 km (Densidade de material solto)</v>
          </cell>
          <cell r="G3884" t="str">
            <v>M3xKM</v>
          </cell>
          <cell r="H3884">
            <v>1.54</v>
          </cell>
        </row>
        <row r="3885">
          <cell r="A3885" t="str">
            <v>RO-14035</v>
          </cell>
          <cell r="C3885" t="str">
            <v>Transporte de Concreto Betuminoso Usinado a Quente. Distância média de transporte de 25,10 a 30,00 km (volume compactado)</v>
          </cell>
          <cell r="G3885" t="str">
            <v>m3*km</v>
          </cell>
          <cell r="H3885">
            <v>2.1800000000000002</v>
          </cell>
        </row>
        <row r="3886">
          <cell r="A3886" t="str">
            <v>RO-41366</v>
          </cell>
          <cell r="C3886" t="str">
            <v>Transporte de concreto betuminoso usinado a quente. Distância média de transporte de 30,10 a 40,00 km (Densidade de material solto)</v>
          </cell>
          <cell r="G3886" t="str">
            <v>M3xKM</v>
          </cell>
          <cell r="H3886">
            <v>1.46</v>
          </cell>
        </row>
        <row r="3887">
          <cell r="A3887" t="str">
            <v>RO-41367</v>
          </cell>
          <cell r="C3887" t="str">
            <v>Transporte de concreto betuminoso usinado a quente. Distância média de transporte de 40,10 a 50,00 km (Densidade de material solto)</v>
          </cell>
          <cell r="G3887" t="str">
            <v>M3xKM</v>
          </cell>
          <cell r="H3887">
            <v>1.45</v>
          </cell>
        </row>
        <row r="3888">
          <cell r="A3888" t="str">
            <v>RO-41337</v>
          </cell>
          <cell r="C3888" t="str">
            <v>Transporte de material de jazida para conservação. Distância média de transporte   &lt;= 10,00 km</v>
          </cell>
          <cell r="G3888" t="str">
            <v>M3xKM</v>
          </cell>
          <cell r="H3888">
            <v>2.11</v>
          </cell>
        </row>
        <row r="3889">
          <cell r="A3889" t="str">
            <v>RO-41344</v>
          </cell>
          <cell r="C3889" t="str">
            <v>Transporte de material de jazida para conservação. Distância média de transporte &gt; 50,10 km</v>
          </cell>
          <cell r="G3889" t="str">
            <v>M3xKM</v>
          </cell>
          <cell r="H3889">
            <v>1.28</v>
          </cell>
        </row>
        <row r="3890">
          <cell r="A3890" t="str">
            <v>RO-41338</v>
          </cell>
          <cell r="C3890" t="str">
            <v>Transporte de material de jazida para conservação. Distância média de transporte de 10,10 a 15,00 km</v>
          </cell>
          <cell r="G3890" t="str">
            <v>M3xKM</v>
          </cell>
          <cell r="H3890">
            <v>1.56</v>
          </cell>
        </row>
        <row r="3891">
          <cell r="A3891" t="str">
            <v>RO-41339</v>
          </cell>
          <cell r="C3891" t="str">
            <v>Transporte de material de jazida para conservação. Distância média de transporte de 15,10 a 20,00 km</v>
          </cell>
          <cell r="G3891" t="str">
            <v>M3xKM</v>
          </cell>
          <cell r="H3891">
            <v>1.52</v>
          </cell>
        </row>
        <row r="3892">
          <cell r="A3892" t="str">
            <v>RO-41340</v>
          </cell>
          <cell r="C3892" t="str">
            <v>Transporte de material de jazida para conservação. Distância média de transporte de 20,10 a 25,00 km</v>
          </cell>
          <cell r="G3892" t="str">
            <v>M3xKM</v>
          </cell>
          <cell r="H3892">
            <v>1.46</v>
          </cell>
        </row>
        <row r="3893">
          <cell r="A3893" t="str">
            <v>RO-41341</v>
          </cell>
          <cell r="C3893" t="str">
            <v>Transporte de material de jazida para conservação. Distância média de transporte de 25,10 a 30,00 km</v>
          </cell>
          <cell r="G3893" t="str">
            <v>M3xKM</v>
          </cell>
          <cell r="H3893">
            <v>1.45</v>
          </cell>
        </row>
        <row r="3894">
          <cell r="A3894" t="str">
            <v>RO-41342</v>
          </cell>
          <cell r="C3894" t="str">
            <v>Transporte de material de jazida para conservação. Distância média de transporte de 30,10 a 40,00 km</v>
          </cell>
          <cell r="G3894" t="str">
            <v>M3xKM</v>
          </cell>
          <cell r="H3894">
            <v>1.37</v>
          </cell>
        </row>
        <row r="3895">
          <cell r="A3895" t="str">
            <v>RO-41343</v>
          </cell>
          <cell r="C3895" t="str">
            <v>Transporte de material de jazida para conservação. Distância média de transporte de 40,10 a 50,00 km</v>
          </cell>
          <cell r="G3895" t="str">
            <v>M3xKM</v>
          </cell>
          <cell r="H3895">
            <v>1.36</v>
          </cell>
        </row>
        <row r="3896">
          <cell r="A3896" t="str">
            <v>RO-41369</v>
          </cell>
          <cell r="C3896" t="str">
            <v>Transporte de material de qualquer natureza. Distância média de transporte &lt;= 10,00 km</v>
          </cell>
          <cell r="G3896" t="str">
            <v>TxKM</v>
          </cell>
          <cell r="H3896">
            <v>1.32</v>
          </cell>
        </row>
        <row r="3897">
          <cell r="A3897" t="str">
            <v>RO-41376</v>
          </cell>
          <cell r="C3897" t="str">
            <v>Transporte de material de qualquer natureza. Distância média de transporte &gt;= 50,10 km</v>
          </cell>
          <cell r="G3897" t="str">
            <v>TxKM</v>
          </cell>
          <cell r="H3897">
            <v>0.8</v>
          </cell>
        </row>
        <row r="3898">
          <cell r="A3898" t="str">
            <v>RO-41370</v>
          </cell>
          <cell r="C3898" t="str">
            <v>Transporte de material de qualquer natureza. Distância média de transporte de 10,10 a 15,00 km</v>
          </cell>
          <cell r="G3898" t="str">
            <v>TxKM</v>
          </cell>
          <cell r="H3898">
            <v>0.97</v>
          </cell>
        </row>
        <row r="3899">
          <cell r="A3899" t="str">
            <v>RO-41371</v>
          </cell>
          <cell r="C3899" t="str">
            <v>Transporte de material de qualquer natureza. Distância média de transporte de 15,10 a 20,00 km</v>
          </cell>
          <cell r="G3899" t="str">
            <v>TxKM</v>
          </cell>
          <cell r="H3899">
            <v>0.95</v>
          </cell>
        </row>
        <row r="3900">
          <cell r="A3900" t="str">
            <v>RO-41372</v>
          </cell>
          <cell r="C3900" t="str">
            <v>Transporte de material de qualquer natureza. Distância média de transporte de 20,10 a 25,00 km</v>
          </cell>
          <cell r="G3900" t="str">
            <v>TxKM</v>
          </cell>
          <cell r="H3900">
            <v>0.91</v>
          </cell>
        </row>
        <row r="3901">
          <cell r="A3901" t="str">
            <v>RO-41373</v>
          </cell>
          <cell r="C3901" t="str">
            <v>Transporte de material de qualquer natureza. Distância média de transporte de 25,10 a 30,00 km</v>
          </cell>
          <cell r="G3901" t="str">
            <v>TxKM</v>
          </cell>
          <cell r="H3901">
            <v>0.9</v>
          </cell>
        </row>
        <row r="3902">
          <cell r="A3902" t="str">
            <v>RO-41374</v>
          </cell>
          <cell r="C3902" t="str">
            <v>Transporte de material de qualquer natureza. Distância média de transporte de 30,10 a 40,00 km</v>
          </cell>
          <cell r="G3902" t="str">
            <v>TxKM</v>
          </cell>
          <cell r="H3902">
            <v>0.86</v>
          </cell>
        </row>
        <row r="3903">
          <cell r="A3903" t="str">
            <v>RO-41375</v>
          </cell>
          <cell r="C3903" t="str">
            <v>Transporte de material de qualquer natureza. Distância média de transporte de 40,10 a 50,00 km</v>
          </cell>
          <cell r="G3903" t="str">
            <v>TxKM</v>
          </cell>
          <cell r="H3903">
            <v>0.85</v>
          </cell>
        </row>
        <row r="3904">
          <cell r="A3904" t="str">
            <v>RO-41353</v>
          </cell>
          <cell r="C3904" t="str">
            <v>Transporte de pré-misturado a frio. Distância média de transporte &lt;= 10,0 km (Densidade material solto)</v>
          </cell>
          <cell r="G3904" t="str">
            <v>M3xKM</v>
          </cell>
          <cell r="H3904">
            <v>2.2400000000000002</v>
          </cell>
        </row>
        <row r="3905">
          <cell r="A3905" t="str">
            <v>RO-14023</v>
          </cell>
          <cell r="C3905" t="str">
            <v>Transporte de pré-misturado a frio. Distância média de transporte &lt;= 10,0 km (volume compactado)</v>
          </cell>
          <cell r="G3905" t="str">
            <v>m3*km</v>
          </cell>
          <cell r="H3905">
            <v>2.77</v>
          </cell>
        </row>
        <row r="3906">
          <cell r="A3906" t="str">
            <v>RO-14030</v>
          </cell>
          <cell r="C3906" t="str">
            <v>Transporte de pré-misturado a frio. Distância média de transporte &gt; 50,00 km  (volume compactado)</v>
          </cell>
          <cell r="G3906" t="str">
            <v>m3*km</v>
          </cell>
          <cell r="H3906">
            <v>1.69</v>
          </cell>
        </row>
        <row r="3907">
          <cell r="A3907" t="str">
            <v>RO-41360</v>
          </cell>
          <cell r="C3907" t="str">
            <v>Transporte de pré-misturado a frio. Distância média de transporte &gt; 50,00 km (Densidade de material solto)</v>
          </cell>
          <cell r="G3907" t="str">
            <v>M3xKM</v>
          </cell>
          <cell r="H3907">
            <v>1.36</v>
          </cell>
        </row>
        <row r="3908">
          <cell r="A3908" t="str">
            <v>RO-14024</v>
          </cell>
          <cell r="C3908" t="str">
            <v>Transporte de pré-misturado a frio. Distância média de transporte de 10,10 a 15,00 km  (volume compactado)</v>
          </cell>
          <cell r="G3908" t="str">
            <v>m3*km</v>
          </cell>
          <cell r="H3908">
            <v>2.0499999999999998</v>
          </cell>
        </row>
        <row r="3909">
          <cell r="A3909" t="str">
            <v>RO-41354</v>
          </cell>
          <cell r="C3909" t="str">
            <v>Transporte de pré-misturado a frio. Distância média de transporte de 10,10 a 15,00 km (Densidade de material solto)</v>
          </cell>
          <cell r="G3909" t="str">
            <v>m3*km</v>
          </cell>
          <cell r="H3909">
            <v>1.66</v>
          </cell>
        </row>
        <row r="3910">
          <cell r="A3910" t="str">
            <v>RO-14025</v>
          </cell>
          <cell r="C3910" t="str">
            <v>Transporte de pré-misturado a frio. Distância média de transporte de 15,10 a 20,00 km  (volume compactado)</v>
          </cell>
          <cell r="G3910" t="str">
            <v>m3*km</v>
          </cell>
          <cell r="H3910">
            <v>2</v>
          </cell>
        </row>
        <row r="3911">
          <cell r="A3911" t="str">
            <v>RO-41355</v>
          </cell>
          <cell r="C3911" t="str">
            <v>Transporte de pré-misturado a frio. Distância média de transporte de 15,10 a 20,00 km (Densidade de material solto)</v>
          </cell>
          <cell r="G3911" t="str">
            <v>M3xKM</v>
          </cell>
          <cell r="H3911">
            <v>1.61</v>
          </cell>
        </row>
        <row r="3912">
          <cell r="A3912" t="str">
            <v>RO-14026</v>
          </cell>
          <cell r="C3912" t="str">
            <v>Transporte de pré-misturado a frio. Distância média de transporte de 20,10 a 25.00 km  (volume compactado)</v>
          </cell>
          <cell r="G3912" t="str">
            <v>m3*km</v>
          </cell>
          <cell r="H3912">
            <v>1.92</v>
          </cell>
        </row>
        <row r="3913">
          <cell r="A3913" t="str">
            <v>RO-41356</v>
          </cell>
          <cell r="C3913" t="str">
            <v>Transporte de pré-misturado a frio. Distância média de transporte de 20,10 a 25.00 km (Densidade de material solto)</v>
          </cell>
          <cell r="G3913" t="str">
            <v>m3*km</v>
          </cell>
          <cell r="H3913">
            <v>1.56</v>
          </cell>
        </row>
        <row r="3914">
          <cell r="A3914" t="str">
            <v>RO-14027</v>
          </cell>
          <cell r="C3914" t="str">
            <v>Transporte de pré-misturado a frio. Distância média de transporte de 25,10 a 30,00 km  (volume compactado)</v>
          </cell>
          <cell r="G3914" t="str">
            <v>m3*km</v>
          </cell>
          <cell r="H3914">
            <v>1.91</v>
          </cell>
        </row>
        <row r="3915">
          <cell r="A3915" t="str">
            <v>RO-41357</v>
          </cell>
          <cell r="C3915" t="str">
            <v>Transporte de pré-misturado a frio. Distância média de transporte de 25,10 a 30,00 km (Densidade de material solto)</v>
          </cell>
          <cell r="G3915" t="str">
            <v>M3xKM</v>
          </cell>
          <cell r="H3915">
            <v>1.54</v>
          </cell>
        </row>
        <row r="3916">
          <cell r="A3916" t="str">
            <v>RO-14028</v>
          </cell>
          <cell r="C3916" t="str">
            <v>Transporte de pré-misturado a frio. Distância média de transporte de 30,10 a 40,00 km  (volume compactado)</v>
          </cell>
          <cell r="G3916" t="str">
            <v>m3*km</v>
          </cell>
          <cell r="H3916">
            <v>1.8</v>
          </cell>
        </row>
        <row r="3917">
          <cell r="A3917" t="str">
            <v>RO-41358</v>
          </cell>
          <cell r="C3917" t="str">
            <v>Transporte de pré-misturado a frio. Distância média de transporte de 30,10 a 40,00 km (Densidade de material solto)</v>
          </cell>
          <cell r="G3917" t="str">
            <v>M3xKM</v>
          </cell>
          <cell r="H3917">
            <v>1.46</v>
          </cell>
        </row>
        <row r="3918">
          <cell r="A3918" t="str">
            <v>RO-14029</v>
          </cell>
          <cell r="C3918" t="str">
            <v>Transporte de pré-misturado a frio. Distância média de transporte de 40,10 a 50,00 km  (volume compactado)</v>
          </cell>
          <cell r="G3918" t="str">
            <v>m3*km</v>
          </cell>
          <cell r="H3918">
            <v>1.79</v>
          </cell>
        </row>
        <row r="3919">
          <cell r="A3919" t="str">
            <v>RO-41359</v>
          </cell>
          <cell r="C3919" t="str">
            <v>Transporte de pré-misturado a frio. Distância média de transporte de 40,10 a 50,00 km (Densidade de material solto)</v>
          </cell>
          <cell r="G3919" t="str">
            <v>M3xKM</v>
          </cell>
          <cell r="H3919">
            <v>1.45</v>
          </cell>
        </row>
        <row r="3920">
          <cell r="A3920" t="str">
            <v>RO-44505</v>
          </cell>
          <cell r="C3920" t="str">
            <v>Usinagem de CBUQ para tapa buraco (Execução, incluindo fornecimento e transporte dos agregados e do material betuminoso)</v>
          </cell>
          <cell r="G3920" t="str">
            <v>m3</v>
          </cell>
          <cell r="H3920">
            <v>992.77</v>
          </cell>
        </row>
        <row r="3921">
          <cell r="A3921" t="str">
            <v>RO-41329</v>
          </cell>
          <cell r="C3921" t="str">
            <v>Usinagem de concreto betuminoso usinado a quente para tapa-buraco (Execução, incluindo fornecimento dos agregados, exclui fornecimento e transporte do material betuminoso)</v>
          </cell>
          <cell r="G3921" t="str">
            <v>m3</v>
          </cell>
          <cell r="H3921">
            <v>271.33</v>
          </cell>
        </row>
        <row r="3922">
          <cell r="A3922" t="str">
            <v>RO-41321</v>
          </cell>
          <cell r="C3922" t="str">
            <v>Usinagem de pré-misturado a frio para tapa-buraco sem fornecimento do material betuminoso (Execução, incluindo fornecimento dos agregados, exclui fornecimento e transporte do material betuminoso)</v>
          </cell>
          <cell r="G3922" t="str">
            <v>m3</v>
          </cell>
          <cell r="H3922">
            <v>121.62</v>
          </cell>
        </row>
        <row r="3923">
          <cell r="A3923">
            <v>256</v>
          </cell>
          <cell r="C3923" t="str">
            <v>Obras de Arte Especiais</v>
          </cell>
        </row>
        <row r="3924">
          <cell r="A3924" t="str">
            <v>RO-41443</v>
          </cell>
          <cell r="C3924" t="str">
            <v>Andaime suspenso com piso em pranchas de madeira (Execução, incluindo o fornecimento e transporte dos materiais)</v>
          </cell>
          <cell r="G3924" t="str">
            <v>m2</v>
          </cell>
          <cell r="H3924">
            <v>75.239999999999995</v>
          </cell>
        </row>
        <row r="3925">
          <cell r="A3925" t="str">
            <v>RO-41582</v>
          </cell>
          <cell r="C3925" t="str">
            <v>Aparelhos de apoio em neoprene fretado (Execução, incluindo a aplicação, fornecimento e transporte dos materiais)</v>
          </cell>
          <cell r="G3925" t="str">
            <v>dm3</v>
          </cell>
          <cell r="H3925">
            <v>119.95</v>
          </cell>
        </row>
        <row r="3926">
          <cell r="A3926" t="str">
            <v>RO-41429</v>
          </cell>
          <cell r="C3926" t="str">
            <v>Apicoamento manual em concreto</v>
          </cell>
          <cell r="G3926" t="str">
            <v>m2</v>
          </cell>
          <cell r="H3926">
            <v>38.42</v>
          </cell>
        </row>
        <row r="3927">
          <cell r="A3927" t="str">
            <v>RO-41762</v>
          </cell>
          <cell r="C3927" t="str">
            <v>Argamassa de cimento e areia traço 1:3 (Execução, incluindo fornecimento e transporte de todos os materiais)</v>
          </cell>
          <cell r="G3927" t="str">
            <v>m3</v>
          </cell>
          <cell r="H3927">
            <v>571.4</v>
          </cell>
        </row>
        <row r="3928">
          <cell r="A3928" t="str">
            <v>RO-42285</v>
          </cell>
          <cell r="C3928" t="str">
            <v>Armação: Aço CA-50 (Execução, incluindo preparo, dobragem, colocação nas formas e transporte de todos os materiais)</v>
          </cell>
          <cell r="G3928" t="str">
            <v>Kg</v>
          </cell>
          <cell r="H3928">
            <v>9.6999999999999993</v>
          </cell>
        </row>
        <row r="3929">
          <cell r="A3929" t="str">
            <v>RO-41552</v>
          </cell>
          <cell r="C3929" t="str">
            <v>Armação: Aço CA-60 (Execução, incluindo preparo, dobragem, colocação nas formas e transporte de todos os materiais)</v>
          </cell>
          <cell r="G3929" t="str">
            <v>Kg</v>
          </cell>
          <cell r="H3929">
            <v>10.53</v>
          </cell>
        </row>
        <row r="3930">
          <cell r="A3930" t="str">
            <v>RO-40989</v>
          </cell>
          <cell r="C3930" t="str">
            <v>Barreira simples de concreto armado tipo new jersey (Execução, incluindo  fornecimento e transporte de todos os materiais)</v>
          </cell>
          <cell r="G3930" t="str">
            <v>m</v>
          </cell>
          <cell r="H3930">
            <v>354.87</v>
          </cell>
        </row>
        <row r="3931">
          <cell r="A3931" t="str">
            <v>RO-41593</v>
          </cell>
          <cell r="C3931" t="str">
            <v>Caiação a três demãos (Execução, incluindo o fornecimento e transporte de todos os materiais)</v>
          </cell>
          <cell r="G3931" t="str">
            <v>m2</v>
          </cell>
          <cell r="H3931">
            <v>3.53</v>
          </cell>
        </row>
        <row r="3932">
          <cell r="A3932" t="str">
            <v>RO-41657</v>
          </cell>
          <cell r="C3932" t="str">
            <v>Cantoneira metálica de dimensões  2"x2"x5/16" (Execução, incluindo fornecimento e transporte de todos os materiais)</v>
          </cell>
          <cell r="G3932" t="str">
            <v>m</v>
          </cell>
          <cell r="H3932">
            <v>113.5</v>
          </cell>
        </row>
        <row r="3933">
          <cell r="A3933" t="str">
            <v>RO-41569</v>
          </cell>
          <cell r="C3933" t="str">
            <v>Cantoneira metálica de dimensões 3" x 3" x 3/8" (Execução, incluindo o fornecimento e transporte de todos os materiais)</v>
          </cell>
          <cell r="G3933" t="str">
            <v>m</v>
          </cell>
          <cell r="H3933">
            <v>113.28</v>
          </cell>
        </row>
        <row r="3934">
          <cell r="A3934" t="str">
            <v>RO-41571</v>
          </cell>
          <cell r="C3934" t="str">
            <v>Cantoneira metálica de dimensões 4" x 4" x 1/2" (Execução, incluindo o fornecimento e transporte de todos os materiais)</v>
          </cell>
          <cell r="G3934" t="str">
            <v>m</v>
          </cell>
          <cell r="H3934">
            <v>220.39</v>
          </cell>
        </row>
        <row r="3935">
          <cell r="A3935" t="str">
            <v>RO-41570</v>
          </cell>
          <cell r="C3935" t="str">
            <v>Cantoneira metálica de dimensões 4" x 4" x 3/8" (Execução, incluindo o fornecimento e transporte de todos os materiais)</v>
          </cell>
          <cell r="G3935" t="str">
            <v>m</v>
          </cell>
          <cell r="H3935">
            <v>193.53</v>
          </cell>
        </row>
        <row r="3936">
          <cell r="A3936" t="str">
            <v>RO-41544</v>
          </cell>
          <cell r="C3936" t="str">
            <v>Cimbramento: escoramento em madeira (Execução, incluindo o fornecimento e transporte de todos os materiais)</v>
          </cell>
          <cell r="G3936" t="str">
            <v>m3</v>
          </cell>
          <cell r="H3936">
            <v>59.16</v>
          </cell>
        </row>
        <row r="3937">
          <cell r="A3937" t="str">
            <v>RO-41621</v>
          </cell>
          <cell r="C3937" t="str">
            <v>Concreto ciclópico de  cimento portland com 30% de pedra de mão, Fck &gt;= 10 MPa (Execução, incluindo o fornecimento e transporte dos agregados)</v>
          </cell>
          <cell r="G3937" t="str">
            <v>m3</v>
          </cell>
          <cell r="H3937">
            <v>396.49</v>
          </cell>
        </row>
        <row r="3938">
          <cell r="A3938" t="str">
            <v>RO-41634</v>
          </cell>
          <cell r="C3938" t="str">
            <v>Concreto ciclópico de  cimento portland com 30% pedra de mão, Fck = 13,5 MPa (Execução, incluindo o fornecimento e transporte dos agregados)</v>
          </cell>
          <cell r="G3938" t="str">
            <v>m3</v>
          </cell>
          <cell r="H3938">
            <v>456.79</v>
          </cell>
        </row>
        <row r="3939">
          <cell r="A3939" t="str">
            <v>RO-41626</v>
          </cell>
          <cell r="C3939" t="str">
            <v>Concreto ciclópico de cimento portland com 30% pedra de mão, Fck= 15,0 MPa (Execução, incluindo o fornecimento e transporte dos agregados)</v>
          </cell>
          <cell r="G3939" t="str">
            <v>m3</v>
          </cell>
          <cell r="H3939">
            <v>466.84</v>
          </cell>
        </row>
        <row r="3940">
          <cell r="A3940" t="str">
            <v>RO-41502</v>
          </cell>
          <cell r="C3940" t="str">
            <v>Concreto ciclópico Fck &gt; 13,5 MPa, com 30% pedra de mão (Execução, incluindo o fornecimento de todos os materiais, exclui o transporte dos agregados)</v>
          </cell>
          <cell r="G3940" t="str">
            <v>m3</v>
          </cell>
          <cell r="H3940">
            <v>371.18</v>
          </cell>
        </row>
        <row r="3941">
          <cell r="A3941" t="str">
            <v>RO-41622</v>
          </cell>
          <cell r="C3941" t="str">
            <v>Concreto de cimento Portland, Fck &gt;= 11,0 MPa (Execução, incluindo o fornecimento e transporte dos agregados)</v>
          </cell>
          <cell r="G3941" t="str">
            <v>m3</v>
          </cell>
          <cell r="H3941">
            <v>495.15</v>
          </cell>
        </row>
        <row r="3942">
          <cell r="A3942" t="str">
            <v>RO-41623</v>
          </cell>
          <cell r="C3942" t="str">
            <v>Concreto de cimento Portland, Fck &gt;= 13,5 MPa (Execução, incluindo o fornecimento e transporte dos agregados)</v>
          </cell>
          <cell r="G3942" t="str">
            <v>m3</v>
          </cell>
          <cell r="H3942">
            <v>525.29999999999995</v>
          </cell>
        </row>
        <row r="3943">
          <cell r="A3943" t="str">
            <v>RO-41624</v>
          </cell>
          <cell r="C3943" t="str">
            <v>Concreto de cimento Portland, Fck &gt;= 15,0 MPa (Execução, incluindo o fornecimento e transporte dos agregados)</v>
          </cell>
          <cell r="G3943" t="str">
            <v>m3</v>
          </cell>
          <cell r="H3943">
            <v>542.04999999999995</v>
          </cell>
        </row>
        <row r="3944">
          <cell r="A3944" t="str">
            <v>RO-41625</v>
          </cell>
          <cell r="C3944" t="str">
            <v>Concreto de cimento Portland, Fck &gt;= 16,0 MPa (Execução, incluindo o fornecimento e transporte dos agregados)</v>
          </cell>
          <cell r="G3944" t="str">
            <v>m3</v>
          </cell>
          <cell r="H3944">
            <v>550.76</v>
          </cell>
        </row>
        <row r="3945">
          <cell r="A3945" t="str">
            <v>RO-41627</v>
          </cell>
          <cell r="C3945" t="str">
            <v>Concreto de cimento Portland, Fck &gt;= 18,0 MPa (Execução, incluindo o fornecimento e transporte dos agregados)</v>
          </cell>
          <cell r="G3945" t="str">
            <v>m3</v>
          </cell>
          <cell r="H3945">
            <v>555.45000000000005</v>
          </cell>
        </row>
        <row r="3946">
          <cell r="A3946" t="str">
            <v>RO-41628</v>
          </cell>
          <cell r="C3946" t="str">
            <v>Concreto de cimento Portland Fck &gt;= 20,0 MPa (Execução, incluindo o fornecimento e transporte dos agregados)</v>
          </cell>
          <cell r="G3946" t="str">
            <v>m3</v>
          </cell>
          <cell r="H3946">
            <v>565.5</v>
          </cell>
        </row>
        <row r="3947">
          <cell r="A3947" t="str">
            <v>RO-41630</v>
          </cell>
          <cell r="C3947" t="str">
            <v>Concreto de cimento Portland, Fck &gt;= 21,0 MPa (Execução, incluindo o fornecimento e transporte dos agregados)</v>
          </cell>
          <cell r="G3947" t="str">
            <v>m3</v>
          </cell>
          <cell r="H3947">
            <v>569.17999999999995</v>
          </cell>
        </row>
        <row r="3948">
          <cell r="A3948" t="str">
            <v>RO-41632</v>
          </cell>
          <cell r="C3948" t="str">
            <v>Concreto de cimento Portland, Fck &gt;= 25,0 MPa (Execução, incluindo o fornecimento e transporte dos agregados)</v>
          </cell>
          <cell r="G3948" t="str">
            <v>m3</v>
          </cell>
          <cell r="H3948">
            <v>577.55999999999995</v>
          </cell>
        </row>
        <row r="3949">
          <cell r="A3949" t="str">
            <v>RO-41633</v>
          </cell>
          <cell r="C3949" t="str">
            <v>Concreto de cimento Portland, Fck &gt;= 30,0 MPa (Execução, incluindo o fornecimento e transporte dos agregados)</v>
          </cell>
          <cell r="G3949" t="str">
            <v>m3</v>
          </cell>
          <cell r="H3949">
            <v>595.65</v>
          </cell>
        </row>
        <row r="3950">
          <cell r="A3950" t="str">
            <v>RO-42425</v>
          </cell>
          <cell r="C3950" t="str">
            <v>Concreto de pavimentação com Fck &gt;= 25 Mpa (Execução, incluindo o fornecimento de todos os materiais, exclui o transporte dos agregados)</v>
          </cell>
          <cell r="G3950" t="str">
            <v>m3</v>
          </cell>
          <cell r="H3950">
            <v>515.39</v>
          </cell>
        </row>
        <row r="3951">
          <cell r="A3951" t="str">
            <v>RO-41493</v>
          </cell>
          <cell r="C3951" t="str">
            <v>Concreto estrutural com resistência Fck &gt;= 13,5 MPa (Execução, incluindo o fornecimento de todos os materiais, exclui o transporte dos agregados)</v>
          </cell>
          <cell r="G3951" t="str">
            <v>m3</v>
          </cell>
          <cell r="H3951">
            <v>463.13</v>
          </cell>
        </row>
        <row r="3952">
          <cell r="A3952" t="str">
            <v>RO-41494</v>
          </cell>
          <cell r="C3952" t="str">
            <v>Concreto estrutural com resistência Fck &gt;= 15,0 MPa (Execução, incluindo o fornecimento de todos os materiais, exclui o transporte dos agregados)</v>
          </cell>
          <cell r="G3952" t="str">
            <v>m3</v>
          </cell>
          <cell r="H3952">
            <v>479.88</v>
          </cell>
        </row>
        <row r="3953">
          <cell r="A3953" t="str">
            <v>RO-41495</v>
          </cell>
          <cell r="C3953" t="str">
            <v>Concreto estrutural com resistência Fck &gt;= 16,0 MPa (Execução, incluindo o fornecimento de todos os materiais, exclui o transporte dos agregados)</v>
          </cell>
          <cell r="G3953" t="str">
            <v>m3</v>
          </cell>
          <cell r="H3953">
            <v>488.59</v>
          </cell>
        </row>
        <row r="3954">
          <cell r="A3954" t="str">
            <v>RO-41496</v>
          </cell>
          <cell r="C3954" t="str">
            <v>Concreto estrutural com resistência Fck &gt;= 18,0 MPa (Execução, incluindo o fornecimento de todos os materiais, exclui o transporte dos agregados)</v>
          </cell>
          <cell r="G3954" t="str">
            <v>m3</v>
          </cell>
          <cell r="H3954">
            <v>493.28</v>
          </cell>
        </row>
        <row r="3955">
          <cell r="A3955" t="str">
            <v>RO-42416</v>
          </cell>
          <cell r="C3955" t="str">
            <v>Concreto estrutural com resistência Fck &gt;= 20,0 Mpa (Execução, incluindo o fornecimento de todos os materiais, exclui o transporte dos agregados)</v>
          </cell>
          <cell r="G3955" t="str">
            <v>m3</v>
          </cell>
          <cell r="H3955">
            <v>503.33</v>
          </cell>
        </row>
        <row r="3956">
          <cell r="A3956" t="str">
            <v>RO-45041</v>
          </cell>
          <cell r="C3956" t="str">
            <v>Concreto estrutural com resistência Fck &gt;= 21 Mpa (Execução, incluindo o fornecimento de todos os materiais, exclui o transporte dos agregados)</v>
          </cell>
          <cell r="G3956" t="str">
            <v>m3</v>
          </cell>
          <cell r="H3956">
            <v>507.01</v>
          </cell>
        </row>
        <row r="3957">
          <cell r="A3957" t="str">
            <v>RO-42417</v>
          </cell>
          <cell r="C3957" t="str">
            <v>Concreto estrutural com resistência Fck &gt;= 25,0 Mpa (Execução, incluindo o fornecimento de todos os materiais, exclui o transporte dos agregados)</v>
          </cell>
          <cell r="G3957" t="str">
            <v>m3</v>
          </cell>
          <cell r="H3957">
            <v>515.39</v>
          </cell>
        </row>
        <row r="3958">
          <cell r="A3958" t="str">
            <v>RO-42456</v>
          </cell>
          <cell r="C3958" t="str">
            <v>Concreto estrutural com resistência Fck &gt;= 30,0 Mpa (Execução, incluindo o fornecimento de todos os materiais, exclui o transporte dos agregados)</v>
          </cell>
          <cell r="G3958" t="str">
            <v>m3</v>
          </cell>
          <cell r="H3958">
            <v>533.48</v>
          </cell>
        </row>
        <row r="3959">
          <cell r="A3959" t="str">
            <v>RO-42415</v>
          </cell>
          <cell r="C3959" t="str">
            <v>Concreto magro de cimento portland Fck &gt;= 10,0 MPa (Execução, incluindo o fornecimento e transporte dos agregados)</v>
          </cell>
          <cell r="G3959" t="str">
            <v>m3</v>
          </cell>
          <cell r="H3959">
            <v>438.71</v>
          </cell>
        </row>
        <row r="3960">
          <cell r="A3960" t="str">
            <v>RO-42467</v>
          </cell>
          <cell r="C3960" t="str">
            <v>Concreto magro Fck &gt;= 10,0 MPa (Execução, incluindo o fornecimento de todos os materiais, exclui o transporte dos agregados)</v>
          </cell>
          <cell r="G3960" t="str">
            <v>m3</v>
          </cell>
          <cell r="H3960">
            <v>360.62</v>
          </cell>
        </row>
        <row r="3961">
          <cell r="A3961" t="str">
            <v>RO-41599</v>
          </cell>
          <cell r="C3961" t="str">
            <v>Demolição de concreto simples</v>
          </cell>
          <cell r="G3961" t="str">
            <v>m3</v>
          </cell>
          <cell r="H3961">
            <v>129.74</v>
          </cell>
        </row>
        <row r="3962">
          <cell r="A3962" t="str">
            <v>RO-42445</v>
          </cell>
          <cell r="C3962" t="str">
            <v>Demolição de guarda-corpo, incluindo a remoção do material demolido (Execução, incluindo carga e transporte do material demolido)</v>
          </cell>
          <cell r="G3962" t="str">
            <v>m</v>
          </cell>
          <cell r="H3962">
            <v>66.180000000000007</v>
          </cell>
        </row>
        <row r="3963">
          <cell r="A3963" t="str">
            <v>RO-41435</v>
          </cell>
          <cell r="C3963" t="str">
            <v>Demolição de pavimento de concreto (Execução, incluindo a remoção do material demolido)</v>
          </cell>
          <cell r="G3963" t="str">
            <v>m2</v>
          </cell>
          <cell r="H3963">
            <v>18.64</v>
          </cell>
        </row>
        <row r="3964">
          <cell r="A3964" t="str">
            <v>RO-43107</v>
          </cell>
          <cell r="C3964" t="str">
            <v>Demolição manual de concreto armado</v>
          </cell>
          <cell r="G3964" t="str">
            <v>m3</v>
          </cell>
          <cell r="H3964">
            <v>185.81</v>
          </cell>
        </row>
        <row r="3965">
          <cell r="A3965" t="str">
            <v>RO-41602</v>
          </cell>
          <cell r="C3965" t="str">
            <v>Demolição mecânica de concreto armado</v>
          </cell>
          <cell r="G3965" t="str">
            <v>m3</v>
          </cell>
          <cell r="H3965">
            <v>184.19</v>
          </cell>
        </row>
        <row r="3966">
          <cell r="A3966" t="str">
            <v>RO-41589</v>
          </cell>
          <cell r="C3966" t="str">
            <v>Dreno de PVC ø = 100 mm, comprimento unitário = 35 cm (Execução, incluindo o fornecimento e transporte de todos os materiais)</v>
          </cell>
          <cell r="G3966" t="str">
            <v>U</v>
          </cell>
          <cell r="H3966">
            <v>20.85</v>
          </cell>
        </row>
        <row r="3967">
          <cell r="A3967" t="str">
            <v>RO-41588</v>
          </cell>
          <cell r="C3967" t="str">
            <v>Dreno de PVC ø = 100 mm, comprimento unitário = 40 cm (Execução, incluindo o fornecimento e transporte de todos os materiais)</v>
          </cell>
          <cell r="G3967" t="str">
            <v>U</v>
          </cell>
          <cell r="H3967">
            <v>21.61</v>
          </cell>
        </row>
        <row r="3968">
          <cell r="A3968" t="str">
            <v>RO-41590</v>
          </cell>
          <cell r="C3968" t="str">
            <v>Dreno de PVC ø = 100 mm, comprimento unitário = 45 cm (Execução, incluindo o fornecimento e transporte de todos os materiais)</v>
          </cell>
          <cell r="G3968" t="str">
            <v>U</v>
          </cell>
          <cell r="H3968">
            <v>22.37</v>
          </cell>
        </row>
        <row r="3969">
          <cell r="A3969" t="str">
            <v>RO-41594</v>
          </cell>
          <cell r="C3969" t="str">
            <v>Dreno de PVC ø = 100mm, comprimento unitário = 0,60m (Execução, incluindo o fornecimento e transporte de todos os materiais)</v>
          </cell>
          <cell r="G3969" t="str">
            <v>U</v>
          </cell>
          <cell r="H3969">
            <v>25.13</v>
          </cell>
        </row>
        <row r="3970">
          <cell r="A3970" t="str">
            <v>RO-41584</v>
          </cell>
          <cell r="C3970" t="str">
            <v>Dreno de PVC ø = 50 mm, comprimento unitário = 30 cm (Execução, incluindo o fornecimento e transporte de todos os materiais)</v>
          </cell>
          <cell r="G3970" t="str">
            <v>U</v>
          </cell>
          <cell r="H3970">
            <v>17.47</v>
          </cell>
        </row>
        <row r="3971">
          <cell r="A3971" t="str">
            <v>RO-42476</v>
          </cell>
          <cell r="C3971" t="str">
            <v>Dreno de PVC ø = 50 mm, comprimento unitário = 35 cm (Execução, incluindo o fornecimento e transporte de todos os materiais)</v>
          </cell>
          <cell r="G3971" t="str">
            <v>U</v>
          </cell>
          <cell r="H3971">
            <v>17.79</v>
          </cell>
        </row>
        <row r="3972">
          <cell r="A3972" t="str">
            <v>RO-42994</v>
          </cell>
          <cell r="C3972" t="str">
            <v>Dreno de PVC ø = 50 mm, comprimento unitário = 40 cm (Execução, incluindo o fornecimento e transporte de todos os materiais)</v>
          </cell>
          <cell r="G3972" t="str">
            <v>U</v>
          </cell>
          <cell r="H3972">
            <v>18.12</v>
          </cell>
        </row>
        <row r="3973">
          <cell r="A3973" t="str">
            <v>RO-41586</v>
          </cell>
          <cell r="C3973" t="str">
            <v>Dreno de PVC ø = 75 mm, comprimento unitário = 15 cm (Execução, incluindo o fornecimento e transporte de todos os materiais)</v>
          </cell>
          <cell r="G3973" t="str">
            <v>U</v>
          </cell>
          <cell r="H3973">
            <v>16.7</v>
          </cell>
        </row>
        <row r="3974">
          <cell r="A3974" t="str">
            <v>RO-41587</v>
          </cell>
          <cell r="C3974" t="str">
            <v>Dreno de PVC ø = 75 mm, comprimento unitário = 30 cm (Execução, incluindo o fornecimento e transporte de todos os materiais)</v>
          </cell>
          <cell r="G3974" t="str">
            <v>U</v>
          </cell>
          <cell r="H3974">
            <v>17.88</v>
          </cell>
        </row>
        <row r="3975">
          <cell r="A3975" t="str">
            <v>RO-41591</v>
          </cell>
          <cell r="C3975" t="str">
            <v>Dreno de PVC ø = 75 mm, comprimento unitário = 35 cm (Execução, incluindo o fornecimento e transporte de todos os materiais)</v>
          </cell>
          <cell r="G3975" t="str">
            <v>U</v>
          </cell>
          <cell r="H3975">
            <v>18.27</v>
          </cell>
        </row>
        <row r="3976">
          <cell r="A3976" t="str">
            <v>RO-41592</v>
          </cell>
          <cell r="C3976" t="str">
            <v>Dreno de PVC ø = 75 mm, comprimento unitário = 40 cm (Execução, incluindo o fornecimento e transporte de todos os materiais)</v>
          </cell>
          <cell r="G3976" t="str">
            <v>U</v>
          </cell>
          <cell r="H3976">
            <v>18.670000000000002</v>
          </cell>
        </row>
        <row r="3977">
          <cell r="A3977" t="str">
            <v>RO-44908</v>
          </cell>
          <cell r="C3977" t="str">
            <v>Ensecadeira de estacas prancha (Execução, incluindo o fornecimento e transporte de todos os materiais)</v>
          </cell>
          <cell r="G3977" t="str">
            <v>m2</v>
          </cell>
          <cell r="H3977">
            <v>281.31</v>
          </cell>
        </row>
        <row r="3978">
          <cell r="A3978" t="str">
            <v>RO-43247</v>
          </cell>
          <cell r="C3978" t="str">
            <v>Escoramento descontínuo de valas (Execução, incluindo fornecimento e transporte de todos os materiais)</v>
          </cell>
          <cell r="G3978" t="str">
            <v>m3</v>
          </cell>
          <cell r="H3978">
            <v>49.84</v>
          </cell>
        </row>
        <row r="3979">
          <cell r="A3979" t="str">
            <v>RO-41431</v>
          </cell>
          <cell r="C3979" t="str">
            <v>Estrutura metálica para andaimes</v>
          </cell>
          <cell r="G3979" t="str">
            <v>m3</v>
          </cell>
          <cell r="H3979">
            <v>7.18</v>
          </cell>
        </row>
        <row r="3980">
          <cell r="A3980" t="str">
            <v>RO-41558</v>
          </cell>
          <cell r="C3980" t="str">
            <v>Forma plana de MADEIRIT (Execução, incluindo desforma, fornecimento e transporte de todos os materiais)</v>
          </cell>
          <cell r="G3980" t="str">
            <v>m2</v>
          </cell>
          <cell r="H3980">
            <v>75.94</v>
          </cell>
        </row>
        <row r="3981">
          <cell r="A3981" t="str">
            <v>RO-41559</v>
          </cell>
          <cell r="C3981" t="str">
            <v>Formas curvas de MADEIRIT (Execução, incluindo desforma, fornecimento e transporte de todos os materiais)</v>
          </cell>
          <cell r="G3981" t="str">
            <v>m2</v>
          </cell>
          <cell r="H3981">
            <v>83.76</v>
          </cell>
        </row>
        <row r="3982">
          <cell r="A3982" t="str">
            <v>RO-42418</v>
          </cell>
          <cell r="C3982" t="str">
            <v>Formas planas de compensado com revestimento resinado (Execução, incluindo desforma,fornecimento e transporte de todos os materiais)</v>
          </cell>
          <cell r="G3982" t="str">
            <v>m2</v>
          </cell>
          <cell r="H3982">
            <v>75.94</v>
          </cell>
        </row>
        <row r="3983">
          <cell r="A3983" t="str">
            <v>RO-41614</v>
          </cell>
          <cell r="C3983" t="str">
            <v>Formas planas de madeira de pinho de 3ª (Execução, incluindo desforma,fornecimento e transporte de todos os materiais)</v>
          </cell>
          <cell r="G3983" t="str">
            <v>m2</v>
          </cell>
          <cell r="H3983">
            <v>51.25</v>
          </cell>
        </row>
        <row r="3984">
          <cell r="A3984" t="str">
            <v>RO-41557</v>
          </cell>
          <cell r="C3984" t="str">
            <v>Formas suspensas de compensado resinado (Execução, incluindo desforma, fornecimento e transporte de todos os materiais)</v>
          </cell>
          <cell r="G3984" t="str">
            <v>m2</v>
          </cell>
          <cell r="H3984">
            <v>113.36</v>
          </cell>
        </row>
        <row r="3985">
          <cell r="A3985" t="str">
            <v>RO-43047</v>
          </cell>
          <cell r="C3985" t="str">
            <v>Furo em concreto ø = 10,0 mm, profundidade = 10 cm</v>
          </cell>
          <cell r="G3985" t="str">
            <v>U</v>
          </cell>
          <cell r="H3985">
            <v>17.27</v>
          </cell>
        </row>
        <row r="3986">
          <cell r="A3986" t="str">
            <v>RO-43456</v>
          </cell>
          <cell r="C3986" t="str">
            <v>Furo em concreto ø = 10,0 mm, profundidade = 15 cm</v>
          </cell>
          <cell r="G3986" t="str">
            <v>U</v>
          </cell>
          <cell r="H3986">
            <v>21.91</v>
          </cell>
        </row>
        <row r="3987">
          <cell r="A3987" t="str">
            <v>RO-42426</v>
          </cell>
          <cell r="C3987" t="str">
            <v>Furo em concreto ø = 12,5 mm, profundidade = 10 cm</v>
          </cell>
          <cell r="G3987" t="str">
            <v>U</v>
          </cell>
          <cell r="H3987">
            <v>19.57</v>
          </cell>
        </row>
        <row r="3988">
          <cell r="A3988" t="str">
            <v>RO-41453</v>
          </cell>
          <cell r="C3988" t="str">
            <v>Furo em concreto ø = 12,5 mm, profundidade = 15 cm</v>
          </cell>
          <cell r="G3988" t="str">
            <v>U</v>
          </cell>
          <cell r="H3988">
            <v>23.01</v>
          </cell>
        </row>
        <row r="3989">
          <cell r="A3989" t="str">
            <v>RO-41454</v>
          </cell>
          <cell r="C3989" t="str">
            <v>Furo em concreto ø = 12,5 mm, profundidade = 20 cm</v>
          </cell>
          <cell r="G3989" t="str">
            <v>U</v>
          </cell>
          <cell r="H3989">
            <v>28.79</v>
          </cell>
        </row>
        <row r="3990">
          <cell r="A3990" t="str">
            <v>RO-41455</v>
          </cell>
          <cell r="C3990" t="str">
            <v>Furo em concreto ø = 12,5 mm, profundidade = 30 cm</v>
          </cell>
          <cell r="G3990" t="str">
            <v>U</v>
          </cell>
          <cell r="H3990">
            <v>41.87</v>
          </cell>
        </row>
        <row r="3991">
          <cell r="A3991" t="str">
            <v>RO-41456</v>
          </cell>
          <cell r="C3991" t="str">
            <v>Furo em concreto ø = 16,0 mm, profundidade = 15 cm</v>
          </cell>
          <cell r="G3991" t="str">
            <v>U</v>
          </cell>
          <cell r="H3991">
            <v>24.45</v>
          </cell>
        </row>
        <row r="3992">
          <cell r="A3992" t="str">
            <v>RO-41457</v>
          </cell>
          <cell r="C3992" t="str">
            <v>Furo em concreto ø = 16,0 mm, profundidade = 20 cm</v>
          </cell>
          <cell r="G3992" t="str">
            <v>U</v>
          </cell>
          <cell r="H3992">
            <v>29.38</v>
          </cell>
        </row>
        <row r="3993">
          <cell r="A3993" t="str">
            <v>RO-41458</v>
          </cell>
          <cell r="C3993" t="str">
            <v>Furo em concreto ø = 16,0 mm, profundidade = 30 cm</v>
          </cell>
          <cell r="G3993" t="str">
            <v>U</v>
          </cell>
          <cell r="H3993">
            <v>43.65</v>
          </cell>
        </row>
        <row r="3994">
          <cell r="A3994" t="str">
            <v>RO-41459</v>
          </cell>
          <cell r="C3994" t="str">
            <v>Furo em concreto ø = 16,0 mm, profundidade = 50 cm</v>
          </cell>
          <cell r="G3994" t="str">
            <v>U</v>
          </cell>
          <cell r="H3994">
            <v>60.23</v>
          </cell>
        </row>
        <row r="3995">
          <cell r="A3995" t="str">
            <v>RO-41460</v>
          </cell>
          <cell r="C3995" t="str">
            <v>Furo em concreto ø = 20,0 mm, profundidade = 15 cm</v>
          </cell>
          <cell r="G3995" t="str">
            <v>U</v>
          </cell>
          <cell r="H3995">
            <v>25.91</v>
          </cell>
        </row>
        <row r="3996">
          <cell r="A3996" t="str">
            <v>RO-41461</v>
          </cell>
          <cell r="C3996" t="str">
            <v>Furo em concreto ø = 20,0 mm, profundidade = 20 cm</v>
          </cell>
          <cell r="G3996" t="str">
            <v>U</v>
          </cell>
          <cell r="H3996">
            <v>31.55</v>
          </cell>
        </row>
        <row r="3997">
          <cell r="A3997" t="str">
            <v>RO-41463</v>
          </cell>
          <cell r="C3997" t="str">
            <v>Furo em concreto ø = 20,0 mm, profundidade = 30 cm</v>
          </cell>
          <cell r="G3997" t="str">
            <v>U</v>
          </cell>
          <cell r="H3997">
            <v>46.62</v>
          </cell>
        </row>
        <row r="3998">
          <cell r="A3998" t="str">
            <v>RO-41464</v>
          </cell>
          <cell r="C3998" t="str">
            <v>Furo em concreto ø = 20,0 mm, profundidade = 40 cm</v>
          </cell>
          <cell r="G3998" t="str">
            <v>U</v>
          </cell>
          <cell r="H3998">
            <v>61.44</v>
          </cell>
        </row>
        <row r="3999">
          <cell r="A3999" t="str">
            <v>RO-41466</v>
          </cell>
          <cell r="C3999" t="str">
            <v>Furo em concreto ø = 25,0 mm, profundidade = 15 cm</v>
          </cell>
          <cell r="G3999" t="str">
            <v>U</v>
          </cell>
          <cell r="H3999">
            <v>30.13</v>
          </cell>
        </row>
        <row r="4000">
          <cell r="A4000" t="str">
            <v>RO-41465</v>
          </cell>
          <cell r="C4000" t="str">
            <v>Furo em concreto ø = 25,0 mm, profundidade = 20 cm</v>
          </cell>
          <cell r="G4000" t="str">
            <v>U</v>
          </cell>
          <cell r="H4000">
            <v>34.86</v>
          </cell>
        </row>
        <row r="4001">
          <cell r="A4001" t="str">
            <v>RO-41467</v>
          </cell>
          <cell r="C4001" t="str">
            <v>Furo em concreto ø = 25,0 mm, profundidade = 30 cm</v>
          </cell>
          <cell r="G4001" t="str">
            <v>U</v>
          </cell>
          <cell r="H4001">
            <v>47.22</v>
          </cell>
        </row>
        <row r="4002">
          <cell r="A4002" t="str">
            <v>RO-41469</v>
          </cell>
          <cell r="C4002" t="str">
            <v>Furo em concreto ø = 25,0 mm, profundidade = 50 cm</v>
          </cell>
          <cell r="G4002" t="str">
            <v>U</v>
          </cell>
          <cell r="H4002">
            <v>84.91</v>
          </cell>
        </row>
        <row r="4003">
          <cell r="A4003" t="str">
            <v>RO-41470</v>
          </cell>
          <cell r="C4003" t="str">
            <v>Furo em concreto ø = 25,0 mm, profundidade = 80 cm</v>
          </cell>
          <cell r="G4003" t="str">
            <v>U</v>
          </cell>
          <cell r="H4003">
            <v>148.16999999999999</v>
          </cell>
        </row>
        <row r="4004">
          <cell r="A4004" t="str">
            <v>RO-41473</v>
          </cell>
          <cell r="C4004" t="str">
            <v>Furo em concreto ø = 32,0 mm, profundidade = 30 cm</v>
          </cell>
          <cell r="G4004" t="str">
            <v>U</v>
          </cell>
          <cell r="H4004">
            <v>52.89</v>
          </cell>
        </row>
        <row r="4005">
          <cell r="A4005" t="str">
            <v>RO-41475</v>
          </cell>
          <cell r="C4005" t="str">
            <v>Furo em concreto ø = 40,0 mm, profundidade = 30 cm</v>
          </cell>
          <cell r="G4005" t="str">
            <v>U</v>
          </cell>
          <cell r="H4005">
            <v>70.77</v>
          </cell>
        </row>
        <row r="4006">
          <cell r="A4006" t="str">
            <v>RO-41476</v>
          </cell>
          <cell r="C4006" t="str">
            <v>Furo em concreto ø = 50,0 mm, profundidade = 30 cm</v>
          </cell>
          <cell r="G4006" t="str">
            <v>U</v>
          </cell>
          <cell r="H4006">
            <v>84.43</v>
          </cell>
        </row>
        <row r="4007">
          <cell r="A4007" t="str">
            <v>RO-41482</v>
          </cell>
          <cell r="C4007" t="str">
            <v>Furo em concreto ø = 75 mm, profundidade = 15 cm</v>
          </cell>
          <cell r="G4007" t="str">
            <v>U</v>
          </cell>
          <cell r="H4007">
            <v>48.56</v>
          </cell>
        </row>
        <row r="4008">
          <cell r="A4008" t="str">
            <v>RO-41479</v>
          </cell>
          <cell r="C4008" t="str">
            <v>Furo em rocha ø = 20,0 mm, profundidade = 40 mm</v>
          </cell>
          <cell r="G4008" t="str">
            <v>U</v>
          </cell>
          <cell r="H4008">
            <v>60.22</v>
          </cell>
        </row>
        <row r="4009">
          <cell r="A4009" t="str">
            <v>RO-41648</v>
          </cell>
          <cell r="C4009" t="str">
            <v>Furo em rocha ø = 25,0 mm, profundidade = 50 mm</v>
          </cell>
          <cell r="G4009" t="str">
            <v>U</v>
          </cell>
          <cell r="H4009">
            <v>80.27</v>
          </cell>
        </row>
        <row r="4010">
          <cell r="A4010" t="str">
            <v>RO-41481</v>
          </cell>
          <cell r="C4010" t="str">
            <v>Furo em rocha ø = 50,0 mm, profundidade = 30 mm</v>
          </cell>
          <cell r="G4010" t="str">
            <v>U</v>
          </cell>
          <cell r="H4010">
            <v>105.57</v>
          </cell>
        </row>
        <row r="4011">
          <cell r="A4011" t="str">
            <v>RO-42424</v>
          </cell>
          <cell r="C4011" t="str">
            <v>Gradil metálico padrão DER-MG (Execução, incluindo o fornecimento e transporte de todos os materiais)</v>
          </cell>
          <cell r="G4011" t="str">
            <v>m</v>
          </cell>
          <cell r="H4011">
            <v>311.05</v>
          </cell>
        </row>
        <row r="4012">
          <cell r="A4012" t="str">
            <v>RO-41565</v>
          </cell>
          <cell r="C4012" t="str">
            <v>Juntas de pavimentação longitudinal e transversal (Execução, incluindo o fornecimento e transporte de todos os materiais)</v>
          </cell>
          <cell r="G4012" t="str">
            <v>m</v>
          </cell>
          <cell r="H4012">
            <v>9.69</v>
          </cell>
        </row>
        <row r="4013">
          <cell r="A4013" t="str">
            <v>RO-41581</v>
          </cell>
          <cell r="C4013" t="str">
            <v>Limpeza de armadura com jato de areia e água</v>
          </cell>
          <cell r="G4013" t="str">
            <v>m2</v>
          </cell>
          <cell r="H4013">
            <v>45.4</v>
          </cell>
        </row>
        <row r="4014">
          <cell r="A4014" t="str">
            <v>RO-41578</v>
          </cell>
          <cell r="C4014" t="str">
            <v>Limpeza de superfície com jato de areia e agua</v>
          </cell>
          <cell r="G4014" t="str">
            <v>m2</v>
          </cell>
          <cell r="H4014">
            <v>38.450000000000003</v>
          </cell>
        </row>
        <row r="4015">
          <cell r="A4015" t="str">
            <v>RO-42430</v>
          </cell>
          <cell r="C4015" t="str">
            <v>Limpeza manual e tratamento de armadura oxidada</v>
          </cell>
          <cell r="G4015" t="str">
            <v>m2</v>
          </cell>
          <cell r="H4015">
            <v>43.73</v>
          </cell>
        </row>
        <row r="4016">
          <cell r="A4016" t="str">
            <v>RO-41575</v>
          </cell>
          <cell r="C4016" t="str">
            <v>Mastique elástico(Tipo vedaflex ou similar) (Execução, incluindo o fornecimento e transporte de todos os materiais)</v>
          </cell>
          <cell r="G4016" t="str">
            <v>dm3</v>
          </cell>
          <cell r="H4016">
            <v>54.43</v>
          </cell>
        </row>
        <row r="4017">
          <cell r="A4017" t="str">
            <v>RO-41596</v>
          </cell>
          <cell r="C4017" t="str">
            <v>Muro de arrimo em concreto, tipo OC.MA-01 (Execução, incluindo fornecimento e transporte de todos os materiais)</v>
          </cell>
          <cell r="G4017" t="str">
            <v>m3</v>
          </cell>
          <cell r="H4017">
            <v>671.87</v>
          </cell>
        </row>
        <row r="4018">
          <cell r="A4018" t="str">
            <v>RO-41432</v>
          </cell>
          <cell r="C4018" t="str">
            <v>Plataforma de madeira para  andaimes (Execução, incluindo fornecimento e transporte de todos os materiais)</v>
          </cell>
          <cell r="G4018" t="str">
            <v>m2</v>
          </cell>
          <cell r="H4018">
            <v>7.87</v>
          </cell>
        </row>
        <row r="4019">
          <cell r="A4019" t="str">
            <v>RO-41653</v>
          </cell>
          <cell r="C4019" t="str">
            <v>Preenchimento de furos com injeção de Epoxi (Sikadur - 43) (Execução, incluindo o fornecimento de todos os materiais, exclui execução do furo)</v>
          </cell>
          <cell r="G4019" t="str">
            <v>Kg</v>
          </cell>
          <cell r="H4019">
            <v>80.66</v>
          </cell>
        </row>
        <row r="4020">
          <cell r="A4020" t="str">
            <v>RO-41651</v>
          </cell>
          <cell r="C4020" t="str">
            <v>Preenchimento de furos com Sikadur 32 ou similar (Execução, incluindo o fornecimento e transporte de todos os materiais, exclui execução do furo)</v>
          </cell>
          <cell r="G4020" t="str">
            <v>Kg</v>
          </cell>
          <cell r="H4020">
            <v>85.9</v>
          </cell>
        </row>
        <row r="4021">
          <cell r="A4021" t="str">
            <v>RO-41652</v>
          </cell>
          <cell r="C4021" t="str">
            <v>Tratamento de trincas finas (Execução, incluindo o fornecimento e transporte de todos os materiais)</v>
          </cell>
          <cell r="G4021" t="str">
            <v>m</v>
          </cell>
          <cell r="H4021">
            <v>45.68</v>
          </cell>
        </row>
        <row r="4022">
          <cell r="A4022" t="str">
            <v>RO-42442</v>
          </cell>
          <cell r="C4022" t="str">
            <v>Tubulão a céu aberto, com camisa de concreto pré-moldada com diametro de fuste Ø 1,20m, em rocha (Execução, incluindo escavação, exclusive concreto para camisa)</v>
          </cell>
          <cell r="G4022" t="str">
            <v>m</v>
          </cell>
          <cell r="H4022">
            <v>1314.69</v>
          </cell>
        </row>
        <row r="4023">
          <cell r="A4023" t="str">
            <v>RO-42412</v>
          </cell>
          <cell r="C4023" t="str">
            <v>Tubulão a céu aberto, com camisa de concreto pré-moldada com diametro de fuste Ø 1,20m em solo (Execução, incluindo escavação, exclusive concreto para camisa)</v>
          </cell>
          <cell r="G4023" t="str">
            <v>m</v>
          </cell>
          <cell r="H4023">
            <v>618.44000000000005</v>
          </cell>
        </row>
        <row r="4024">
          <cell r="A4024" t="str">
            <v>RO-42455</v>
          </cell>
          <cell r="C4024" t="str">
            <v>Tubulão a céu aberto, com camisa de concreto pré-moldada com diâmetro de fuste Ø 1,40m em solo (Execução, incluindo escavação, exclusive concreto para camisa)</v>
          </cell>
          <cell r="G4024" t="str">
            <v>m</v>
          </cell>
          <cell r="H4024">
            <v>841.54</v>
          </cell>
        </row>
        <row r="4025">
          <cell r="A4025" t="str">
            <v>RO-43462</v>
          </cell>
          <cell r="C4025" t="str">
            <v>Tubulão com ar comprimido com camisa de concreto pré moldada com diametro de fuste Ø 1,20m, em rocha (Execução, incluindo escavação, exclusive concreto para camisa)</v>
          </cell>
          <cell r="G4025" t="str">
            <v>m</v>
          </cell>
          <cell r="H4025">
            <v>7187.41</v>
          </cell>
        </row>
        <row r="4026">
          <cell r="A4026" t="str">
            <v>RO-42413</v>
          </cell>
          <cell r="C4026" t="str">
            <v>Tubulão com ar comprimido com camisa de concreto pré moldada com diametro de fuste Ø 1,20m, em solo (Execução, incluindo escavação, exclusive concreto para camisa)</v>
          </cell>
          <cell r="G4026" t="str">
            <v>m</v>
          </cell>
          <cell r="H4026">
            <v>3904.18</v>
          </cell>
        </row>
        <row r="4027">
          <cell r="A4027" t="str">
            <v>RO-43871</v>
          </cell>
          <cell r="C4027" t="str">
            <v>Tubulão com ar comprimido com camisa de concreto pré moldada com diametro de fuste Ø 1,40m, em rocha (Execução, incluindo escavação, exclusive concreto para camisa)</v>
          </cell>
          <cell r="G4027" t="str">
            <v>m</v>
          </cell>
          <cell r="H4027">
            <v>9782.76</v>
          </cell>
        </row>
        <row r="4028">
          <cell r="A4028" t="str">
            <v>RO-42811</v>
          </cell>
          <cell r="C4028" t="str">
            <v>Tubulão com ar comprimido com camisa de concreto pré moldada com diametro de fuste Ø 1,40m, em solo (Execução, incluindo escavação, exclusive concreto para camisa)</v>
          </cell>
          <cell r="G4028" t="str">
            <v>m</v>
          </cell>
          <cell r="H4028">
            <v>5313.97</v>
          </cell>
        </row>
        <row r="4029">
          <cell r="A4029" t="str">
            <v>RO-43568</v>
          </cell>
          <cell r="C4029" t="str">
            <v>Tubulão com ar comprimido com camisa de concreto pré-moldada com diâmetro de fuste Ø 1,60m, em solo (Execução, incluindo escavação, exclusive concreto para camisa)</v>
          </cell>
          <cell r="G4029" t="str">
            <v>m</v>
          </cell>
          <cell r="H4029">
            <v>6940.55</v>
          </cell>
        </row>
        <row r="4030">
          <cell r="A4030">
            <v>257</v>
          </cell>
          <cell r="C4030" t="str">
            <v>Índice Nacional de Construção Civil</v>
          </cell>
        </row>
        <row r="4031">
          <cell r="A4031" t="str">
            <v>RO-41665</v>
          </cell>
          <cell r="C4031" t="str">
            <v>Abrigo duplo de passageiros pré-moldado (Execução, incluindo o fornecimento,  transporte e montagem)</v>
          </cell>
          <cell r="G4031" t="str">
            <v>U</v>
          </cell>
          <cell r="H4031">
            <v>7423.52</v>
          </cell>
        </row>
        <row r="4032">
          <cell r="A4032" t="str">
            <v>RO-41664</v>
          </cell>
          <cell r="C4032" t="str">
            <v>Abrigo simples de passageiros pré-moldado (Execução, incluindo o fornecimento e transporte e montagem)</v>
          </cell>
          <cell r="G4032" t="str">
            <v>U</v>
          </cell>
          <cell r="H4032">
            <v>3895.7</v>
          </cell>
        </row>
        <row r="4033">
          <cell r="A4033" t="str">
            <v>RO-41661</v>
          </cell>
          <cell r="C4033" t="str">
            <v>Chapisco de cimento e areia, traço 1:3 (Execução, incluindo o fornecimento e transporte de todos os materiais)</v>
          </cell>
          <cell r="G4033" t="str">
            <v>m2</v>
          </cell>
          <cell r="H4033">
            <v>12.91</v>
          </cell>
        </row>
        <row r="4034">
          <cell r="A4034" t="str">
            <v>RO-41662</v>
          </cell>
          <cell r="C4034" t="str">
            <v>Reboco de argamassa de cimento e areia, traço 1:5 (Execução, incluindo o fornecimento e transporte de todos os materiais)</v>
          </cell>
          <cell r="G4034" t="str">
            <v>m2</v>
          </cell>
          <cell r="H4034">
            <v>32.229999999999997</v>
          </cell>
        </row>
        <row r="4035">
          <cell r="A4035" t="str">
            <v>RO-44166</v>
          </cell>
          <cell r="C4035" t="str">
            <v>Veículo Tipo Van, 12 passageiros, com motorista</v>
          </cell>
          <cell r="G4035" t="str">
            <v>km</v>
          </cell>
          <cell r="H4035">
            <v>4.8899999999999997</v>
          </cell>
        </row>
        <row r="4037">
          <cell r="A4037" t="str">
            <v xml:space="preserve">
TABELA REFERENCIAL DE PREÇOS UNITÁRIOS PARA CONSULTORIA E PROJETOS
</v>
          </cell>
        </row>
        <row r="4039">
          <cell r="A4039" t="str">
            <v>TABELA REFERENCIAL DE PREÇOS UNITÁRIOS PARA CONSULTORIA E PROJETOS</v>
          </cell>
        </row>
        <row r="4040">
          <cell r="A4040" t="str">
            <v>Região Central - C/ Desoneração</v>
          </cell>
        </row>
        <row r="4041">
          <cell r="A4041" t="str">
            <v>OUTUBRO/2022</v>
          </cell>
        </row>
        <row r="4044">
          <cell r="A4044" t="str">
            <v>CÓDIGO</v>
          </cell>
          <cell r="C4044" t="str">
            <v>DESCRIÇÃO DO SERVIÇO</v>
          </cell>
          <cell r="G4044" t="str">
            <v>UNIDADE</v>
          </cell>
          <cell r="H4044" t="str">
            <v>CUSTO UNITÁRIO</v>
          </cell>
        </row>
        <row r="4045">
          <cell r="A4045">
            <v>10</v>
          </cell>
          <cell r="C4045" t="str">
            <v>CONSULTORIA</v>
          </cell>
        </row>
        <row r="4046">
          <cell r="A4046">
            <v>15</v>
          </cell>
          <cell r="C4046" t="str">
            <v>PROFISSIONAIS/CONSULTORES</v>
          </cell>
        </row>
        <row r="4047">
          <cell r="A4047" t="str">
            <v>CO-27339</v>
          </cell>
          <cell r="C4047" t="str">
            <v>ENGENHEIRO/ARQUITETO CONSULTOR</v>
          </cell>
          <cell r="G4047" t="str">
            <v>hora</v>
          </cell>
          <cell r="H4047">
            <v>147.85</v>
          </cell>
        </row>
        <row r="4048">
          <cell r="A4048" t="str">
            <v>CO-27337</v>
          </cell>
          <cell r="C4048" t="str">
            <v>ENGENHEIRO/ARQUITETO CONSULTOR ESPECIAL</v>
          </cell>
          <cell r="G4048" t="str">
            <v>hora</v>
          </cell>
          <cell r="H4048">
            <v>168.97</v>
          </cell>
        </row>
        <row r="4049">
          <cell r="A4049" t="str">
            <v>CO-27342</v>
          </cell>
          <cell r="C4049" t="str">
            <v xml:space="preserve">ENGENHEIRO/ARQUITETO COORDENADOR </v>
          </cell>
          <cell r="G4049" t="str">
            <v>hora</v>
          </cell>
          <cell r="H4049">
            <v>126.73</v>
          </cell>
        </row>
        <row r="4050">
          <cell r="A4050" t="str">
            <v>CO-27347</v>
          </cell>
          <cell r="C4050" t="str">
            <v>ENGENHEIRO/ARQUITETO INTERMEDIÁRIO</v>
          </cell>
          <cell r="G4050" t="str">
            <v>hora</v>
          </cell>
          <cell r="H4050">
            <v>97.15</v>
          </cell>
        </row>
        <row r="4051">
          <cell r="A4051" t="str">
            <v>CO-27348</v>
          </cell>
          <cell r="C4051" t="str">
            <v>ENGENHEIRO/ARQUITETO JÚNIOR</v>
          </cell>
          <cell r="G4051" t="str">
            <v>hora</v>
          </cell>
          <cell r="H4051">
            <v>84.49</v>
          </cell>
        </row>
        <row r="4052">
          <cell r="A4052" t="str">
            <v>CO-27344</v>
          </cell>
          <cell r="C4052" t="str">
            <v>ENGENHEIRO/ARQUITETO SENIOR</v>
          </cell>
          <cell r="G4052" t="str">
            <v>hora</v>
          </cell>
          <cell r="H4052">
            <v>109.84</v>
          </cell>
        </row>
        <row r="4053">
          <cell r="A4053">
            <v>215</v>
          </cell>
          <cell r="C4053" t="str">
            <v>DIÁRIA</v>
          </cell>
        </row>
        <row r="4054">
          <cell r="A4054" t="str">
            <v>CO-24324</v>
          </cell>
          <cell r="C4054" t="str">
            <v>DIÁRIA COM PERNOITE, EXCLUSIVE TRANSPORTE, INCLUSIVE ALIMENTAÇÃO</v>
          </cell>
          <cell r="G4054" t="str">
            <v>un</v>
          </cell>
          <cell r="H4054">
            <v>167.7</v>
          </cell>
        </row>
        <row r="4055">
          <cell r="A4055">
            <v>23</v>
          </cell>
          <cell r="C4055" t="str">
            <v>VEÍCULOS PARA VISTÓRIA/SUPERVISÃO</v>
          </cell>
        </row>
        <row r="4056">
          <cell r="A4056" t="str">
            <v>CO-27674</v>
          </cell>
          <cell r="C4056"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v>
          </cell>
          <cell r="G4056" t="str">
            <v>mês</v>
          </cell>
          <cell r="H4056">
            <v>2179.11</v>
          </cell>
        </row>
        <row r="4057">
          <cell r="A4057" t="str">
            <v>CO-27675</v>
          </cell>
          <cell r="C4057" t="str">
            <v>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v>
          </cell>
          <cell r="G4057" t="str">
            <v>km</v>
          </cell>
          <cell r="H4057">
            <v>1.53</v>
          </cell>
        </row>
        <row r="4058">
          <cell r="A4058" t="str">
            <v>CO-28364</v>
          </cell>
          <cell r="C4058" t="str">
            <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v>
          </cell>
          <cell r="G4058" t="str">
            <v>mês</v>
          </cell>
          <cell r="H4058">
            <v>1764.97</v>
          </cell>
        </row>
        <row r="4059">
          <cell r="A4059" t="str">
            <v>CO-28366</v>
          </cell>
          <cell r="C4059" t="str">
            <v>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v>
          </cell>
          <cell r="G4059" t="str">
            <v>km</v>
          </cell>
          <cell r="H4059">
            <v>1.25</v>
          </cell>
        </row>
        <row r="4060">
          <cell r="A4060" t="str">
            <v>CO-27676</v>
          </cell>
          <cell r="C4060"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v>
          </cell>
          <cell r="G4060" t="str">
            <v>mês</v>
          </cell>
          <cell r="H4060">
            <v>7511.13</v>
          </cell>
        </row>
        <row r="4061">
          <cell r="A4061" t="str">
            <v>CO-27677</v>
          </cell>
          <cell r="C4061" t="str">
            <v>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v>
          </cell>
          <cell r="G4061" t="str">
            <v>km</v>
          </cell>
          <cell r="H4061">
            <v>1.78</v>
          </cell>
        </row>
        <row r="4062">
          <cell r="A4062">
            <v>31</v>
          </cell>
          <cell r="C4062" t="str">
            <v>PROJETO</v>
          </cell>
        </row>
        <row r="4063">
          <cell r="A4063">
            <v>33</v>
          </cell>
          <cell r="C4063" t="str">
            <v>LEVANTAMENTO PLANIALTIMÉTRICO</v>
          </cell>
        </row>
        <row r="4064">
          <cell r="A4064" t="str">
            <v>CO-27369</v>
          </cell>
          <cell r="C4064" t="str">
            <v>LEVANTAMENTO PLANIALTIMÉTRICO E CADASTRAL - TERRENO MAIOR QUE 50.001 M2</v>
          </cell>
          <cell r="G4064" t="str">
            <v>m2</v>
          </cell>
          <cell r="H4064">
            <v>0.24</v>
          </cell>
        </row>
        <row r="4065">
          <cell r="A4065" t="str">
            <v>CO-27361</v>
          </cell>
          <cell r="C4065" t="str">
            <v>LEVANTAMENTO PLANIALTIMÉTRICO E CADASTRAL -TERRENO ATÉ 2.000 M2</v>
          </cell>
          <cell r="G4065" t="str">
            <v>un</v>
          </cell>
          <cell r="H4065">
            <v>1002.03</v>
          </cell>
        </row>
        <row r="4066">
          <cell r="A4066" t="str">
            <v>CO-27367</v>
          </cell>
          <cell r="C4066" t="str">
            <v>LEVANTAMENTO PLANIALTIMÉTRICO E CADASTRAL -TERRENO DE 10.001 A 50.000 M2</v>
          </cell>
          <cell r="G4066" t="str">
            <v>m2</v>
          </cell>
          <cell r="H4066">
            <v>0.31</v>
          </cell>
        </row>
        <row r="4067">
          <cell r="A4067" t="str">
            <v>CO-27363</v>
          </cell>
          <cell r="C4067" t="str">
            <v>LEVANTAMENTO PLANIALTIMÉTRICO E CADASTRAL -TERRENO DE 2.001 A 10.000 M2</v>
          </cell>
          <cell r="G4067" t="str">
            <v>un</v>
          </cell>
          <cell r="H4067">
            <v>2453.33</v>
          </cell>
        </row>
        <row r="4068">
          <cell r="A4068">
            <v>34</v>
          </cell>
          <cell r="C4068" t="str">
            <v>PLANILHAS ORÇAMENTÁRIAS</v>
          </cell>
        </row>
        <row r="4069">
          <cell r="A4069" t="str">
            <v>CO-27397</v>
          </cell>
          <cell r="C4069" t="str">
            <v>PLANILHA ORÇAMENTÁRIA PARA CONSTRUÇÕES NOVAS - ÁREA ACIMA DE 10.000 M2</v>
          </cell>
          <cell r="G4069" t="str">
            <v>m2</v>
          </cell>
          <cell r="H4069">
            <v>0.82</v>
          </cell>
        </row>
        <row r="4070">
          <cell r="A4070" t="str">
            <v>CO-27390</v>
          </cell>
          <cell r="C4070" t="str">
            <v>PLANILHA ORÇAMENTÁRIA PARA CONSTRUÇÕES NOVAS - ÁREA ATÉ 1.000 M2</v>
          </cell>
          <cell r="G4070" t="str">
            <v>m2</v>
          </cell>
          <cell r="H4070">
            <v>3.35</v>
          </cell>
        </row>
      </sheetData>
      <sheetData sheetId="6"/>
      <sheetData sheetId="7">
        <row r="739">
          <cell r="H739">
            <v>1</v>
          </cell>
        </row>
      </sheetData>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ANTITATIVOS"/>
      <sheetName val="calcamento-pro-municipio"/>
      <sheetName val="cronograma ff"/>
      <sheetName val="Modelo Planilha Orcamentaria"/>
      <sheetName val="DIVISAO RECURSO"/>
      <sheetName val="Relatório"/>
      <sheetName val="Planilha"/>
      <sheetName val="Memória  "/>
      <sheetName val="Planilha1"/>
      <sheetName val="MEMÓRIA DE CÁLCULO "/>
      <sheetName val="CRONOGRAMA FÍSICO FINANCEIRO"/>
      <sheetName val="MEMORIAL"/>
      <sheetName val="COMPOSIÇÃO PONTO AGUA"/>
    </sheetNames>
    <sheetDataSet>
      <sheetData sheetId="0" refreshError="1"/>
      <sheetData sheetId="1" refreshError="1"/>
      <sheetData sheetId="2" refreshError="1"/>
      <sheetData sheetId="3" refreshError="1"/>
      <sheetData sheetId="4" refreshError="1"/>
      <sheetData sheetId="5" refreshError="1">
        <row r="21">
          <cell r="A21" t="str">
            <v xml:space="preserve">
TABELA REFERENCIAL DE PREÇOS UNITÁRIOS PARA OBRAS DE EDIFICAÇÃO
</v>
          </cell>
        </row>
        <row r="1055">
          <cell r="A1055" t="str">
            <v>ED-50938</v>
          </cell>
          <cell r="C1055" t="str">
            <v>GUARDA-CORPO EM AÇO GALVANIZADO DIN 2440, D = 2", COM SUBDIVISÕES EM TUBO DE AÇO D = 1/2", H = 1,05 M - COM CORRIMÃO SIMPLES DE TUBO DE AÇO GALVANIZADO DE D = 1 1/2"</v>
          </cell>
        </row>
        <row r="1999">
          <cell r="A1999" t="str">
            <v>ED-51056</v>
          </cell>
          <cell r="C1999" t="str">
            <v>CAIXA DE INSPEÇÃO EM CIMENTO AGREGADO 300X300 MM COM TAPA EM FERRO FUNDIDO</v>
          </cell>
        </row>
        <row r="2089">
          <cell r="C2089" t="str">
            <v>FORNECIMENTO E ASSENTAMENTO DE TUBO PVC RÍGIDO, VENTILAÇÃO, PBV - SÉRIE NORMAL, DN 50 MM (2"), INCLUSIVE CONEXÕES</v>
          </cell>
        </row>
        <row r="2685">
          <cell r="A2685" t="str">
            <v>ED-50223</v>
          </cell>
          <cell r="C2685"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row>
        <row r="2686">
          <cell r="A2686" t="str">
            <v>ED-50225</v>
          </cell>
          <cell r="C2686" t="str">
            <v>PONTO DE EMBUTIR PARA ESGOTO EM TUBO PVC RÍGIDO, PBV - SÉRIE NORMAL, DN 100MM (4"), EMBUTIDO EM PISO COM DISTÂNCIA DE ATÉ CINCO (5) METROS DA RAMAL DE ESGOTO, INCLUSIVE CONEXÕES E FIXAÇÃO DO TUBO COM ENCHIMENTO DO RASGO NO CONCRETO COM ARGAMASSA</v>
          </cell>
        </row>
        <row r="2687">
          <cell r="A2687" t="str">
            <v>ED-50224</v>
          </cell>
          <cell r="C2687" t="str">
            <v>PONTO DE EMBUTIR PARA ESGOTO EM TUBO PVC RÍGIDO, PBV - SÉRIE NORMAL, DN 50MM (2"), EMBUTIDO EM PISO COM DISTÂNCIA DE ATÉ CINCO (5) METROS DA RAMAL DE ESGOTO, EXCLUSIVE ESCAVAÇÃO, INCLUSIVE CONEXÕES E FIXAÇÃO DO TUBO COM ENCHIMENTO DO RASGO NO CONCRETO COM ARGAMASSA</v>
          </cell>
        </row>
        <row r="2808">
          <cell r="A2808" t="str">
            <v>ED-51148</v>
          </cell>
          <cell r="C2808" t="str">
            <v>RAMPA PARA ACESSO DE DEFICIENTE, EM CONCRETO SIMPLES FCK = 25 MPA, DESEMPENADA, COM PINTURA INDICATIVA, 02 DEMÃOS</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ANTITATIVOS"/>
      <sheetName val="calcamento-pro-municipio"/>
      <sheetName val="cronograma ff"/>
      <sheetName val="Modelo Planilha Orcamentaria"/>
      <sheetName val="DIVISAO RECURSO"/>
      <sheetName val="Relatório"/>
      <sheetName val="Planilha"/>
      <sheetName val="Memória  "/>
      <sheetName val="Planilha1"/>
      <sheetName val="CRONOGRAMA FÍSICO FINANCEIRO"/>
      <sheetName val="COMPOSIÇÃO PONTO AGUA"/>
      <sheetName val="MEMORIAL"/>
      <sheetName val="MEMÓRIA DE CÁLCULO "/>
    </sheetNames>
    <sheetDataSet>
      <sheetData sheetId="0"/>
      <sheetData sheetId="1"/>
      <sheetData sheetId="2"/>
      <sheetData sheetId="3"/>
      <sheetData sheetId="4"/>
      <sheetData sheetId="5"/>
      <sheetData sheetId="6">
        <row r="161">
          <cell r="E161" t="str">
            <v>U</v>
          </cell>
        </row>
      </sheetData>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S"/>
      <sheetName val="calcamento-pro-municipio"/>
      <sheetName val="cronograma ff"/>
      <sheetName val="Modelo Planilha Orcamentaria"/>
      <sheetName val="DIVISAO RECURSO"/>
      <sheetName val="Relatório"/>
      <sheetName val="Planilha"/>
      <sheetName val="Memória  "/>
      <sheetName val="Planilha1"/>
      <sheetName val="CRONOGRAMA FÍSICO FINANCEIRO"/>
      <sheetName val="COMPOSIÇÃO PONTO AGUA"/>
      <sheetName val="MEMORIAL"/>
      <sheetName val="MEMÓRIA DE CÁLCULO "/>
    </sheetNames>
    <sheetDataSet>
      <sheetData sheetId="0" refreshError="1"/>
      <sheetData sheetId="1" refreshError="1"/>
      <sheetData sheetId="2" refreshError="1"/>
      <sheetData sheetId="3" refreshError="1"/>
      <sheetData sheetId="4" refreshError="1"/>
      <sheetData sheetId="5" refreshError="1"/>
      <sheetData sheetId="6"/>
      <sheetData sheetId="7">
        <row r="1182">
          <cell r="A1182">
            <v>21</v>
          </cell>
          <cell r="B1182" t="str">
            <v>ESGOTO</v>
          </cell>
          <cell r="I1182" t="str">
            <v/>
          </cell>
        </row>
        <row r="1183">
          <cell r="A1183" t="str">
            <v>21.1</v>
          </cell>
          <cell r="B1183" t="str">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ell>
          <cell r="H1183">
            <v>65</v>
          </cell>
        </row>
        <row r="1184">
          <cell r="A1184" t="str">
            <v>21.2</v>
          </cell>
          <cell r="B1184" t="str">
            <v>PONTO DE EMBUTIR PARA ESGOTO EM TUBO PVC RÍGIDO, PBV - SÉRIE NORMAL, DN 50MM (2"), EMBUTIDO EM PISO COM DISTÂNCIA DE ATÉ CINCO (5) METROS DA RAMAL DE ESGOTO, EXCLUSIVE ESCAVAÇÃO, INCLUSIVE CONEXÕES E FIXAÇÃO DO TUBO COM ENCHIMENTO DO RASGO NO CONCRETO COM ARGAMASSA</v>
          </cell>
          <cell r="H1184">
            <v>20</v>
          </cell>
        </row>
        <row r="1185">
          <cell r="A1185" t="str">
            <v>21.3</v>
          </cell>
          <cell r="B1185" t="str">
            <v>PONTO DE EMBUTIR PARA ESGOTO EM TUBO PVC RÍGIDO, PBV - SÉRIE NORMAL, DN 100MM (4"), EMBUTIDO EM PISO COM DISTÂNCIA DE ATÉ CINCO (5) METROS DA RAMAL DE ESGOTO, INCLUSIVE CONEXÕES E FIXAÇÃO DO TUBO COM ENCHIMENTO DO RASGO NO CONCRETO COM ARGAMASSA</v>
          </cell>
          <cell r="H1185">
            <v>23</v>
          </cell>
        </row>
        <row r="1186">
          <cell r="A1186" t="str">
            <v>21.4</v>
          </cell>
          <cell r="B1186" t="str">
            <v>FORNECIMENTO E ASSENTAMENTO DE TUBO PVC RÍGIDO, ESGOTO, PBV - SÉRIE NORMAL, DN 200 MM (8"), INCLUSIVE CONEXÕES</v>
          </cell>
          <cell r="H1186">
            <v>230</v>
          </cell>
          <cell r="I1186" t="str">
            <v>M</v>
          </cell>
        </row>
        <row r="1187">
          <cell r="A1187" t="str">
            <v>21.5</v>
          </cell>
          <cell r="B1187" t="str">
            <v>FORNECIMENTO E ASSENTAMENTO DE TUBO PVC RÍGIDO, VENTILAÇÃO, PBV - SÉRIE NORMAL, DN 75 MM (3"), INCLUSIVE CONEXÕES</v>
          </cell>
          <cell r="I1187" t="str">
            <v>M</v>
          </cell>
        </row>
        <row r="1188">
          <cell r="C1188">
            <v>4</v>
          </cell>
          <cell r="D1188">
            <v>3.5</v>
          </cell>
        </row>
        <row r="1189">
          <cell r="A1189" t="str">
            <v>21.6</v>
          </cell>
          <cell r="B1189" t="str">
            <v>FORNECIMENTO E ASSENTAMENTO DE TUBO PVC RÍGIDO, VENTILAÇÃO, PBV - SÉRIE NORMAL, DN 50 MM (2"), INCLUSIVE CONEXÕES</v>
          </cell>
          <cell r="I1189" t="str">
            <v>M</v>
          </cell>
        </row>
        <row r="1190">
          <cell r="C1190">
            <v>22</v>
          </cell>
          <cell r="D1190">
            <v>3.5</v>
          </cell>
        </row>
        <row r="1191">
          <cell r="A1191" t="str">
            <v>21.7</v>
          </cell>
          <cell r="B1191" t="str">
            <v>Terminal de ventilação em pvc rígido c/ anéis, para esgoto primário, diâm = 50mm</v>
          </cell>
        </row>
        <row r="1192">
          <cell r="A1192" t="str">
            <v>21.8</v>
          </cell>
          <cell r="B1192" t="str">
            <v>Terminal de ventilação em pvc rígido soldável, para esgoto primário, diâm = 75mm</v>
          </cell>
          <cell r="H1192">
            <v>4</v>
          </cell>
        </row>
        <row r="1193">
          <cell r="A1193" t="str">
            <v>21.9</v>
          </cell>
          <cell r="B1193" t="str">
            <v>RALO SIFONADO PVC QUADRADO 100 X 53 X 40 MM COM GRELHA
BRANCA</v>
          </cell>
          <cell r="H1193">
            <v>18</v>
          </cell>
        </row>
        <row r="1194">
          <cell r="A1194" t="str">
            <v>21.10</v>
          </cell>
          <cell r="B1194" t="str">
            <v>CAIXA DE INSPEÇÃO EM CIMENTO AGREGADO 300X300 MM COM TAPA EM FERRO FUNDIDO</v>
          </cell>
          <cell r="H1194">
            <v>9</v>
          </cell>
        </row>
        <row r="1195">
          <cell r="A1195" t="str">
            <v>21.11</v>
          </cell>
          <cell r="B1195" t="str">
            <v>CAIXA SIFONADA, PVC, DN 100 X 100 X 50 MM, JUNTA ELÁSTICA, FORNECIDA E INSTALADA EM RAMAL DE DESCARGA OU EM RAMAL DE ESGOTO SANITÁRIO.</v>
          </cell>
        </row>
        <row r="1196">
          <cell r="A1196" t="str">
            <v>21.12</v>
          </cell>
          <cell r="B1196" t="str">
            <v>CAIXA SIFONADA, PVC, DN 150 X 185 X 75 MM, JUNTA ELÁSTICA, FORNECIDA E INSTALADA EM RAMAL DE DESCARGA OU EM RAMAL DE ESGOTO SANITÁRIO. AF_08</v>
          </cell>
          <cell r="H1196">
            <v>6</v>
          </cell>
        </row>
        <row r="1197">
          <cell r="A1197" t="str">
            <v>21.13</v>
          </cell>
          <cell r="B1197" t="str">
            <v>CAIXA DE GORDURA PEQUENA (CAPACIDADE: 19 L), CIRCULAR, EM PVC, DIÂMETRO INTERNO= 0,3 M. AF_12/2020</v>
          </cell>
          <cell r="H1197">
            <v>2</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app.orcafascio.com/banco/orse/composicoes/63c7ead6e64d1e4610b171ac"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P12"/>
  <sheetViews>
    <sheetView workbookViewId="0">
      <selection activeCell="G5" sqref="G5"/>
    </sheetView>
  </sheetViews>
  <sheetFormatPr defaultColWidth="25" defaultRowHeight="15" x14ac:dyDescent="0.2"/>
  <cols>
    <col min="1" max="1" width="31.28515625" style="34" customWidth="1"/>
    <col min="2" max="4" width="16.42578125" style="34" customWidth="1"/>
    <col min="5" max="12" width="17" style="34" customWidth="1"/>
    <col min="13" max="14" width="13.28515625" style="34" customWidth="1"/>
    <col min="15" max="15" width="25" style="34"/>
    <col min="16" max="16" width="29.7109375" style="34" customWidth="1"/>
    <col min="17" max="16384" width="25" style="34"/>
  </cols>
  <sheetData>
    <row r="1" spans="1:16" ht="56.25" customHeight="1" x14ac:dyDescent="0.2">
      <c r="A1" s="988" t="s">
        <v>0</v>
      </c>
      <c r="B1" s="989"/>
      <c r="C1" s="989"/>
      <c r="D1" s="989"/>
      <c r="E1" s="989"/>
      <c r="F1" s="989"/>
      <c r="G1" s="989"/>
      <c r="H1" s="989"/>
      <c r="I1" s="989"/>
      <c r="J1" s="989"/>
      <c r="K1" s="989"/>
      <c r="L1" s="989"/>
      <c r="M1" s="989"/>
      <c r="N1" s="989"/>
      <c r="O1" s="990"/>
    </row>
    <row r="2" spans="1:16" ht="5.25" customHeight="1" thickBot="1" x14ac:dyDescent="0.25">
      <c r="A2" s="118"/>
      <c r="B2" s="119"/>
      <c r="C2" s="119"/>
      <c r="D2" s="119"/>
      <c r="E2" s="119"/>
      <c r="F2" s="119"/>
      <c r="G2" s="119"/>
      <c r="H2" s="119"/>
      <c r="I2" s="119"/>
      <c r="J2" s="119"/>
      <c r="K2" s="120"/>
      <c r="L2" s="119"/>
      <c r="M2" s="119"/>
      <c r="N2" s="119"/>
    </row>
    <row r="3" spans="1:16" ht="58.5" customHeight="1" thickBot="1" x14ac:dyDescent="0.25">
      <c r="A3" s="121" t="s">
        <v>1</v>
      </c>
      <c r="B3" s="122" t="s">
        <v>2</v>
      </c>
      <c r="C3" s="122" t="s">
        <v>3</v>
      </c>
      <c r="D3" s="122" t="s">
        <v>4</v>
      </c>
      <c r="E3" s="123" t="s">
        <v>5</v>
      </c>
      <c r="F3" s="124" t="s">
        <v>6</v>
      </c>
      <c r="G3" s="124" t="s">
        <v>7</v>
      </c>
      <c r="H3" s="125" t="s">
        <v>8</v>
      </c>
      <c r="I3" s="126" t="s">
        <v>9</v>
      </c>
      <c r="J3" s="127" t="s">
        <v>10</v>
      </c>
      <c r="K3" s="128" t="s">
        <v>11</v>
      </c>
      <c r="L3" s="150" t="s">
        <v>12</v>
      </c>
      <c r="M3" s="150" t="s">
        <v>13</v>
      </c>
      <c r="N3" s="150" t="s">
        <v>14</v>
      </c>
      <c r="O3" s="124" t="s">
        <v>15</v>
      </c>
      <c r="P3" s="148" t="s">
        <v>16</v>
      </c>
    </row>
    <row r="4" spans="1:16" ht="6" customHeight="1" x14ac:dyDescent="0.25">
      <c r="A4" s="36"/>
      <c r="B4" s="40"/>
      <c r="C4" s="40"/>
      <c r="D4" s="40"/>
      <c r="G4" s="115"/>
      <c r="J4" s="117"/>
      <c r="K4" s="35"/>
    </row>
    <row r="5" spans="1:16" ht="15.75" x14ac:dyDescent="0.25">
      <c r="A5" s="131" t="s">
        <v>17</v>
      </c>
      <c r="B5" s="42">
        <v>120</v>
      </c>
      <c r="C5" s="42">
        <v>7</v>
      </c>
      <c r="D5" s="42">
        <v>6</v>
      </c>
      <c r="E5" s="37" t="s">
        <v>18</v>
      </c>
      <c r="F5" s="41"/>
      <c r="G5" s="116">
        <f>ROUND(B5*(C5-1),2)</f>
        <v>720</v>
      </c>
      <c r="H5" s="41">
        <f>ROUND(B5*2,2)</f>
        <v>240</v>
      </c>
      <c r="I5" s="41"/>
      <c r="J5" s="116"/>
      <c r="K5" s="144">
        <f>H5</f>
        <v>240</v>
      </c>
      <c r="L5" s="144">
        <v>0</v>
      </c>
      <c r="M5" s="144"/>
      <c r="N5" s="144">
        <f>ROUND(B5*C5*0.15,2)</f>
        <v>126</v>
      </c>
      <c r="O5" s="146"/>
      <c r="P5" s="149">
        <f>B5*2</f>
        <v>240</v>
      </c>
    </row>
    <row r="6" spans="1:16" ht="15.75" x14ac:dyDescent="0.25">
      <c r="A6" s="131" t="s">
        <v>17</v>
      </c>
      <c r="B6" s="42">
        <v>45</v>
      </c>
      <c r="C6" s="42">
        <v>5</v>
      </c>
      <c r="D6" s="42">
        <v>4</v>
      </c>
      <c r="E6" s="37" t="str">
        <f>E5</f>
        <v>m²</v>
      </c>
      <c r="F6" s="41"/>
      <c r="G6" s="116">
        <f>ROUND(B6*(C6-1),2)</f>
        <v>180</v>
      </c>
      <c r="H6" s="41">
        <f>ROUND(B6*2,2)</f>
        <v>90</v>
      </c>
      <c r="I6" s="41"/>
      <c r="J6" s="116"/>
      <c r="K6" s="144">
        <f>H6</f>
        <v>90</v>
      </c>
      <c r="L6" s="144">
        <v>0</v>
      </c>
      <c r="M6" s="144"/>
      <c r="N6" s="144">
        <f>ROUND(B6*C6*0.15,2)</f>
        <v>33.75</v>
      </c>
      <c r="O6" s="146"/>
      <c r="P6" s="149">
        <f>B6*2</f>
        <v>90</v>
      </c>
    </row>
    <row r="7" spans="1:16" ht="15.75" x14ac:dyDescent="0.25">
      <c r="A7" s="132" t="s">
        <v>19</v>
      </c>
      <c r="B7" s="42">
        <v>75</v>
      </c>
      <c r="C7" s="42">
        <v>12</v>
      </c>
      <c r="D7" s="42">
        <v>11</v>
      </c>
      <c r="E7" s="37" t="str">
        <f>E6</f>
        <v>m²</v>
      </c>
      <c r="F7" s="41">
        <f>B7*D7</f>
        <v>825</v>
      </c>
      <c r="G7" s="116"/>
      <c r="H7" s="41"/>
      <c r="I7" s="41"/>
      <c r="J7" s="116"/>
      <c r="K7" s="144"/>
      <c r="L7" s="144">
        <v>4</v>
      </c>
      <c r="M7" s="144"/>
      <c r="N7" s="144"/>
      <c r="O7" s="146"/>
      <c r="P7" s="149">
        <f>B7*2</f>
        <v>150</v>
      </c>
    </row>
    <row r="8" spans="1:16" ht="15.75" x14ac:dyDescent="0.25">
      <c r="A8" s="132" t="s">
        <v>19</v>
      </c>
      <c r="B8" s="42">
        <v>265</v>
      </c>
      <c r="C8" s="42">
        <v>11</v>
      </c>
      <c r="D8" s="42">
        <v>10</v>
      </c>
      <c r="E8" s="37" t="str">
        <f>E5</f>
        <v>m²</v>
      </c>
      <c r="F8" s="41">
        <f>B8*D8</f>
        <v>2650</v>
      </c>
      <c r="G8" s="116"/>
      <c r="H8" s="41"/>
      <c r="I8" s="41"/>
      <c r="J8" s="116"/>
      <c r="K8" s="144"/>
      <c r="L8" s="144">
        <v>23</v>
      </c>
      <c r="M8" s="144"/>
      <c r="N8" s="144"/>
      <c r="O8" s="146"/>
      <c r="P8" s="149">
        <f>B8*2</f>
        <v>530</v>
      </c>
    </row>
    <row r="9" spans="1:16" ht="16.5" thickBot="1" x14ac:dyDescent="0.3">
      <c r="A9" s="132" t="s">
        <v>19</v>
      </c>
      <c r="B9" s="42">
        <v>149</v>
      </c>
      <c r="C9" s="42">
        <v>10</v>
      </c>
      <c r="D9" s="42">
        <v>9</v>
      </c>
      <c r="E9" s="37" t="str">
        <f>E7</f>
        <v>m²</v>
      </c>
      <c r="F9" s="41">
        <f>B9*D9</f>
        <v>1341</v>
      </c>
      <c r="G9" s="116"/>
      <c r="H9" s="41"/>
      <c r="I9" s="41"/>
      <c r="J9" s="116"/>
      <c r="K9" s="144"/>
      <c r="L9" s="144">
        <v>0</v>
      </c>
      <c r="M9" s="144"/>
      <c r="N9" s="144"/>
      <c r="O9" s="146"/>
      <c r="P9" s="149">
        <f>B9*2</f>
        <v>298</v>
      </c>
    </row>
    <row r="10" spans="1:16" ht="16.5" thickBot="1" x14ac:dyDescent="0.3">
      <c r="A10" s="985" t="s">
        <v>20</v>
      </c>
      <c r="B10" s="986"/>
      <c r="C10" s="986"/>
      <c r="D10" s="986"/>
      <c r="E10" s="987"/>
      <c r="F10" s="129">
        <f t="shared" ref="F10:P10" si="0">SUM(F5:F9)</f>
        <v>4816</v>
      </c>
      <c r="G10" s="130">
        <f t="shared" si="0"/>
        <v>900</v>
      </c>
      <c r="H10" s="130">
        <f t="shared" si="0"/>
        <v>330</v>
      </c>
      <c r="I10" s="130">
        <f t="shared" si="0"/>
        <v>0</v>
      </c>
      <c r="J10" s="130">
        <f t="shared" si="0"/>
        <v>0</v>
      </c>
      <c r="K10" s="145">
        <f t="shared" si="0"/>
        <v>330</v>
      </c>
      <c r="L10" s="145">
        <f t="shared" si="0"/>
        <v>27</v>
      </c>
      <c r="M10" s="145">
        <f t="shared" si="0"/>
        <v>0</v>
      </c>
      <c r="N10" s="145">
        <f t="shared" si="0"/>
        <v>159.75</v>
      </c>
      <c r="O10" s="147">
        <f t="shared" si="0"/>
        <v>0</v>
      </c>
      <c r="P10" s="135">
        <f t="shared" si="0"/>
        <v>1308</v>
      </c>
    </row>
    <row r="11" spans="1:16" x14ac:dyDescent="0.2">
      <c r="A11" s="38"/>
      <c r="B11" s="38"/>
      <c r="C11" s="38"/>
      <c r="D11" s="38"/>
      <c r="E11" s="38"/>
      <c r="F11" s="38"/>
      <c r="G11" s="39"/>
    </row>
    <row r="12" spans="1:16" x14ac:dyDescent="0.2">
      <c r="B12" s="135"/>
    </row>
  </sheetData>
  <mergeCells count="2">
    <mergeCell ref="A10:E10"/>
    <mergeCell ref="A1:O1"/>
  </mergeCells>
  <phoneticPr fontId="8" type="noConversion"/>
  <printOptions horizontalCentered="1"/>
  <pageMargins left="0.78740157480314965" right="0.78740157480314965" top="0.98425196850393704" bottom="0.98425196850393704" header="0.51181102362204722" footer="0.51181102362204722"/>
  <pageSetup paperSize="9"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22"/>
  </sheetPr>
  <dimension ref="A1:AQ36"/>
  <sheetViews>
    <sheetView showGridLines="0" showZeros="0" view="pageBreakPreview" zoomScale="84" zoomScaleNormal="100" zoomScaleSheetLayoutView="84" workbookViewId="0">
      <selection activeCell="E15" sqref="E15"/>
    </sheetView>
  </sheetViews>
  <sheetFormatPr defaultColWidth="11.42578125" defaultRowHeight="15.75" x14ac:dyDescent="0.25"/>
  <cols>
    <col min="1" max="1" width="8.140625" style="758" customWidth="1"/>
    <col min="2" max="2" width="13.42578125" style="756" customWidth="1"/>
    <col min="3" max="3" width="33.140625" style="756" customWidth="1"/>
    <col min="4" max="4" width="18" style="781" bestFit="1" customWidth="1"/>
    <col min="5" max="5" width="10.28515625" style="782" bestFit="1" customWidth="1"/>
    <col min="6" max="6" width="8.7109375" style="783" customWidth="1"/>
    <col min="7" max="7" width="15.7109375" style="761" customWidth="1"/>
    <col min="8" max="8" width="8.5703125" style="783" customWidth="1"/>
    <col min="9" max="9" width="15.7109375" style="761" customWidth="1"/>
    <col min="10" max="10" width="9.85546875" style="783" customWidth="1"/>
    <col min="11" max="11" width="15.7109375" style="761" customWidth="1"/>
    <col min="12" max="12" width="8.5703125" style="783" customWidth="1"/>
    <col min="13" max="13" width="17.5703125" style="761" customWidth="1"/>
    <col min="14" max="14" width="8.7109375" style="783" customWidth="1"/>
    <col min="15" max="15" width="16.42578125" style="761" customWidth="1"/>
    <col min="16" max="16" width="8.7109375" style="783" customWidth="1"/>
    <col min="17" max="17" width="16.42578125" style="761" customWidth="1"/>
    <col min="18" max="18" width="16.42578125" style="783" customWidth="1"/>
    <col min="19" max="19" width="22" style="761" customWidth="1"/>
    <col min="20" max="20" width="8.7109375" style="783" customWidth="1"/>
    <col min="21" max="21" width="16.42578125" style="761" customWidth="1"/>
    <col min="22" max="22" width="9.140625" style="783" customWidth="1"/>
    <col min="23" max="23" width="16.42578125" style="761" customWidth="1"/>
    <col min="24" max="24" width="16.42578125" style="783" customWidth="1"/>
    <col min="25" max="25" width="16.42578125" style="761" customWidth="1"/>
    <col min="26" max="26" width="8.7109375" style="783" customWidth="1"/>
    <col min="27" max="27" width="16.42578125" style="761" customWidth="1"/>
    <col min="28" max="28" width="8.7109375" style="783" customWidth="1"/>
    <col min="29" max="29" width="16.42578125" style="761" customWidth="1"/>
    <col min="30" max="30" width="8.7109375" style="783" customWidth="1"/>
    <col min="31" max="31" width="16.42578125" style="761" customWidth="1"/>
    <col min="32" max="32" width="8.7109375" style="783" customWidth="1"/>
    <col min="33" max="33" width="16.42578125" style="761" customWidth="1"/>
    <col min="34" max="34" width="8.7109375" style="783" customWidth="1"/>
    <col min="35" max="35" width="16.42578125" style="761" customWidth="1"/>
    <col min="36" max="36" width="14.5703125" style="761" customWidth="1"/>
    <col min="37" max="37" width="16.42578125" style="761" customWidth="1"/>
    <col min="38" max="38" width="14.5703125" style="761" customWidth="1"/>
    <col min="39" max="39" width="16.42578125" style="761" customWidth="1"/>
    <col min="40" max="40" width="14.5703125" style="761" customWidth="1"/>
    <col min="41" max="41" width="16.42578125" style="761" customWidth="1"/>
    <col min="42" max="42" width="17.5703125" style="761" bestFit="1" customWidth="1"/>
    <col min="43" max="43" width="15.7109375" style="762" customWidth="1"/>
    <col min="44" max="44" width="12.42578125" style="756" bestFit="1" customWidth="1"/>
    <col min="45" max="16384" width="11.42578125" style="756"/>
  </cols>
  <sheetData>
    <row r="1" spans="1:43" ht="22.5" customHeight="1" x14ac:dyDescent="0.25">
      <c r="A1" s="754"/>
      <c r="B1" s="1191" t="s">
        <v>8055</v>
      </c>
      <c r="C1" s="1191"/>
      <c r="D1" s="1191"/>
      <c r="E1" s="1191"/>
      <c r="F1" s="1191"/>
      <c r="G1" s="1191"/>
      <c r="H1" s="1191"/>
      <c r="I1" s="1191"/>
      <c r="J1" s="1191"/>
      <c r="K1" s="1191"/>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6"/>
      <c r="AQ1" s="757"/>
    </row>
    <row r="2" spans="1:43" ht="22.5" customHeight="1" x14ac:dyDescent="0.25">
      <c r="B2" s="1191"/>
      <c r="C2" s="1191"/>
      <c r="D2" s="1191"/>
      <c r="E2" s="1191"/>
      <c r="F2" s="1191"/>
      <c r="G2" s="1191"/>
      <c r="H2" s="1191"/>
      <c r="I2" s="1191"/>
      <c r="J2" s="1191"/>
      <c r="K2" s="1191"/>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6"/>
      <c r="AQ2" s="757"/>
    </row>
    <row r="3" spans="1:43" ht="12.75" customHeight="1" x14ac:dyDescent="0.25">
      <c r="A3" s="759"/>
      <c r="B3" s="1191"/>
      <c r="C3" s="1191"/>
      <c r="D3" s="1191"/>
      <c r="E3" s="1191"/>
      <c r="F3" s="1191"/>
      <c r="G3" s="1191"/>
      <c r="H3" s="1191"/>
      <c r="I3" s="1191"/>
      <c r="J3" s="1191"/>
      <c r="K3" s="1191"/>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755"/>
      <c r="AO3" s="755"/>
      <c r="AP3" s="756"/>
      <c r="AQ3" s="757"/>
    </row>
    <row r="4" spans="1:43" ht="12.75" customHeight="1" x14ac:dyDescent="0.25">
      <c r="A4" s="1194" t="str">
        <f>Planilha!A3</f>
        <v>OBRA: a CONSTRUÇÃO DE UM CENTRO DE ATENDIMENTO MÉDICO DE EMERGÊNCIA E CENTRO DE ESPECIALIDADES MÉDICAS, LOCALIZADA NO MUNICÍPIO DE PERDIGÃO – MG</v>
      </c>
      <c r="B4" s="1194"/>
      <c r="C4" s="1194"/>
      <c r="D4" s="1194"/>
      <c r="E4" s="1194"/>
      <c r="F4" s="1194"/>
      <c r="G4" s="1194"/>
      <c r="H4" s="1194"/>
      <c r="I4" s="1194"/>
      <c r="J4" s="1194"/>
      <c r="K4" s="1194"/>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row>
    <row r="5" spans="1:43" ht="15" customHeight="1" x14ac:dyDescent="0.25">
      <c r="A5" s="1192" t="s">
        <v>8484</v>
      </c>
      <c r="B5" s="1192"/>
      <c r="C5" s="1192"/>
      <c r="D5" s="1192"/>
      <c r="E5" s="1192"/>
      <c r="F5" s="1192"/>
      <c r="G5" s="1192"/>
      <c r="H5" s="1193" t="s">
        <v>9434</v>
      </c>
      <c r="I5" s="1193"/>
      <c r="J5" s="1193"/>
      <c r="K5" s="119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56"/>
      <c r="AQ5" s="757"/>
    </row>
    <row r="6" spans="1:43" ht="15" customHeight="1" x14ac:dyDescent="0.25">
      <c r="A6" s="764"/>
      <c r="B6" s="1195"/>
      <c r="C6" s="1196"/>
      <c r="D6" s="765"/>
      <c r="E6" s="1185" t="s">
        <v>8485</v>
      </c>
      <c r="F6" s="1186"/>
      <c r="G6" s="1186"/>
      <c r="H6" s="1186"/>
      <c r="I6" s="1186"/>
      <c r="J6" s="1186"/>
      <c r="K6" s="1186"/>
      <c r="L6" s="766"/>
      <c r="M6" s="766"/>
      <c r="N6" s="766"/>
      <c r="O6" s="766"/>
      <c r="P6" s="766"/>
      <c r="Q6" s="766"/>
      <c r="R6" s="766"/>
      <c r="S6" s="766"/>
      <c r="T6" s="766"/>
      <c r="U6" s="766"/>
      <c r="V6" s="766"/>
      <c r="W6" s="766"/>
      <c r="X6" s="766"/>
      <c r="Y6" s="766"/>
      <c r="Z6" s="766"/>
      <c r="AA6" s="766"/>
      <c r="AB6" s="766"/>
      <c r="AC6" s="766"/>
      <c r="AD6" s="766"/>
      <c r="AE6" s="766"/>
      <c r="AF6" s="766"/>
      <c r="AG6" s="766"/>
      <c r="AH6" s="766"/>
      <c r="AI6" s="766"/>
      <c r="AJ6" s="766"/>
      <c r="AK6" s="766"/>
      <c r="AL6" s="766"/>
      <c r="AM6" s="766"/>
      <c r="AN6" s="766"/>
      <c r="AO6" s="766"/>
      <c r="AP6" s="1185"/>
      <c r="AQ6" s="1186"/>
    </row>
    <row r="7" spans="1:43" s="770" customFormat="1" x14ac:dyDescent="0.25">
      <c r="A7" s="767" t="s">
        <v>30</v>
      </c>
      <c r="B7" s="1189" t="s">
        <v>8486</v>
      </c>
      <c r="C7" s="1189"/>
      <c r="D7" s="768" t="s">
        <v>8487</v>
      </c>
      <c r="E7" s="769" t="s">
        <v>8488</v>
      </c>
      <c r="F7" s="1190" t="s">
        <v>8489</v>
      </c>
      <c r="G7" s="1190"/>
      <c r="H7" s="1190" t="s">
        <v>8490</v>
      </c>
      <c r="I7" s="1190"/>
      <c r="J7" s="1190" t="s">
        <v>8491</v>
      </c>
      <c r="K7" s="1190"/>
      <c r="L7" s="1190" t="s">
        <v>8492</v>
      </c>
      <c r="M7" s="1190"/>
      <c r="N7" s="1190" t="s">
        <v>9392</v>
      </c>
      <c r="O7" s="1190"/>
      <c r="P7" s="1190" t="s">
        <v>9393</v>
      </c>
      <c r="Q7" s="1190"/>
      <c r="R7" s="1190" t="s">
        <v>9394</v>
      </c>
      <c r="S7" s="1190"/>
      <c r="T7" s="1190" t="s">
        <v>9395</v>
      </c>
      <c r="U7" s="1190"/>
      <c r="V7" s="1190" t="s">
        <v>9396</v>
      </c>
      <c r="W7" s="1190"/>
      <c r="X7" s="1190" t="s">
        <v>9397</v>
      </c>
      <c r="Y7" s="1190"/>
      <c r="Z7" s="1190" t="s">
        <v>9398</v>
      </c>
      <c r="AA7" s="1190"/>
      <c r="AB7" s="1190" t="s">
        <v>9399</v>
      </c>
      <c r="AC7" s="1190"/>
      <c r="AD7" s="1190" t="s">
        <v>9400</v>
      </c>
      <c r="AE7" s="1190"/>
      <c r="AF7" s="1190" t="s">
        <v>9401</v>
      </c>
      <c r="AG7" s="1190"/>
      <c r="AH7" s="1190" t="s">
        <v>9402</v>
      </c>
      <c r="AI7" s="1190"/>
      <c r="AJ7" s="1190" t="s">
        <v>9403</v>
      </c>
      <c r="AK7" s="1190"/>
      <c r="AL7" s="1190" t="s">
        <v>9404</v>
      </c>
      <c r="AM7" s="1190"/>
      <c r="AN7" s="1190" t="s">
        <v>9405</v>
      </c>
      <c r="AO7" s="1190"/>
      <c r="AP7" s="1183" t="s">
        <v>8493</v>
      </c>
      <c r="AQ7" s="1187" t="s">
        <v>148</v>
      </c>
    </row>
    <row r="8" spans="1:43" s="770" customFormat="1" x14ac:dyDescent="0.25">
      <c r="A8" s="767"/>
      <c r="B8" s="1189" t="s">
        <v>8494</v>
      </c>
      <c r="C8" s="1189"/>
      <c r="D8" s="768" t="s">
        <v>8495</v>
      </c>
      <c r="E8" s="769" t="s">
        <v>148</v>
      </c>
      <c r="F8" s="771" t="s">
        <v>148</v>
      </c>
      <c r="G8" s="772" t="s">
        <v>8496</v>
      </c>
      <c r="H8" s="771" t="s">
        <v>148</v>
      </c>
      <c r="I8" s="772" t="s">
        <v>8496</v>
      </c>
      <c r="J8" s="771" t="s">
        <v>148</v>
      </c>
      <c r="K8" s="772" t="s">
        <v>8496</v>
      </c>
      <c r="L8" s="771" t="s">
        <v>148</v>
      </c>
      <c r="M8" s="772" t="s">
        <v>8496</v>
      </c>
      <c r="N8" s="771" t="s">
        <v>148</v>
      </c>
      <c r="O8" s="772" t="s">
        <v>8496</v>
      </c>
      <c r="P8" s="771" t="s">
        <v>148</v>
      </c>
      <c r="Q8" s="772" t="s">
        <v>8496</v>
      </c>
      <c r="R8" s="771" t="s">
        <v>148</v>
      </c>
      <c r="S8" s="772" t="s">
        <v>8496</v>
      </c>
      <c r="T8" s="771" t="s">
        <v>148</v>
      </c>
      <c r="U8" s="772" t="s">
        <v>8496</v>
      </c>
      <c r="V8" s="771" t="s">
        <v>148</v>
      </c>
      <c r="W8" s="772" t="s">
        <v>8496</v>
      </c>
      <c r="X8" s="771" t="s">
        <v>148</v>
      </c>
      <c r="Y8" s="772" t="s">
        <v>8496</v>
      </c>
      <c r="Z8" s="771" t="s">
        <v>148</v>
      </c>
      <c r="AA8" s="772" t="s">
        <v>8496</v>
      </c>
      <c r="AB8" s="771" t="s">
        <v>148</v>
      </c>
      <c r="AC8" s="772" t="s">
        <v>8496</v>
      </c>
      <c r="AD8" s="771" t="s">
        <v>148</v>
      </c>
      <c r="AE8" s="772" t="s">
        <v>8496</v>
      </c>
      <c r="AF8" s="771" t="s">
        <v>148</v>
      </c>
      <c r="AG8" s="772" t="s">
        <v>8496</v>
      </c>
      <c r="AH8" s="771" t="s">
        <v>148</v>
      </c>
      <c r="AI8" s="772" t="s">
        <v>8496</v>
      </c>
      <c r="AJ8" s="771" t="s">
        <v>148</v>
      </c>
      <c r="AK8" s="772" t="s">
        <v>8496</v>
      </c>
      <c r="AL8" s="771" t="s">
        <v>148</v>
      </c>
      <c r="AM8" s="772" t="s">
        <v>8496</v>
      </c>
      <c r="AN8" s="771" t="s">
        <v>148</v>
      </c>
      <c r="AO8" s="772" t="s">
        <v>8496</v>
      </c>
      <c r="AP8" s="1184"/>
      <c r="AQ8" s="1188"/>
    </row>
    <row r="9" spans="1:43" x14ac:dyDescent="0.25">
      <c r="A9" s="773" t="str">
        <f>Planilha!A9</f>
        <v>1.0</v>
      </c>
      <c r="B9" s="1177" t="str">
        <f>Planilha!D9</f>
        <v>ADMINISTRAÇÃO LOCAL DA OBRA</v>
      </c>
      <c r="C9" s="1177"/>
      <c r="D9" s="774">
        <f>Planilha!I10</f>
        <v>417748.14</v>
      </c>
      <c r="E9" s="775">
        <f>D9/D34</f>
        <v>6.5479265884425639E-2</v>
      </c>
      <c r="F9" s="776">
        <v>0.1</v>
      </c>
      <c r="G9" s="777">
        <f>F9*D9</f>
        <v>41774.814000000006</v>
      </c>
      <c r="H9" s="776">
        <v>0.1</v>
      </c>
      <c r="I9" s="777">
        <f>H9*D9</f>
        <v>41774.814000000006</v>
      </c>
      <c r="J9" s="776">
        <v>0.1</v>
      </c>
      <c r="K9" s="777">
        <f>J9*D9</f>
        <v>41774.814000000006</v>
      </c>
      <c r="L9" s="776">
        <v>0.1</v>
      </c>
      <c r="M9" s="777">
        <f>L9*D9</f>
        <v>41774.814000000006</v>
      </c>
      <c r="N9" s="776">
        <v>0.1</v>
      </c>
      <c r="O9" s="777">
        <f>N9*D9</f>
        <v>41774.814000000006</v>
      </c>
      <c r="P9" s="776">
        <v>0.1</v>
      </c>
      <c r="Q9" s="777">
        <f>P9*D9</f>
        <v>41774.814000000006</v>
      </c>
      <c r="R9" s="776">
        <v>0.1</v>
      </c>
      <c r="S9" s="777">
        <f>R9*D9</f>
        <v>41774.814000000006</v>
      </c>
      <c r="T9" s="776">
        <v>0.1</v>
      </c>
      <c r="U9" s="777">
        <f>T9*D9</f>
        <v>41774.814000000006</v>
      </c>
      <c r="V9" s="776">
        <v>0.1</v>
      </c>
      <c r="W9" s="777">
        <f>V9*D9</f>
        <v>41774.814000000006</v>
      </c>
      <c r="X9" s="776">
        <v>0.1</v>
      </c>
      <c r="Y9" s="777">
        <f>X9*D9</f>
        <v>41774.814000000006</v>
      </c>
      <c r="Z9" s="776"/>
      <c r="AA9" s="777"/>
      <c r="AB9" s="776"/>
      <c r="AC9" s="777"/>
      <c r="AD9" s="776"/>
      <c r="AE9" s="777"/>
      <c r="AF9" s="776"/>
      <c r="AG9" s="777"/>
      <c r="AH9" s="776"/>
      <c r="AI9" s="777"/>
      <c r="AJ9" s="777"/>
      <c r="AK9" s="777"/>
      <c r="AL9" s="777"/>
      <c r="AM9" s="777"/>
      <c r="AN9" s="777"/>
      <c r="AO9" s="777"/>
      <c r="AP9" s="777">
        <f>SUM(G9+I9+K9+AOM99+O9+Q9+S9+U9+W9+Y9+AA9+AC9+AE9+AG9+AI9+AK9+AM9+AO9+M9)</f>
        <v>417748.14000000007</v>
      </c>
      <c r="AQ9" s="778">
        <f t="shared" ref="AQ9:AQ33" si="0">AP9/D9</f>
        <v>1.0000000000000002</v>
      </c>
    </row>
    <row r="10" spans="1:43" x14ac:dyDescent="0.25">
      <c r="A10" s="773" t="str">
        <f>Planilha!A14</f>
        <v>2.0</v>
      </c>
      <c r="B10" s="1177" t="str">
        <f>Planilha!D14</f>
        <v>SERVIÇOS PRELIMINARES E INSTALAÇÕES DA OBRA</v>
      </c>
      <c r="C10" s="1177"/>
      <c r="D10" s="774">
        <f>Planilha!I14</f>
        <v>135698.28</v>
      </c>
      <c r="E10" s="775">
        <f>D10/D34</f>
        <v>2.1269810456078245E-2</v>
      </c>
      <c r="F10" s="778">
        <v>0.5</v>
      </c>
      <c r="G10" s="777">
        <f>F10*D10</f>
        <v>67849.14</v>
      </c>
      <c r="H10" s="778">
        <v>0.5</v>
      </c>
      <c r="I10" s="779">
        <f>H10*D10</f>
        <v>67849.14</v>
      </c>
      <c r="J10" s="778"/>
      <c r="K10" s="779"/>
      <c r="L10" s="778"/>
      <c r="M10" s="779"/>
      <c r="N10" s="778"/>
      <c r="O10" s="779"/>
      <c r="P10" s="778"/>
      <c r="Q10" s="779"/>
      <c r="R10" s="778"/>
      <c r="S10" s="779"/>
      <c r="T10" s="778"/>
      <c r="U10" s="779"/>
      <c r="V10" s="778"/>
      <c r="W10" s="779"/>
      <c r="X10" s="778"/>
      <c r="Y10" s="779"/>
      <c r="Z10" s="778"/>
      <c r="AA10" s="779"/>
      <c r="AB10" s="778"/>
      <c r="AC10" s="779"/>
      <c r="AD10" s="778"/>
      <c r="AE10" s="779"/>
      <c r="AF10" s="778"/>
      <c r="AG10" s="779"/>
      <c r="AH10" s="778"/>
      <c r="AI10" s="777"/>
      <c r="AJ10" s="777"/>
      <c r="AK10" s="777"/>
      <c r="AL10" s="777"/>
      <c r="AM10" s="777"/>
      <c r="AN10" s="777"/>
      <c r="AO10" s="777"/>
      <c r="AP10" s="777">
        <f t="shared" ref="AP10:AP33" si="1">SUM(G10+I10+K10+AOM100+O10+Q10+S10+U10+W10+Y10+AA10+AC10+AE10+AG10+AI10+AK10+AM10+AO10+M10)</f>
        <v>135698.28</v>
      </c>
      <c r="AQ10" s="778">
        <f t="shared" si="0"/>
        <v>1</v>
      </c>
    </row>
    <row r="11" spans="1:43" x14ac:dyDescent="0.25">
      <c r="A11" s="773" t="str">
        <f>Planilha!A21</f>
        <v>3.0</v>
      </c>
      <c r="B11" s="1177" t="str">
        <f>Planilha!D21</f>
        <v xml:space="preserve">LOCAÇÃO DA OBRA </v>
      </c>
      <c r="C11" s="1177"/>
      <c r="D11" s="774">
        <f>Planilha!I21</f>
        <v>21585.5</v>
      </c>
      <c r="E11" s="775">
        <f>D11/D34</f>
        <v>3.3833847680285775E-3</v>
      </c>
      <c r="F11" s="778"/>
      <c r="G11" s="780"/>
      <c r="H11" s="778"/>
      <c r="I11" s="777"/>
      <c r="J11" s="778">
        <v>1</v>
      </c>
      <c r="K11" s="779">
        <f>J11*D11</f>
        <v>21585.5</v>
      </c>
      <c r="L11" s="778"/>
      <c r="M11" s="779"/>
      <c r="N11" s="778"/>
      <c r="O11" s="779"/>
      <c r="P11" s="778"/>
      <c r="Q11" s="779"/>
      <c r="R11" s="778"/>
      <c r="S11" s="779"/>
      <c r="T11" s="778"/>
      <c r="U11" s="779"/>
      <c r="V11" s="778"/>
      <c r="W11" s="779"/>
      <c r="X11" s="778"/>
      <c r="Y11" s="779"/>
      <c r="Z11" s="778"/>
      <c r="AA11" s="779"/>
      <c r="AB11" s="778"/>
      <c r="AC11" s="779"/>
      <c r="AD11" s="778"/>
      <c r="AE11" s="779"/>
      <c r="AF11" s="778"/>
      <c r="AG11" s="779"/>
      <c r="AH11" s="778"/>
      <c r="AI11" s="780"/>
      <c r="AJ11" s="780"/>
      <c r="AK11" s="780"/>
      <c r="AL11" s="780"/>
      <c r="AM11" s="780"/>
      <c r="AN11" s="780"/>
      <c r="AO11" s="780"/>
      <c r="AP11" s="777">
        <f t="shared" si="1"/>
        <v>21585.5</v>
      </c>
      <c r="AQ11" s="778">
        <f t="shared" si="0"/>
        <v>1</v>
      </c>
    </row>
    <row r="12" spans="1:43" x14ac:dyDescent="0.25">
      <c r="A12" s="773" t="str">
        <f>Planilha!A23</f>
        <v>4.0</v>
      </c>
      <c r="B12" s="1177" t="str">
        <f>Planilha!D23</f>
        <v xml:space="preserve">TERRAPLANAGEM 
</v>
      </c>
      <c r="C12" s="1177"/>
      <c r="D12" s="774">
        <f>Planilha!I23</f>
        <v>134370.20000000001</v>
      </c>
      <c r="E12" s="775">
        <f>D12/D34</f>
        <v>2.1061642674802695E-2</v>
      </c>
      <c r="F12" s="778"/>
      <c r="G12" s="780"/>
      <c r="H12" s="778">
        <v>1</v>
      </c>
      <c r="I12" s="774">
        <f>H12*D12</f>
        <v>134370.20000000001</v>
      </c>
      <c r="J12" s="778"/>
      <c r="K12" s="774"/>
      <c r="L12" s="778"/>
      <c r="M12" s="774"/>
      <c r="N12" s="778"/>
      <c r="O12" s="774"/>
      <c r="P12" s="778"/>
      <c r="Q12" s="774"/>
      <c r="R12" s="778"/>
      <c r="S12" s="774"/>
      <c r="T12" s="778"/>
      <c r="U12" s="774"/>
      <c r="V12" s="778"/>
      <c r="W12" s="774"/>
      <c r="X12" s="778"/>
      <c r="Y12" s="774"/>
      <c r="Z12" s="778"/>
      <c r="AA12" s="774"/>
      <c r="AB12" s="778"/>
      <c r="AC12" s="774"/>
      <c r="AD12" s="778"/>
      <c r="AE12" s="774"/>
      <c r="AF12" s="778"/>
      <c r="AG12" s="774"/>
      <c r="AH12" s="778"/>
      <c r="AI12" s="780"/>
      <c r="AJ12" s="780"/>
      <c r="AK12" s="780"/>
      <c r="AL12" s="780"/>
      <c r="AM12" s="780"/>
      <c r="AN12" s="780"/>
      <c r="AO12" s="780"/>
      <c r="AP12" s="777">
        <f t="shared" si="1"/>
        <v>134370.20000000001</v>
      </c>
      <c r="AQ12" s="778">
        <f t="shared" si="0"/>
        <v>1</v>
      </c>
    </row>
    <row r="13" spans="1:43" x14ac:dyDescent="0.25">
      <c r="A13" s="773" t="str">
        <f>Planilha!A26</f>
        <v>5.0</v>
      </c>
      <c r="B13" s="1177" t="str">
        <f>Planilha!D26</f>
        <v>FUNDAÇÃO PROFUNDA</v>
      </c>
      <c r="C13" s="1177"/>
      <c r="D13" s="774">
        <f>Planilha!I26</f>
        <v>604863.04</v>
      </c>
      <c r="E13" s="775">
        <f>D13/D34</f>
        <v>9.4808292431468363E-2</v>
      </c>
      <c r="F13" s="778"/>
      <c r="G13" s="780"/>
      <c r="H13" s="778"/>
      <c r="I13" s="779"/>
      <c r="J13" s="778">
        <v>0.5</v>
      </c>
      <c r="K13" s="774">
        <f>J13*D13</f>
        <v>302431.52</v>
      </c>
      <c r="L13" s="778">
        <v>0.5</v>
      </c>
      <c r="M13" s="774">
        <f>L13*D13</f>
        <v>302431.52</v>
      </c>
      <c r="N13" s="778"/>
      <c r="O13" s="774"/>
      <c r="P13" s="778"/>
      <c r="Q13" s="774"/>
      <c r="R13" s="778"/>
      <c r="S13" s="774"/>
      <c r="T13" s="778"/>
      <c r="U13" s="774"/>
      <c r="V13" s="778"/>
      <c r="W13" s="774"/>
      <c r="X13" s="778"/>
      <c r="Y13" s="774"/>
      <c r="Z13" s="778"/>
      <c r="AA13" s="774"/>
      <c r="AB13" s="778"/>
      <c r="AC13" s="774"/>
      <c r="AD13" s="778"/>
      <c r="AE13" s="774"/>
      <c r="AF13" s="778"/>
      <c r="AG13" s="774"/>
      <c r="AH13" s="778"/>
      <c r="AI13" s="780"/>
      <c r="AJ13" s="780"/>
      <c r="AK13" s="780"/>
      <c r="AL13" s="780"/>
      <c r="AM13" s="780"/>
      <c r="AN13" s="780"/>
      <c r="AO13" s="780"/>
      <c r="AP13" s="777">
        <f t="shared" si="1"/>
        <v>604863.04</v>
      </c>
      <c r="AQ13" s="778">
        <f t="shared" si="0"/>
        <v>1</v>
      </c>
    </row>
    <row r="14" spans="1:43" x14ac:dyDescent="0.25">
      <c r="A14" s="773" t="str">
        <f>Planilha!A29</f>
        <v>6.0</v>
      </c>
      <c r="B14" s="1177" t="str">
        <f>Planilha!D29</f>
        <v>BLOCOS E SUPERESTRUTURA</v>
      </c>
      <c r="C14" s="1177"/>
      <c r="D14" s="774">
        <f>Planilha!I29</f>
        <v>1192649.3899999999</v>
      </c>
      <c r="E14" s="775">
        <f>D14/D34</f>
        <v>0.18693992632668105</v>
      </c>
      <c r="F14" s="778"/>
      <c r="G14" s="780"/>
      <c r="H14" s="778"/>
      <c r="I14" s="779"/>
      <c r="J14" s="778"/>
      <c r="K14" s="779"/>
      <c r="L14" s="778"/>
      <c r="M14" s="779"/>
      <c r="N14" s="778">
        <v>0.5</v>
      </c>
      <c r="O14" s="779">
        <f>N14*D14</f>
        <v>596324.69499999995</v>
      </c>
      <c r="P14" s="778">
        <v>0.25</v>
      </c>
      <c r="Q14" s="779">
        <f>P14*D14</f>
        <v>298162.34749999997</v>
      </c>
      <c r="R14" s="778">
        <v>0.25</v>
      </c>
      <c r="S14" s="779">
        <f>R14*D14</f>
        <v>298162.34749999997</v>
      </c>
      <c r="T14" s="778"/>
      <c r="U14" s="779"/>
      <c r="V14" s="778"/>
      <c r="W14" s="779"/>
      <c r="X14" s="778"/>
      <c r="Y14" s="779"/>
      <c r="Z14" s="778"/>
      <c r="AA14" s="779"/>
      <c r="AB14" s="778"/>
      <c r="AC14" s="779"/>
      <c r="AD14" s="778"/>
      <c r="AE14" s="779"/>
      <c r="AF14" s="778"/>
      <c r="AG14" s="779"/>
      <c r="AH14" s="778"/>
      <c r="AI14" s="780"/>
      <c r="AJ14" s="780"/>
      <c r="AK14" s="780"/>
      <c r="AL14" s="780"/>
      <c r="AM14" s="780"/>
      <c r="AN14" s="780"/>
      <c r="AO14" s="780"/>
      <c r="AP14" s="777">
        <f t="shared" si="1"/>
        <v>1192649.3899999999</v>
      </c>
      <c r="AQ14" s="778">
        <f t="shared" si="0"/>
        <v>1</v>
      </c>
    </row>
    <row r="15" spans="1:43" s="809" customFormat="1" x14ac:dyDescent="0.25">
      <c r="A15" s="807" t="str">
        <f>Planilha!A52</f>
        <v>7.0</v>
      </c>
      <c r="B15" s="1179" t="str">
        <f>Planilha!D52</f>
        <v xml:space="preserve">ALVENARIA </v>
      </c>
      <c r="C15" s="1179"/>
      <c r="D15" s="774">
        <f>Planilha!I52</f>
        <v>265975.20999999996</v>
      </c>
      <c r="E15" s="775">
        <f>D15/D34</f>
        <v>4.168986005361016E-2</v>
      </c>
      <c r="F15" s="778"/>
      <c r="G15" s="777"/>
      <c r="H15" s="778"/>
      <c r="I15" s="777"/>
      <c r="J15" s="778"/>
      <c r="K15" s="777"/>
      <c r="L15" s="778"/>
      <c r="M15" s="777"/>
      <c r="N15" s="778"/>
      <c r="O15" s="777"/>
      <c r="P15" s="778"/>
      <c r="Q15" s="777"/>
      <c r="R15" s="778">
        <v>0.25</v>
      </c>
      <c r="S15" s="777">
        <f>R15*D15</f>
        <v>66493.802499999991</v>
      </c>
      <c r="T15" s="778">
        <v>0.25</v>
      </c>
      <c r="U15" s="777">
        <f>T15*D15</f>
        <v>66493.802499999991</v>
      </c>
      <c r="V15" s="778">
        <v>0.5</v>
      </c>
      <c r="W15" s="777">
        <f>V15*D15</f>
        <v>132987.60499999998</v>
      </c>
      <c r="X15" s="778"/>
      <c r="Y15" s="777"/>
      <c r="Z15" s="778"/>
      <c r="AA15" s="777"/>
      <c r="AB15" s="778"/>
      <c r="AC15" s="777"/>
      <c r="AD15" s="778"/>
      <c r="AE15" s="777"/>
      <c r="AF15" s="778"/>
      <c r="AG15" s="777"/>
      <c r="AH15" s="778"/>
      <c r="AI15" s="777"/>
      <c r="AJ15" s="777"/>
      <c r="AK15" s="777"/>
      <c r="AL15" s="777"/>
      <c r="AM15" s="777"/>
      <c r="AN15" s="777"/>
      <c r="AO15" s="777"/>
      <c r="AP15" s="777">
        <f t="shared" si="1"/>
        <v>265975.20999999996</v>
      </c>
      <c r="AQ15" s="778">
        <f t="shared" si="0"/>
        <v>1</v>
      </c>
    </row>
    <row r="16" spans="1:43" s="809" customFormat="1" x14ac:dyDescent="0.25">
      <c r="A16" s="807" t="str">
        <f>Planilha!A58</f>
        <v>8.0</v>
      </c>
      <c r="B16" s="1178" t="str">
        <f>Planilha!D58</f>
        <v>COBERTURA</v>
      </c>
      <c r="C16" s="1178"/>
      <c r="D16" s="774">
        <f>Planilha!I58</f>
        <v>929656.91999999993</v>
      </c>
      <c r="E16" s="775">
        <f>D16/D34</f>
        <v>0.14571759109681784</v>
      </c>
      <c r="F16" s="778">
        <f t="shared" ref="F16:F20" si="2">G16/D16</f>
        <v>0</v>
      </c>
      <c r="G16" s="777"/>
      <c r="H16" s="778"/>
      <c r="I16" s="777"/>
      <c r="J16" s="778"/>
      <c r="K16" s="777"/>
      <c r="L16" s="778"/>
      <c r="M16" s="777"/>
      <c r="N16" s="778"/>
      <c r="O16" s="777"/>
      <c r="P16" s="778"/>
      <c r="Q16" s="777"/>
      <c r="R16" s="778"/>
      <c r="S16" s="777"/>
      <c r="T16" s="778"/>
      <c r="U16" s="777"/>
      <c r="V16" s="778">
        <v>0.25</v>
      </c>
      <c r="W16" s="777">
        <f>V16*D16</f>
        <v>232414.22999999998</v>
      </c>
      <c r="X16" s="778">
        <v>0.25</v>
      </c>
      <c r="Y16" s="777">
        <f>X16*D16</f>
        <v>232414.22999999998</v>
      </c>
      <c r="Z16" s="778">
        <v>0.5</v>
      </c>
      <c r="AA16" s="777">
        <f>Z16*D16</f>
        <v>464828.45999999996</v>
      </c>
      <c r="AB16" s="778"/>
      <c r="AC16" s="777"/>
      <c r="AD16" s="778"/>
      <c r="AE16" s="777"/>
      <c r="AF16" s="778"/>
      <c r="AG16" s="777"/>
      <c r="AH16" s="778"/>
      <c r="AI16" s="777"/>
      <c r="AJ16" s="777"/>
      <c r="AK16" s="777"/>
      <c r="AL16" s="777"/>
      <c r="AM16" s="777"/>
      <c r="AN16" s="777"/>
      <c r="AO16" s="777"/>
      <c r="AP16" s="777">
        <f t="shared" si="1"/>
        <v>929656.91999999993</v>
      </c>
      <c r="AQ16" s="778">
        <f t="shared" si="0"/>
        <v>1</v>
      </c>
    </row>
    <row r="17" spans="1:43" s="809" customFormat="1" x14ac:dyDescent="0.25">
      <c r="A17" s="807" t="str">
        <f>Planilha!A69</f>
        <v>9.0</v>
      </c>
      <c r="B17" s="1178" t="str">
        <f>Planilha!D69</f>
        <v xml:space="preserve">PISOS </v>
      </c>
      <c r="C17" s="1178"/>
      <c r="D17" s="774">
        <f>Planilha!I69</f>
        <v>580452.86</v>
      </c>
      <c r="E17" s="775">
        <f>D17/D34</f>
        <v>9.0982157702282754E-2</v>
      </c>
      <c r="F17" s="778"/>
      <c r="G17" s="777"/>
      <c r="H17" s="778"/>
      <c r="I17" s="777"/>
      <c r="J17" s="778"/>
      <c r="K17" s="774"/>
      <c r="L17" s="778"/>
      <c r="M17" s="774"/>
      <c r="N17" s="778"/>
      <c r="O17" s="774"/>
      <c r="P17" s="778"/>
      <c r="Q17" s="774"/>
      <c r="R17" s="778"/>
      <c r="S17" s="774"/>
      <c r="T17" s="778"/>
      <c r="U17" s="774"/>
      <c r="V17" s="778"/>
      <c r="W17" s="774"/>
      <c r="X17" s="778">
        <v>0.5</v>
      </c>
      <c r="Y17" s="774">
        <f>X17*D17</f>
        <v>290226.43</v>
      </c>
      <c r="Z17" s="778">
        <v>0.25</v>
      </c>
      <c r="AA17" s="774">
        <f>Z17*D17</f>
        <v>145113.215</v>
      </c>
      <c r="AB17" s="778">
        <v>0.25</v>
      </c>
      <c r="AC17" s="774">
        <f>AB17*D17</f>
        <v>145113.215</v>
      </c>
      <c r="AD17" s="778"/>
      <c r="AE17" s="774"/>
      <c r="AF17" s="778"/>
      <c r="AG17" s="774"/>
      <c r="AH17" s="778"/>
      <c r="AI17" s="777"/>
      <c r="AJ17" s="777"/>
      <c r="AK17" s="777"/>
      <c r="AL17" s="777"/>
      <c r="AM17" s="777"/>
      <c r="AN17" s="777"/>
      <c r="AO17" s="777"/>
      <c r="AP17" s="777">
        <f t="shared" si="1"/>
        <v>580452.86</v>
      </c>
      <c r="AQ17" s="778">
        <f t="shared" si="0"/>
        <v>1</v>
      </c>
    </row>
    <row r="18" spans="1:43" s="809" customFormat="1" x14ac:dyDescent="0.25">
      <c r="A18" s="807" t="str">
        <f>Planilha!A77</f>
        <v>10.0</v>
      </c>
      <c r="B18" s="1178" t="str">
        <f>Planilha!D77</f>
        <v>REVESTIMENTOS DE ALVENARIAS E TETOS</v>
      </c>
      <c r="C18" s="1178"/>
      <c r="D18" s="774">
        <f>Planilha!I77</f>
        <v>450139.45999999996</v>
      </c>
      <c r="E18" s="775">
        <f>D18/D34</f>
        <v>7.0556391672771487E-2</v>
      </c>
      <c r="F18" s="778"/>
      <c r="G18" s="777"/>
      <c r="H18" s="778"/>
      <c r="I18" s="777"/>
      <c r="J18" s="778"/>
      <c r="K18" s="777"/>
      <c r="L18" s="778"/>
      <c r="M18" s="777"/>
      <c r="N18" s="778"/>
      <c r="O18" s="777"/>
      <c r="P18" s="778"/>
      <c r="Q18" s="777"/>
      <c r="R18" s="778"/>
      <c r="S18" s="777"/>
      <c r="T18" s="778">
        <v>0.5</v>
      </c>
      <c r="U18" s="777">
        <f>T18*D18</f>
        <v>225069.72999999998</v>
      </c>
      <c r="V18" s="778">
        <v>0.25</v>
      </c>
      <c r="W18" s="777">
        <f>V18*D18</f>
        <v>112534.86499999999</v>
      </c>
      <c r="X18" s="778">
        <v>0.25</v>
      </c>
      <c r="Y18" s="777">
        <f>X18*D18</f>
        <v>112534.86499999999</v>
      </c>
      <c r="Z18" s="778"/>
      <c r="AA18" s="777"/>
      <c r="AB18" s="778"/>
      <c r="AC18" s="777"/>
      <c r="AD18" s="778"/>
      <c r="AE18" s="777"/>
      <c r="AF18" s="778"/>
      <c r="AG18" s="777"/>
      <c r="AH18" s="778"/>
      <c r="AI18" s="777"/>
      <c r="AJ18" s="777"/>
      <c r="AK18" s="777"/>
      <c r="AL18" s="777"/>
      <c r="AM18" s="777"/>
      <c r="AN18" s="777"/>
      <c r="AO18" s="777"/>
      <c r="AP18" s="777">
        <f t="shared" si="1"/>
        <v>450139.45999999996</v>
      </c>
      <c r="AQ18" s="778">
        <f t="shared" si="0"/>
        <v>1</v>
      </c>
    </row>
    <row r="19" spans="1:43" s="809" customFormat="1" x14ac:dyDescent="0.25">
      <c r="A19" s="807" t="str">
        <f>Planilha!A82</f>
        <v>11.0</v>
      </c>
      <c r="B19" s="1178" t="str">
        <f>Planilha!D82</f>
        <v>ESQUADRIAS</v>
      </c>
      <c r="C19" s="1178"/>
      <c r="D19" s="774">
        <f>Planilha!I82</f>
        <v>229315.56999999998</v>
      </c>
      <c r="E19" s="775">
        <f>D19/D34</f>
        <v>3.5943703254953135E-2</v>
      </c>
      <c r="F19" s="778"/>
      <c r="G19" s="777"/>
      <c r="H19" s="778"/>
      <c r="I19" s="777"/>
      <c r="J19" s="778"/>
      <c r="K19" s="777"/>
      <c r="L19" s="778"/>
      <c r="M19" s="777"/>
      <c r="N19" s="778"/>
      <c r="O19" s="777"/>
      <c r="P19" s="778"/>
      <c r="Q19" s="777"/>
      <c r="R19" s="778"/>
      <c r="S19" s="777"/>
      <c r="T19" s="778"/>
      <c r="U19" s="777"/>
      <c r="V19" s="778"/>
      <c r="W19" s="777"/>
      <c r="X19" s="778"/>
      <c r="Y19" s="777"/>
      <c r="Z19" s="778">
        <v>0.25</v>
      </c>
      <c r="AA19" s="777">
        <f>Z19*D19</f>
        <v>57328.892499999994</v>
      </c>
      <c r="AB19" s="778">
        <v>0.25</v>
      </c>
      <c r="AC19" s="777">
        <f>AB19*D19</f>
        <v>57328.892499999994</v>
      </c>
      <c r="AD19" s="778">
        <v>0.5</v>
      </c>
      <c r="AE19" s="777">
        <f>AD19*D19</f>
        <v>114657.78499999999</v>
      </c>
      <c r="AF19" s="778"/>
      <c r="AG19" s="777"/>
      <c r="AH19" s="778"/>
      <c r="AI19" s="777"/>
      <c r="AJ19" s="777"/>
      <c r="AK19" s="777"/>
      <c r="AL19" s="777"/>
      <c r="AM19" s="777"/>
      <c r="AN19" s="777"/>
      <c r="AO19" s="777"/>
      <c r="AP19" s="777">
        <f t="shared" si="1"/>
        <v>229315.56999999998</v>
      </c>
      <c r="AQ19" s="778">
        <f t="shared" si="0"/>
        <v>1</v>
      </c>
    </row>
    <row r="20" spans="1:43" s="809" customFormat="1" x14ac:dyDescent="0.25">
      <c r="A20" s="807" t="s">
        <v>8507</v>
      </c>
      <c r="B20" s="1178" t="str">
        <f>Planilha!D101</f>
        <v>COMPLEMENTOS DE ESQUADRIAS E BANCADAS</v>
      </c>
      <c r="C20" s="1178"/>
      <c r="D20" s="774">
        <f>Planilha!I101</f>
        <v>61717.08</v>
      </c>
      <c r="E20" s="775">
        <f>D20/D34</f>
        <v>9.6737452641449655E-3</v>
      </c>
      <c r="F20" s="778">
        <f t="shared" si="2"/>
        <v>0</v>
      </c>
      <c r="G20" s="777"/>
      <c r="H20" s="778"/>
      <c r="I20" s="777"/>
      <c r="J20" s="778"/>
      <c r="K20" s="777"/>
      <c r="L20" s="778"/>
      <c r="M20" s="777"/>
      <c r="N20" s="778"/>
      <c r="O20" s="777"/>
      <c r="P20" s="778"/>
      <c r="Q20" s="777"/>
      <c r="R20" s="778"/>
      <c r="S20" s="777"/>
      <c r="T20" s="778"/>
      <c r="U20" s="777"/>
      <c r="V20" s="778"/>
      <c r="W20" s="777"/>
      <c r="X20" s="778"/>
      <c r="Y20" s="777"/>
      <c r="Z20" s="778"/>
      <c r="AA20" s="777"/>
      <c r="AB20" s="778"/>
      <c r="AC20" s="777"/>
      <c r="AD20" s="778">
        <v>0.5</v>
      </c>
      <c r="AE20" s="777">
        <f>AD20*D20</f>
        <v>30858.54</v>
      </c>
      <c r="AF20" s="778">
        <v>0.5</v>
      </c>
      <c r="AG20" s="777">
        <f>AF20*D20</f>
        <v>30858.54</v>
      </c>
      <c r="AH20" s="778"/>
      <c r="AI20" s="777"/>
      <c r="AJ20" s="777"/>
      <c r="AK20" s="777"/>
      <c r="AL20" s="777"/>
      <c r="AM20" s="777"/>
      <c r="AN20" s="777"/>
      <c r="AO20" s="777"/>
      <c r="AP20" s="777">
        <f t="shared" si="1"/>
        <v>61717.08</v>
      </c>
      <c r="AQ20" s="778">
        <f t="shared" si="0"/>
        <v>1</v>
      </c>
    </row>
    <row r="21" spans="1:43" s="809" customFormat="1" x14ac:dyDescent="0.25">
      <c r="A21" s="807" t="str">
        <f>Planilha!A109</f>
        <v>13.0</v>
      </c>
      <c r="B21" s="1178" t="str">
        <f>Planilha!D109</f>
        <v>INSTALAÇÕES ELÉTRICAS, TELEFONIA, E CABEAMENTO ESTRUTURADO</v>
      </c>
      <c r="C21" s="1178"/>
      <c r="D21" s="774">
        <f>Planilha!I109</f>
        <v>339054.14</v>
      </c>
      <c r="E21" s="775">
        <f>D21/D34</f>
        <v>5.3144500373539127E-2</v>
      </c>
      <c r="F21" s="778"/>
      <c r="G21" s="777"/>
      <c r="H21" s="778"/>
      <c r="I21" s="777"/>
      <c r="J21" s="778"/>
      <c r="K21" s="777"/>
      <c r="L21" s="778"/>
      <c r="M21" s="777"/>
      <c r="N21" s="778"/>
      <c r="O21" s="777"/>
      <c r="P21" s="778"/>
      <c r="Q21" s="777"/>
      <c r="R21" s="778"/>
      <c r="S21" s="777"/>
      <c r="T21" s="778"/>
      <c r="U21" s="777"/>
      <c r="V21" s="778"/>
      <c r="W21" s="777"/>
      <c r="X21" s="778"/>
      <c r="Y21" s="777"/>
      <c r="Z21" s="778"/>
      <c r="AA21" s="777"/>
      <c r="AB21" s="778"/>
      <c r="AC21" s="777"/>
      <c r="AD21" s="778"/>
      <c r="AE21" s="777"/>
      <c r="AF21" s="778">
        <v>0.5</v>
      </c>
      <c r="AG21" s="777">
        <f>AF21*D21</f>
        <v>169527.07</v>
      </c>
      <c r="AH21" s="778">
        <v>0.5</v>
      </c>
      <c r="AI21" s="777">
        <f>AH21*D21</f>
        <v>169527.07</v>
      </c>
      <c r="AJ21" s="777"/>
      <c r="AK21" s="777"/>
      <c r="AL21" s="777"/>
      <c r="AM21" s="777"/>
      <c r="AN21" s="777"/>
      <c r="AO21" s="777"/>
      <c r="AP21" s="777">
        <f t="shared" si="1"/>
        <v>339054.14</v>
      </c>
      <c r="AQ21" s="778">
        <f t="shared" si="0"/>
        <v>1</v>
      </c>
    </row>
    <row r="22" spans="1:43" s="809" customFormat="1" x14ac:dyDescent="0.25">
      <c r="A22" s="807" t="str">
        <f>Planilha!A155</f>
        <v>14.0</v>
      </c>
      <c r="B22" s="1178" t="str">
        <f>Planilha!D155</f>
        <v>PONTO DE REDE (LÓGICA/SOM/CFT)</v>
      </c>
      <c r="C22" s="1178"/>
      <c r="D22" s="774">
        <f>Planilha!I155</f>
        <v>35360.910000000003</v>
      </c>
      <c r="E22" s="775">
        <f>D22/D34</f>
        <v>5.5425894363174081E-3</v>
      </c>
      <c r="F22" s="778"/>
      <c r="G22" s="777"/>
      <c r="H22" s="778"/>
      <c r="I22" s="777"/>
      <c r="J22" s="778"/>
      <c r="K22" s="777"/>
      <c r="L22" s="778"/>
      <c r="M22" s="777"/>
      <c r="N22" s="778"/>
      <c r="O22" s="777"/>
      <c r="P22" s="778"/>
      <c r="Q22" s="777"/>
      <c r="R22" s="778">
        <v>0.5</v>
      </c>
      <c r="S22" s="777">
        <f>R22*D22</f>
        <v>17680.455000000002</v>
      </c>
      <c r="T22" s="778">
        <v>0.5</v>
      </c>
      <c r="U22" s="777">
        <f>T22*D22</f>
        <v>17680.455000000002</v>
      </c>
      <c r="V22" s="778"/>
      <c r="W22" s="777"/>
      <c r="X22" s="778"/>
      <c r="Y22" s="777"/>
      <c r="Z22" s="778"/>
      <c r="AA22" s="777"/>
      <c r="AB22" s="778"/>
      <c r="AC22" s="777"/>
      <c r="AD22" s="778"/>
      <c r="AE22" s="777"/>
      <c r="AF22" s="778"/>
      <c r="AG22" s="777"/>
      <c r="AH22" s="778"/>
      <c r="AI22" s="777"/>
      <c r="AJ22" s="777"/>
      <c r="AK22" s="777"/>
      <c r="AL22" s="777"/>
      <c r="AM22" s="777"/>
      <c r="AN22" s="777"/>
      <c r="AO22" s="777"/>
      <c r="AP22" s="777">
        <f t="shared" si="1"/>
        <v>35360.910000000003</v>
      </c>
      <c r="AQ22" s="778">
        <f t="shared" si="0"/>
        <v>1</v>
      </c>
    </row>
    <row r="23" spans="1:43" s="809" customFormat="1" x14ac:dyDescent="0.25">
      <c r="A23" s="807" t="str">
        <f>Planilha!A161</f>
        <v>15.0</v>
      </c>
      <c r="B23" s="1178" t="str">
        <f>Planilha!D161</f>
        <v>SPDA</v>
      </c>
      <c r="C23" s="1178"/>
      <c r="D23" s="774">
        <f>Planilha!I161</f>
        <v>86680.390000000014</v>
      </c>
      <c r="E23" s="775">
        <f>D23/D34</f>
        <v>1.3586579472922872E-2</v>
      </c>
      <c r="F23" s="778"/>
      <c r="G23" s="777"/>
      <c r="H23" s="778"/>
      <c r="I23" s="777"/>
      <c r="J23" s="778"/>
      <c r="K23" s="777"/>
      <c r="L23" s="778"/>
      <c r="M23" s="777"/>
      <c r="N23" s="778">
        <v>0.5</v>
      </c>
      <c r="O23" s="777">
        <f>N23*D23</f>
        <v>43340.195000000007</v>
      </c>
      <c r="P23" s="778"/>
      <c r="Q23" s="777"/>
      <c r="R23" s="778">
        <v>0.5</v>
      </c>
      <c r="S23" s="777">
        <f>R23*D23</f>
        <v>43340.195000000007</v>
      </c>
      <c r="T23" s="778"/>
      <c r="U23" s="777"/>
      <c r="V23" s="778"/>
      <c r="W23" s="777"/>
      <c r="X23" s="778"/>
      <c r="Y23" s="777"/>
      <c r="Z23" s="778"/>
      <c r="AA23" s="777"/>
      <c r="AB23" s="778"/>
      <c r="AC23" s="777"/>
      <c r="AD23" s="778"/>
      <c r="AE23" s="777"/>
      <c r="AF23" s="778"/>
      <c r="AG23" s="777"/>
      <c r="AH23" s="778"/>
      <c r="AI23" s="777"/>
      <c r="AJ23" s="777"/>
      <c r="AK23" s="777"/>
      <c r="AL23" s="777"/>
      <c r="AM23" s="777"/>
      <c r="AN23" s="777"/>
      <c r="AO23" s="777"/>
      <c r="AP23" s="777">
        <f t="shared" si="1"/>
        <v>86680.390000000014</v>
      </c>
      <c r="AQ23" s="778">
        <f t="shared" si="0"/>
        <v>1</v>
      </c>
    </row>
    <row r="24" spans="1:43" s="809" customFormat="1" x14ac:dyDescent="0.25">
      <c r="A24" s="807" t="str">
        <f>Planilha!A172</f>
        <v>16.0</v>
      </c>
      <c r="B24" s="1178" t="str">
        <f>Planilha!D172</f>
        <v>PREVENÇÃO E COMBATE A INCÊNDIO</v>
      </c>
      <c r="C24" s="1178"/>
      <c r="D24" s="774">
        <f>Planilha!I172</f>
        <v>59034.540000000008</v>
      </c>
      <c r="E24" s="775">
        <f>D24/D34</f>
        <v>9.2532748105706979E-3</v>
      </c>
      <c r="F24" s="778"/>
      <c r="G24" s="777"/>
      <c r="H24" s="778"/>
      <c r="I24" s="777"/>
      <c r="J24" s="778"/>
      <c r="K24" s="777"/>
      <c r="L24" s="778"/>
      <c r="M24" s="777"/>
      <c r="N24" s="778"/>
      <c r="O24" s="777"/>
      <c r="P24" s="778"/>
      <c r="Q24" s="777"/>
      <c r="R24" s="778"/>
      <c r="S24" s="777"/>
      <c r="T24" s="778"/>
      <c r="U24" s="777"/>
      <c r="V24" s="778"/>
      <c r="W24" s="777"/>
      <c r="X24" s="778"/>
      <c r="Y24" s="777"/>
      <c r="Z24" s="778"/>
      <c r="AA24" s="777"/>
      <c r="AB24" s="778"/>
      <c r="AC24" s="777"/>
      <c r="AD24" s="778"/>
      <c r="AE24" s="777"/>
      <c r="AF24" s="778"/>
      <c r="AG24" s="777"/>
      <c r="AH24" s="778">
        <v>0.5</v>
      </c>
      <c r="AI24" s="777">
        <f>AH24*D24</f>
        <v>29517.270000000004</v>
      </c>
      <c r="AJ24" s="777"/>
      <c r="AK24" s="777"/>
      <c r="AL24" s="808">
        <v>0.5</v>
      </c>
      <c r="AM24" s="777">
        <f>AL24*D24</f>
        <v>29517.270000000004</v>
      </c>
      <c r="AN24" s="777"/>
      <c r="AO24" s="777"/>
      <c r="AP24" s="777">
        <f t="shared" si="1"/>
        <v>59034.540000000008</v>
      </c>
      <c r="AQ24" s="778">
        <f t="shared" si="0"/>
        <v>1</v>
      </c>
    </row>
    <row r="25" spans="1:43" s="809" customFormat="1" x14ac:dyDescent="0.25">
      <c r="A25" s="807" t="str">
        <f>Planilha!A203</f>
        <v>17.0</v>
      </c>
      <c r="B25" s="1178" t="str">
        <f>Planilha!D203</f>
        <v>INSTALAÇÕES DE GASES</v>
      </c>
      <c r="C25" s="1178"/>
      <c r="D25" s="774">
        <f>Planilha!I203</f>
        <v>139228.38000000006</v>
      </c>
      <c r="E25" s="775">
        <f>D25/D34</f>
        <v>2.1823130349970805E-2</v>
      </c>
      <c r="F25" s="778"/>
      <c r="G25" s="777"/>
      <c r="H25" s="778"/>
      <c r="I25" s="777"/>
      <c r="J25" s="778"/>
      <c r="K25" s="777"/>
      <c r="L25" s="778"/>
      <c r="M25" s="777"/>
      <c r="N25" s="778"/>
      <c r="O25" s="777"/>
      <c r="P25" s="778"/>
      <c r="Q25" s="777"/>
      <c r="R25" s="778"/>
      <c r="S25" s="777"/>
      <c r="T25" s="778"/>
      <c r="U25" s="777"/>
      <c r="V25" s="778"/>
      <c r="W25" s="777"/>
      <c r="X25" s="778"/>
      <c r="Y25" s="777"/>
      <c r="Z25" s="778"/>
      <c r="AA25" s="777"/>
      <c r="AB25" s="778"/>
      <c r="AC25" s="777"/>
      <c r="AD25" s="778"/>
      <c r="AE25" s="777"/>
      <c r="AF25" s="778"/>
      <c r="AG25" s="777"/>
      <c r="AH25" s="778"/>
      <c r="AI25" s="777"/>
      <c r="AJ25" s="808">
        <v>0.5</v>
      </c>
      <c r="AK25" s="777">
        <f>AJ25*D25</f>
        <v>69614.190000000031</v>
      </c>
      <c r="AL25" s="808">
        <v>0.5</v>
      </c>
      <c r="AM25" s="777">
        <f>AL25*D25</f>
        <v>69614.190000000031</v>
      </c>
      <c r="AN25" s="777"/>
      <c r="AO25" s="777"/>
      <c r="AP25" s="777">
        <f t="shared" si="1"/>
        <v>139228.38000000006</v>
      </c>
      <c r="AQ25" s="778">
        <f t="shared" si="0"/>
        <v>1</v>
      </c>
    </row>
    <row r="26" spans="1:43" s="809" customFormat="1" x14ac:dyDescent="0.25">
      <c r="A26" s="807" t="str">
        <f>Planilha!A215</f>
        <v>18.0</v>
      </c>
      <c r="B26" s="1178" t="str">
        <f>Planilha!D215</f>
        <v xml:space="preserve">TUBULAÇÕES DE AR CONDICIONADO </v>
      </c>
      <c r="C26" s="1178"/>
      <c r="D26" s="774">
        <f>Planilha!I215</f>
        <v>33397.050000000003</v>
      </c>
      <c r="E26" s="775">
        <f>D26/D34</f>
        <v>5.2347673330285982E-3</v>
      </c>
      <c r="F26" s="778"/>
      <c r="G26" s="777"/>
      <c r="H26" s="778"/>
      <c r="I26" s="777"/>
      <c r="J26" s="778"/>
      <c r="K26" s="777"/>
      <c r="L26" s="778"/>
      <c r="M26" s="777"/>
      <c r="N26" s="778"/>
      <c r="O26" s="777"/>
      <c r="P26" s="778"/>
      <c r="Q26" s="777"/>
      <c r="R26" s="778"/>
      <c r="S26" s="777"/>
      <c r="T26" s="778"/>
      <c r="U26" s="777"/>
      <c r="V26" s="778"/>
      <c r="W26" s="777"/>
      <c r="X26" s="778">
        <v>0.5</v>
      </c>
      <c r="Y26" s="777">
        <f>X26*D26</f>
        <v>16698.525000000001</v>
      </c>
      <c r="Z26" s="778">
        <v>0.25</v>
      </c>
      <c r="AA26" s="777">
        <f>Z26*D26</f>
        <v>8349.2625000000007</v>
      </c>
      <c r="AB26" s="778">
        <v>0.25</v>
      </c>
      <c r="AC26" s="777">
        <f>AB26*D26</f>
        <v>8349.2625000000007</v>
      </c>
      <c r="AD26" s="778"/>
      <c r="AE26" s="777"/>
      <c r="AF26" s="778"/>
      <c r="AG26" s="777"/>
      <c r="AH26" s="778"/>
      <c r="AI26" s="777"/>
      <c r="AJ26" s="777"/>
      <c r="AK26" s="777"/>
      <c r="AL26" s="777"/>
      <c r="AM26" s="777"/>
      <c r="AN26" s="777"/>
      <c r="AO26" s="777"/>
      <c r="AP26" s="777">
        <f t="shared" si="1"/>
        <v>33397.050000000003</v>
      </c>
      <c r="AQ26" s="778">
        <f t="shared" si="0"/>
        <v>1</v>
      </c>
    </row>
    <row r="27" spans="1:43" s="809" customFormat="1" x14ac:dyDescent="0.25">
      <c r="A27" s="807" t="str">
        <f>Planilha!A228</f>
        <v>19.0</v>
      </c>
      <c r="B27" s="1178" t="str">
        <f>Planilha!D228</f>
        <v>HIDRAÚLICA</v>
      </c>
      <c r="C27" s="1178"/>
      <c r="D27" s="774">
        <f>Planilha!I228</f>
        <v>192984.04000000007</v>
      </c>
      <c r="E27" s="775">
        <f>D27/D34</f>
        <v>3.0248975534901575E-2</v>
      </c>
      <c r="F27" s="778"/>
      <c r="G27" s="777"/>
      <c r="H27" s="778"/>
      <c r="I27" s="777"/>
      <c r="J27" s="778"/>
      <c r="K27" s="777"/>
      <c r="L27" s="778"/>
      <c r="M27" s="777"/>
      <c r="N27" s="778"/>
      <c r="O27" s="777"/>
      <c r="P27" s="778"/>
      <c r="Q27" s="777"/>
      <c r="R27" s="778">
        <v>0.5</v>
      </c>
      <c r="S27" s="777">
        <f>R27*D27</f>
        <v>96492.020000000033</v>
      </c>
      <c r="T27" s="778">
        <v>0.5</v>
      </c>
      <c r="U27" s="777">
        <f>T27*D27</f>
        <v>96492.020000000033</v>
      </c>
      <c r="V27" s="778"/>
      <c r="W27" s="777"/>
      <c r="X27" s="778"/>
      <c r="Y27" s="777"/>
      <c r="Z27" s="778"/>
      <c r="AA27" s="777"/>
      <c r="AB27" s="778"/>
      <c r="AC27" s="777"/>
      <c r="AD27" s="778"/>
      <c r="AE27" s="777"/>
      <c r="AF27" s="778"/>
      <c r="AG27" s="777"/>
      <c r="AH27" s="778"/>
      <c r="AI27" s="777"/>
      <c r="AJ27" s="777"/>
      <c r="AK27" s="777"/>
      <c r="AL27" s="777"/>
      <c r="AM27" s="777"/>
      <c r="AN27" s="777"/>
      <c r="AO27" s="777"/>
      <c r="AP27" s="777">
        <f t="shared" si="1"/>
        <v>192984.04000000007</v>
      </c>
      <c r="AQ27" s="778">
        <f t="shared" si="0"/>
        <v>1</v>
      </c>
    </row>
    <row r="28" spans="1:43" s="809" customFormat="1" x14ac:dyDescent="0.25">
      <c r="A28" s="807" t="str">
        <f>Planilha!A282</f>
        <v>20.0</v>
      </c>
      <c r="B28" s="1178" t="str">
        <f>Planilha!D282</f>
        <v>CASTELO D'ÁGUA COM FUNDAÇÃO</v>
      </c>
      <c r="C28" s="1178"/>
      <c r="D28" s="774">
        <f>Planilha!I282</f>
        <v>193022.86000000002</v>
      </c>
      <c r="E28" s="775">
        <f>D28/D34</f>
        <v>3.025506031388259E-2</v>
      </c>
      <c r="F28" s="778"/>
      <c r="G28" s="777"/>
      <c r="H28" s="778"/>
      <c r="I28" s="777"/>
      <c r="J28" s="778"/>
      <c r="K28" s="777"/>
      <c r="L28" s="778"/>
      <c r="M28" s="777"/>
      <c r="N28" s="778"/>
      <c r="O28" s="777"/>
      <c r="P28" s="778"/>
      <c r="Q28" s="777"/>
      <c r="R28" s="778"/>
      <c r="S28" s="777"/>
      <c r="T28" s="778"/>
      <c r="U28" s="777"/>
      <c r="V28" s="778"/>
      <c r="W28" s="777"/>
      <c r="X28" s="778"/>
      <c r="Y28" s="777"/>
      <c r="Z28" s="778"/>
      <c r="AA28" s="777"/>
      <c r="AB28" s="778"/>
      <c r="AC28" s="777"/>
      <c r="AD28" s="778">
        <v>0.5</v>
      </c>
      <c r="AE28" s="777">
        <f>AD28*D28</f>
        <v>96511.430000000008</v>
      </c>
      <c r="AF28" s="778">
        <v>0.5</v>
      </c>
      <c r="AG28" s="777">
        <f>AF28*D28</f>
        <v>96511.430000000008</v>
      </c>
      <c r="AH28" s="778"/>
      <c r="AI28" s="777"/>
      <c r="AJ28" s="777"/>
      <c r="AK28" s="777"/>
      <c r="AL28" s="777"/>
      <c r="AM28" s="777"/>
      <c r="AN28" s="777"/>
      <c r="AO28" s="777"/>
      <c r="AP28" s="777">
        <f t="shared" si="1"/>
        <v>193022.86000000002</v>
      </c>
      <c r="AQ28" s="778">
        <f t="shared" si="0"/>
        <v>1</v>
      </c>
    </row>
    <row r="29" spans="1:43" s="809" customFormat="1" x14ac:dyDescent="0.25">
      <c r="A29" s="807" t="str">
        <f>Planilha!A289</f>
        <v>21.0</v>
      </c>
      <c r="B29" s="1178" t="str">
        <f>Planilha!D289</f>
        <v>ESGOTO</v>
      </c>
      <c r="C29" s="1178"/>
      <c r="D29" s="774">
        <f>Planilha!I289</f>
        <v>79728.789999999994</v>
      </c>
      <c r="E29" s="775">
        <f>D29/D34</f>
        <v>1.2496962018917753E-2</v>
      </c>
      <c r="F29" s="778"/>
      <c r="G29" s="777"/>
      <c r="H29" s="778"/>
      <c r="I29" s="777"/>
      <c r="J29" s="778"/>
      <c r="K29" s="777"/>
      <c r="L29" s="778"/>
      <c r="M29" s="777"/>
      <c r="N29" s="778"/>
      <c r="O29" s="777"/>
      <c r="P29" s="778"/>
      <c r="Q29" s="777"/>
      <c r="R29" s="778"/>
      <c r="S29" s="777"/>
      <c r="T29" s="778"/>
      <c r="U29" s="777"/>
      <c r="V29" s="778"/>
      <c r="W29" s="777"/>
      <c r="X29" s="778">
        <v>0.5</v>
      </c>
      <c r="Y29" s="777">
        <f>X29*D29</f>
        <v>39864.394999999997</v>
      </c>
      <c r="Z29" s="778">
        <v>0.5</v>
      </c>
      <c r="AA29" s="777">
        <f>Z29*D29</f>
        <v>39864.394999999997</v>
      </c>
      <c r="AB29" s="778"/>
      <c r="AC29" s="777"/>
      <c r="AD29" s="778"/>
      <c r="AE29" s="777"/>
      <c r="AF29" s="778"/>
      <c r="AG29" s="777"/>
      <c r="AH29" s="778"/>
      <c r="AI29" s="777"/>
      <c r="AJ29" s="777"/>
      <c r="AK29" s="777"/>
      <c r="AL29" s="777"/>
      <c r="AM29" s="777"/>
      <c r="AN29" s="777"/>
      <c r="AO29" s="777"/>
      <c r="AP29" s="777">
        <f t="shared" si="1"/>
        <v>79728.789999999994</v>
      </c>
      <c r="AQ29" s="778">
        <f t="shared" si="0"/>
        <v>1</v>
      </c>
    </row>
    <row r="30" spans="1:43" x14ac:dyDescent="0.25">
      <c r="A30" s="773" t="str">
        <f>Planilha!A303</f>
        <v>22.0</v>
      </c>
      <c r="B30" s="1177" t="str">
        <f>Planilha!D303</f>
        <v>PINTURA</v>
      </c>
      <c r="C30" s="1177"/>
      <c r="D30" s="774">
        <f>Planilha!I303</f>
        <v>156895</v>
      </c>
      <c r="E30" s="775">
        <f>D30/D34</f>
        <v>2.4592256523121709E-2</v>
      </c>
      <c r="F30" s="778"/>
      <c r="G30" s="779"/>
      <c r="H30" s="778"/>
      <c r="I30" s="779"/>
      <c r="J30" s="778"/>
      <c r="K30" s="779"/>
      <c r="L30" s="778"/>
      <c r="M30" s="779"/>
      <c r="N30" s="778"/>
      <c r="O30" s="779"/>
      <c r="P30" s="778"/>
      <c r="Q30" s="779"/>
      <c r="R30" s="778"/>
      <c r="S30" s="779"/>
      <c r="T30" s="778"/>
      <c r="U30" s="779"/>
      <c r="V30" s="778"/>
      <c r="W30" s="779"/>
      <c r="X30" s="778"/>
      <c r="Y30" s="779"/>
      <c r="Z30" s="778"/>
      <c r="AA30" s="779"/>
      <c r="AB30" s="778"/>
      <c r="AC30" s="779"/>
      <c r="AD30" s="778"/>
      <c r="AE30" s="779"/>
      <c r="AF30" s="778"/>
      <c r="AG30" s="779"/>
      <c r="AH30" s="778"/>
      <c r="AI30" s="779"/>
      <c r="AJ30" s="779"/>
      <c r="AK30" s="779"/>
      <c r="AL30" s="806">
        <v>0.5</v>
      </c>
      <c r="AM30" s="806">
        <f>AL30*D30</f>
        <v>78447.5</v>
      </c>
      <c r="AN30" s="806">
        <v>0.5</v>
      </c>
      <c r="AO30" s="779">
        <f>AN30*D30</f>
        <v>78447.5</v>
      </c>
      <c r="AP30" s="777">
        <f t="shared" si="1"/>
        <v>156895</v>
      </c>
      <c r="AQ30" s="778">
        <f t="shared" si="0"/>
        <v>1</v>
      </c>
    </row>
    <row r="31" spans="1:43" s="809" customFormat="1" x14ac:dyDescent="0.25">
      <c r="A31" s="807" t="str">
        <f>Planilha!A309</f>
        <v>23.0</v>
      </c>
      <c r="B31" s="1178" t="str">
        <f>Planilha!D309</f>
        <v>DRENAGEM PLUVIAL</v>
      </c>
      <c r="C31" s="1178"/>
      <c r="D31" s="774">
        <f>Planilha!I309</f>
        <v>27127.34</v>
      </c>
      <c r="E31" s="775">
        <f>D31/D34</f>
        <v>4.2520316394400104E-3</v>
      </c>
      <c r="F31" s="778"/>
      <c r="G31" s="777"/>
      <c r="H31" s="778"/>
      <c r="I31" s="777"/>
      <c r="J31" s="778"/>
      <c r="K31" s="777"/>
      <c r="L31" s="778"/>
      <c r="M31" s="777"/>
      <c r="N31" s="778"/>
      <c r="O31" s="777"/>
      <c r="P31" s="778"/>
      <c r="Q31" s="777"/>
      <c r="R31" s="778"/>
      <c r="S31" s="777"/>
      <c r="T31" s="778"/>
      <c r="U31" s="777"/>
      <c r="V31" s="778"/>
      <c r="W31" s="777"/>
      <c r="X31" s="778"/>
      <c r="Y31" s="777"/>
      <c r="Z31" s="778"/>
      <c r="AA31" s="777"/>
      <c r="AB31" s="778">
        <v>0.5</v>
      </c>
      <c r="AC31" s="777">
        <f>AB31*D31</f>
        <v>13563.67</v>
      </c>
      <c r="AD31" s="778"/>
      <c r="AE31" s="777"/>
      <c r="AF31" s="778"/>
      <c r="AG31" s="777"/>
      <c r="AH31" s="778"/>
      <c r="AI31" s="777"/>
      <c r="AJ31" s="777"/>
      <c r="AK31" s="777"/>
      <c r="AL31" s="808">
        <v>0.5</v>
      </c>
      <c r="AM31" s="777">
        <f>AL31*D31</f>
        <v>13563.67</v>
      </c>
      <c r="AN31" s="777"/>
      <c r="AO31" s="777"/>
      <c r="AP31" s="777">
        <f t="shared" si="1"/>
        <v>27127.34</v>
      </c>
      <c r="AQ31" s="778">
        <f t="shared" si="0"/>
        <v>1</v>
      </c>
    </row>
    <row r="32" spans="1:43" x14ac:dyDescent="0.25">
      <c r="A32" s="773" t="str">
        <f>Planilha!A313</f>
        <v>24.0</v>
      </c>
      <c r="B32" s="1177" t="str">
        <f>Planilha!D313</f>
        <v>URBANIZAÇÃO</v>
      </c>
      <c r="C32" s="1177"/>
      <c r="D32" s="774">
        <f>Planilha!I313</f>
        <v>1807.16</v>
      </c>
      <c r="E32" s="775">
        <f>D32/D34</f>
        <v>2.8326041172965761E-4</v>
      </c>
      <c r="F32" s="778"/>
      <c r="G32" s="779"/>
      <c r="H32" s="778"/>
      <c r="I32" s="779"/>
      <c r="J32" s="778"/>
      <c r="K32" s="779"/>
      <c r="L32" s="778"/>
      <c r="M32" s="779"/>
      <c r="N32" s="778"/>
      <c r="O32" s="779"/>
      <c r="P32" s="778"/>
      <c r="Q32" s="779"/>
      <c r="R32" s="778"/>
      <c r="S32" s="779"/>
      <c r="T32" s="778"/>
      <c r="U32" s="779"/>
      <c r="V32" s="778"/>
      <c r="W32" s="779"/>
      <c r="X32" s="778"/>
      <c r="Y32" s="779"/>
      <c r="Z32" s="778"/>
      <c r="AA32" s="779"/>
      <c r="AB32" s="778"/>
      <c r="AC32" s="779"/>
      <c r="AD32" s="778"/>
      <c r="AE32" s="779"/>
      <c r="AF32" s="778"/>
      <c r="AG32" s="779"/>
      <c r="AH32" s="778"/>
      <c r="AI32" s="779"/>
      <c r="AJ32" s="779"/>
      <c r="AK32" s="779"/>
      <c r="AL32" s="806">
        <v>1</v>
      </c>
      <c r="AM32" s="779">
        <f>AL32*D32</f>
        <v>1807.16</v>
      </c>
      <c r="AN32" s="779"/>
      <c r="AO32" s="779"/>
      <c r="AP32" s="777">
        <f t="shared" si="1"/>
        <v>1807.16</v>
      </c>
      <c r="AQ32" s="778">
        <f t="shared" si="0"/>
        <v>1</v>
      </c>
    </row>
    <row r="33" spans="1:43" x14ac:dyDescent="0.25">
      <c r="A33" s="773" t="str">
        <f>Planilha!A315</f>
        <v>25.0</v>
      </c>
      <c r="B33" s="1177" t="str">
        <f>Planilha!D315</f>
        <v>SERVIÇOS FINAIS</v>
      </c>
      <c r="C33" s="1177"/>
      <c r="D33" s="774">
        <f>Planilha!I315</f>
        <v>11361.5</v>
      </c>
      <c r="E33" s="775">
        <f>D33/D34</f>
        <v>1.780840195592258E-3</v>
      </c>
      <c r="F33" s="778"/>
      <c r="G33" s="779"/>
      <c r="H33" s="778"/>
      <c r="I33" s="779"/>
      <c r="J33" s="778"/>
      <c r="K33" s="779"/>
      <c r="L33" s="778"/>
      <c r="M33" s="779"/>
      <c r="N33" s="778"/>
      <c r="O33" s="779"/>
      <c r="P33" s="778"/>
      <c r="Q33" s="779"/>
      <c r="R33" s="778"/>
      <c r="S33" s="779"/>
      <c r="T33" s="778"/>
      <c r="U33" s="779"/>
      <c r="V33" s="778"/>
      <c r="W33" s="779"/>
      <c r="X33" s="778"/>
      <c r="Y33" s="779"/>
      <c r="Z33" s="778"/>
      <c r="AA33" s="779"/>
      <c r="AB33" s="778"/>
      <c r="AC33" s="779"/>
      <c r="AD33" s="778"/>
      <c r="AE33" s="779"/>
      <c r="AF33" s="778"/>
      <c r="AG33" s="779"/>
      <c r="AH33" s="778"/>
      <c r="AI33" s="779"/>
      <c r="AJ33" s="779"/>
      <c r="AK33" s="779"/>
      <c r="AL33" s="779"/>
      <c r="AM33" s="779"/>
      <c r="AN33" s="806">
        <v>1</v>
      </c>
      <c r="AO33" s="779">
        <f>AN33*D33</f>
        <v>11361.5</v>
      </c>
      <c r="AP33" s="777">
        <f t="shared" si="1"/>
        <v>11361.5</v>
      </c>
      <c r="AQ33" s="778">
        <f t="shared" si="0"/>
        <v>1</v>
      </c>
    </row>
    <row r="34" spans="1:43" s="770" customFormat="1" ht="20.25" customHeight="1" x14ac:dyDescent="0.25">
      <c r="A34" s="1180" t="s">
        <v>20</v>
      </c>
      <c r="B34" s="1181"/>
      <c r="C34" s="1182"/>
      <c r="D34" s="1176">
        <f>SUM(D9:D33)</f>
        <v>6379853.75</v>
      </c>
      <c r="E34" s="1197">
        <f>SUM(E9:E33)</f>
        <v>0.99999999999999989</v>
      </c>
      <c r="F34" s="810">
        <f>G34/$D$34</f>
        <v>1.7182831816481687E-2</v>
      </c>
      <c r="G34" s="811">
        <f>SUM(G9:G33)</f>
        <v>109623.954</v>
      </c>
      <c r="H34" s="810">
        <f>I34/D34</f>
        <v>3.8244474491284382E-2</v>
      </c>
      <c r="I34" s="811">
        <f t="shared" ref="I34:AO34" si="3">SUM(I9:I33)</f>
        <v>243994.15400000001</v>
      </c>
      <c r="J34" s="810">
        <f>K34/D34</f>
        <v>5.7335457572205324E-2</v>
      </c>
      <c r="K34" s="811">
        <f t="shared" si="3"/>
        <v>365791.83400000003</v>
      </c>
      <c r="L34" s="810">
        <f>M34/D34</f>
        <v>5.395207280417675E-2</v>
      </c>
      <c r="M34" s="811">
        <f t="shared" si="3"/>
        <v>344206.33400000003</v>
      </c>
      <c r="N34" s="813">
        <f>O34/D34</f>
        <v>0.10681117948824452</v>
      </c>
      <c r="O34" s="811">
        <f t="shared" si="3"/>
        <v>681439.70399999991</v>
      </c>
      <c r="P34" s="810">
        <f>Q34/$D$34</f>
        <v>5.328290817011283E-2</v>
      </c>
      <c r="Q34" s="811">
        <f t="shared" si="3"/>
        <v>339937.16149999999</v>
      </c>
      <c r="R34" s="813">
        <f>S34/D34</f>
        <v>8.8394445405586303E-2</v>
      </c>
      <c r="S34" s="811">
        <f t="shared" si="3"/>
        <v>563943.63400000008</v>
      </c>
      <c r="T34" s="813">
        <f>U34/D34</f>
        <v>7.0144369923840336E-2</v>
      </c>
      <c r="U34" s="811">
        <f t="shared" si="3"/>
        <v>447510.82150000002</v>
      </c>
      <c r="V34" s="813">
        <f>W34/D34</f>
        <v>8.146135230764498E-2</v>
      </c>
      <c r="W34" s="811">
        <f t="shared" si="3"/>
        <v>519711.51399999997</v>
      </c>
      <c r="X34" s="813">
        <f>Y34/D34</f>
        <v>0.11497336580795445</v>
      </c>
      <c r="Y34" s="811">
        <f t="shared" si="3"/>
        <v>733513.25899999996</v>
      </c>
      <c r="Z34" s="813">
        <f>AA34/D34</f>
        <v>0.1121474336304339</v>
      </c>
      <c r="AA34" s="811">
        <f t="shared" si="3"/>
        <v>715484.22499999986</v>
      </c>
      <c r="AB34" s="813">
        <f>AC34/D34</f>
        <v>3.5166172892286129E-2</v>
      </c>
      <c r="AC34" s="811">
        <f t="shared" si="3"/>
        <v>224355.04</v>
      </c>
      <c r="AD34" s="813">
        <f>AE34/D34</f>
        <v>3.7936254416490345E-2</v>
      </c>
      <c r="AE34" s="811">
        <f t="shared" si="3"/>
        <v>242027.755</v>
      </c>
      <c r="AF34" s="813">
        <f>AG34/D34</f>
        <v>4.6536652975783348E-2</v>
      </c>
      <c r="AG34" s="811">
        <f t="shared" si="3"/>
        <v>296897.04000000004</v>
      </c>
      <c r="AH34" s="813">
        <f>AI34/D34</f>
        <v>3.1198887592054917E-2</v>
      </c>
      <c r="AI34" s="811">
        <f t="shared" si="3"/>
        <v>199044.34000000003</v>
      </c>
      <c r="AJ34" s="813">
        <f>AK34/D34</f>
        <v>1.0911565174985403E-2</v>
      </c>
      <c r="AK34" s="811">
        <f t="shared" si="3"/>
        <v>69614.190000000031</v>
      </c>
      <c r="AL34" s="813">
        <f>AM34/D34</f>
        <v>3.0243607073281269E-2</v>
      </c>
      <c r="AM34" s="811">
        <f t="shared" si="3"/>
        <v>192949.79000000004</v>
      </c>
      <c r="AN34" s="810">
        <f>AO34/$D$34</f>
        <v>1.4076968457153113E-2</v>
      </c>
      <c r="AO34" s="811">
        <f t="shared" si="3"/>
        <v>89809</v>
      </c>
      <c r="AP34" s="811">
        <f>SUM(AP9:AP33)</f>
        <v>6379853.75</v>
      </c>
      <c r="AQ34" s="812"/>
    </row>
    <row r="35" spans="1:43" s="770" customFormat="1" ht="18.75" customHeight="1" x14ac:dyDescent="0.25">
      <c r="A35" s="1180" t="s">
        <v>8508</v>
      </c>
      <c r="B35" s="1181"/>
      <c r="C35" s="1182"/>
      <c r="D35" s="1176"/>
      <c r="E35" s="1197"/>
      <c r="F35" s="810">
        <f>G35/$D$34</f>
        <v>1.7182831816481687E-2</v>
      </c>
      <c r="G35" s="811">
        <f>G34</f>
        <v>109623.954</v>
      </c>
      <c r="H35" s="810">
        <f>I35/$D$34</f>
        <v>5.5427306307766072E-2</v>
      </c>
      <c r="I35" s="811">
        <f>I34+G35</f>
        <v>353618.10800000001</v>
      </c>
      <c r="J35" s="810">
        <f>K35/$D$34</f>
        <v>0.11276276387997139</v>
      </c>
      <c r="K35" s="811">
        <f>K34+I35</f>
        <v>719409.94200000004</v>
      </c>
      <c r="L35" s="810">
        <f>M35/D34</f>
        <v>0.16671483668414813</v>
      </c>
      <c r="M35" s="811">
        <f>M34+K35</f>
        <v>1063616.2760000001</v>
      </c>
      <c r="N35" s="810">
        <f>O35/D34</f>
        <v>0.27352601617239264</v>
      </c>
      <c r="O35" s="811">
        <f>O34+M35</f>
        <v>1745055.98</v>
      </c>
      <c r="P35" s="810">
        <f>Q35/$D$34</f>
        <v>0.32680892434250547</v>
      </c>
      <c r="Q35" s="811">
        <f>Q34+O35</f>
        <v>2084993.1414999999</v>
      </c>
      <c r="R35" s="813">
        <f>S35/D34</f>
        <v>0.4152033697480918</v>
      </c>
      <c r="S35" s="811">
        <f>S34+Q35</f>
        <v>2648936.7755</v>
      </c>
      <c r="T35" s="810">
        <f>U35/D34</f>
        <v>0.48534773967193212</v>
      </c>
      <c r="U35" s="811">
        <f>U34+S35</f>
        <v>3096447.5970000001</v>
      </c>
      <c r="V35" s="810">
        <f>W35/D34</f>
        <v>0.56680909197957707</v>
      </c>
      <c r="W35" s="811">
        <f>W34+U35</f>
        <v>3616159.111</v>
      </c>
      <c r="X35" s="813">
        <f>Y35/D34</f>
        <v>0.68178245778753155</v>
      </c>
      <c r="Y35" s="811">
        <f>SUM(Y34+W35)</f>
        <v>4349672.37</v>
      </c>
      <c r="Z35" s="813">
        <f>AA35/D34</f>
        <v>0.79392989141796544</v>
      </c>
      <c r="AA35" s="811">
        <f>SUM(AA34+Y35)</f>
        <v>5065156.5949999997</v>
      </c>
      <c r="AB35" s="813">
        <f>AC35/D34</f>
        <v>0.82909606431025162</v>
      </c>
      <c r="AC35" s="811">
        <f>AC34+AA35</f>
        <v>5289511.6349999998</v>
      </c>
      <c r="AD35" s="813">
        <f>AE35/D34</f>
        <v>0.86703231872674191</v>
      </c>
      <c r="AE35" s="811">
        <f>AE34+AC35</f>
        <v>5531539.3899999997</v>
      </c>
      <c r="AF35" s="813">
        <f>AG35/D34</f>
        <v>0.91356897170252527</v>
      </c>
      <c r="AG35" s="811">
        <f>SUM(AG34+AE35)</f>
        <v>5828436.4299999997</v>
      </c>
      <c r="AH35" s="810">
        <f>AI35/$D$34</f>
        <v>0.94476785929458018</v>
      </c>
      <c r="AI35" s="811">
        <f>AI34+AG35</f>
        <v>6027480.7699999996</v>
      </c>
      <c r="AJ35" s="813">
        <f>AK35/D34</f>
        <v>0.95567942446956566</v>
      </c>
      <c r="AK35" s="811">
        <f>SUM(AK34+AI35)</f>
        <v>6097094.96</v>
      </c>
      <c r="AL35" s="813">
        <f>AM34/D34</f>
        <v>3.0243607073281269E-2</v>
      </c>
      <c r="AM35" s="811">
        <f>AM34+AK35</f>
        <v>6290044.75</v>
      </c>
      <c r="AN35" s="810">
        <f>AO35/$D$34</f>
        <v>1</v>
      </c>
      <c r="AO35" s="811">
        <f>AO34+AM35</f>
        <v>6379853.75</v>
      </c>
      <c r="AP35" s="811"/>
      <c r="AQ35" s="812"/>
    </row>
    <row r="36" spans="1:43" ht="12.75" customHeight="1" x14ac:dyDescent="0.25">
      <c r="E36" s="1175"/>
      <c r="F36" s="1175"/>
      <c r="G36" s="1175"/>
      <c r="H36" s="1175"/>
      <c r="I36" s="1175"/>
    </row>
  </sheetData>
  <mergeCells count="59">
    <mergeCell ref="X7:Y7"/>
    <mergeCell ref="Z7:AA7"/>
    <mergeCell ref="AB7:AC7"/>
    <mergeCell ref="AD7:AE7"/>
    <mergeCell ref="AF7:AG7"/>
    <mergeCell ref="B10:C10"/>
    <mergeCell ref="A34:C34"/>
    <mergeCell ref="F7:G7"/>
    <mergeCell ref="E34:E35"/>
    <mergeCell ref="H7:I7"/>
    <mergeCell ref="B21:C21"/>
    <mergeCell ref="B22:C22"/>
    <mergeCell ref="B23:C23"/>
    <mergeCell ref="B24:C24"/>
    <mergeCell ref="B25:C25"/>
    <mergeCell ref="B26:C26"/>
    <mergeCell ref="B27:C27"/>
    <mergeCell ref="B28:C28"/>
    <mergeCell ref="B29:C29"/>
    <mergeCell ref="B30:C30"/>
    <mergeCell ref="B31:C31"/>
    <mergeCell ref="B1:K3"/>
    <mergeCell ref="B7:C7"/>
    <mergeCell ref="A5:G5"/>
    <mergeCell ref="H5:K5"/>
    <mergeCell ref="A4:K4"/>
    <mergeCell ref="J7:K7"/>
    <mergeCell ref="B6:C6"/>
    <mergeCell ref="AP7:AP8"/>
    <mergeCell ref="AP6:AQ6"/>
    <mergeCell ref="AQ7:AQ8"/>
    <mergeCell ref="E6:K6"/>
    <mergeCell ref="B9:C9"/>
    <mergeCell ref="B8:C8"/>
    <mergeCell ref="L7:M7"/>
    <mergeCell ref="N7:O7"/>
    <mergeCell ref="P7:Q7"/>
    <mergeCell ref="R7:S7"/>
    <mergeCell ref="T7:U7"/>
    <mergeCell ref="V7:W7"/>
    <mergeCell ref="AJ7:AK7"/>
    <mergeCell ref="AN7:AO7"/>
    <mergeCell ref="AL7:AM7"/>
    <mergeCell ref="AH7:AI7"/>
    <mergeCell ref="E36:I36"/>
    <mergeCell ref="D34:D35"/>
    <mergeCell ref="B11:C11"/>
    <mergeCell ref="B12:C12"/>
    <mergeCell ref="B13:C13"/>
    <mergeCell ref="B19:C19"/>
    <mergeCell ref="B15:C15"/>
    <mergeCell ref="B17:C17"/>
    <mergeCell ref="B18:C18"/>
    <mergeCell ref="B16:C16"/>
    <mergeCell ref="A35:C35"/>
    <mergeCell ref="B14:C14"/>
    <mergeCell ref="B20:C20"/>
    <mergeCell ref="B32:C32"/>
    <mergeCell ref="B33:C33"/>
  </mergeCells>
  <phoneticPr fontId="3" type="noConversion"/>
  <conditionalFormatting sqref="F9:F33 H9:H33 J9:J33 AQ9:AQ33">
    <cfRule type="cellIs" dxfId="3" priority="39" stopIfTrue="1" operator="notEqual">
      <formula>0</formula>
    </cfRule>
  </conditionalFormatting>
  <conditionalFormatting sqref="L9:L33">
    <cfRule type="cellIs" dxfId="2" priority="11" stopIfTrue="1" operator="notEqual">
      <formula>0</formula>
    </cfRule>
  </conditionalFormatting>
  <conditionalFormatting sqref="N9:N33 P9:P33 R9:R33 T9:T33 V9:V33 X9:X33 Z9:Z33 AB9:AB33 AD9:AD33 AF9:AF33">
    <cfRule type="cellIs" dxfId="1" priority="10" stopIfTrue="1" operator="notEqual">
      <formula>0</formula>
    </cfRule>
  </conditionalFormatting>
  <conditionalFormatting sqref="AH9:AH33">
    <cfRule type="cellIs" dxfId="0" priority="1" stopIfTrue="1" operator="notEqual">
      <formula>0</formula>
    </cfRule>
  </conditionalFormatting>
  <printOptions horizontalCentered="1"/>
  <pageMargins left="0.23622047244094491" right="0.23622047244094491" top="0.74803149606299213" bottom="0.74803149606299213" header="0.31496062992125984" footer="0.31496062992125984"/>
  <pageSetup paperSize="9" scale="22" fitToWidth="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I11"/>
  <sheetViews>
    <sheetView showGridLines="0" showZeros="0" view="pageBreakPreview" zoomScale="80" zoomScaleNormal="50" zoomScaleSheetLayoutView="80" workbookViewId="0">
      <pane ySplit="1" topLeftCell="A2" activePane="bottomLeft" state="frozen"/>
      <selection activeCell="C1" sqref="C1"/>
      <selection pane="bottomLeft" activeCell="A3" sqref="A3"/>
    </sheetView>
  </sheetViews>
  <sheetFormatPr defaultColWidth="11.5703125" defaultRowHeight="15" customHeight="1" x14ac:dyDescent="0.2"/>
  <cols>
    <col min="1" max="1" width="5.7109375" style="231" customWidth="1"/>
    <col min="2" max="2" width="13" style="286" customWidth="1"/>
    <col min="3" max="3" width="61.5703125" style="287" customWidth="1"/>
    <col min="4" max="4" width="9.5703125" style="288" customWidth="1"/>
    <col min="5" max="5" width="17" style="289" customWidth="1"/>
    <col min="6" max="6" width="16" style="289" customWidth="1"/>
    <col min="7" max="7" width="15" style="289" customWidth="1"/>
    <col min="8" max="8" width="11.5703125" style="231" customWidth="1"/>
    <col min="9" max="9" width="12.28515625" style="267" customWidth="1"/>
    <col min="10" max="10" width="12.28515625" style="231" customWidth="1"/>
    <col min="11" max="16384" width="11.5703125" style="231"/>
  </cols>
  <sheetData>
    <row r="1" spans="1:9" ht="23.25" x14ac:dyDescent="0.35">
      <c r="B1" s="268"/>
      <c r="C1" s="1202" t="s">
        <v>8509</v>
      </c>
      <c r="D1" s="1202"/>
      <c r="E1" s="1202"/>
      <c r="F1" s="1202"/>
      <c r="G1" s="266"/>
    </row>
    <row r="2" spans="1:9" ht="15" customHeight="1" x14ac:dyDescent="0.25">
      <c r="A2" s="1203" t="s">
        <v>8510</v>
      </c>
      <c r="B2" s="1203"/>
      <c r="C2" s="1203"/>
      <c r="D2" s="1203"/>
      <c r="E2" s="1203"/>
      <c r="F2" s="1203"/>
      <c r="G2" s="1203"/>
      <c r="H2" s="269"/>
      <c r="I2" s="270"/>
    </row>
    <row r="3" spans="1:9" ht="15" customHeight="1" x14ac:dyDescent="0.2">
      <c r="B3" s="271"/>
      <c r="C3" s="271"/>
      <c r="D3" s="271"/>
      <c r="E3" s="271"/>
      <c r="F3" s="271"/>
      <c r="G3" s="271"/>
      <c r="H3" s="271"/>
      <c r="I3" s="271"/>
    </row>
    <row r="4" spans="1:9" s="274" customFormat="1" ht="77.45" customHeight="1" x14ac:dyDescent="0.2">
      <c r="A4" s="1204" t="s">
        <v>8511</v>
      </c>
      <c r="B4" s="1204"/>
      <c r="C4" s="1205" t="s">
        <v>8512</v>
      </c>
      <c r="D4" s="1205"/>
      <c r="E4" s="1205"/>
      <c r="F4" s="272">
        <f>F11</f>
        <v>226.8</v>
      </c>
      <c r="G4" s="273" t="s">
        <v>5</v>
      </c>
    </row>
    <row r="5" spans="1:9" s="274" customFormat="1" ht="29.25" customHeight="1" x14ac:dyDescent="0.2">
      <c r="A5" s="1204" t="s">
        <v>8513</v>
      </c>
      <c r="B5" s="1204"/>
      <c r="C5" s="273" t="s">
        <v>31</v>
      </c>
      <c r="D5" s="273" t="s">
        <v>5</v>
      </c>
      <c r="E5" s="273" t="s">
        <v>8514</v>
      </c>
      <c r="F5" s="273" t="s">
        <v>8515</v>
      </c>
      <c r="G5" s="273" t="s">
        <v>36</v>
      </c>
    </row>
    <row r="6" spans="1:9" s="274" customFormat="1" ht="60" x14ac:dyDescent="0.2">
      <c r="A6" s="1198" t="s">
        <v>5221</v>
      </c>
      <c r="B6" s="1199"/>
      <c r="C6" s="275" t="s">
        <v>8516</v>
      </c>
      <c r="D6" s="414" t="s">
        <v>8081</v>
      </c>
      <c r="E6" s="415">
        <v>5</v>
      </c>
      <c r="F6" s="415">
        <v>2.65</v>
      </c>
      <c r="G6" s="416">
        <f>F6*E6</f>
        <v>13.25</v>
      </c>
    </row>
    <row r="7" spans="1:9" s="274" customFormat="1" ht="45" x14ac:dyDescent="0.2">
      <c r="A7" s="1198" t="s">
        <v>8517</v>
      </c>
      <c r="B7" s="1199"/>
      <c r="C7" s="275" t="s">
        <v>5228</v>
      </c>
      <c r="D7" s="414" t="s">
        <v>8081</v>
      </c>
      <c r="E7" s="415">
        <v>5</v>
      </c>
      <c r="F7" s="415">
        <v>4.46</v>
      </c>
      <c r="G7" s="416">
        <f>F7*E7</f>
        <v>22.3</v>
      </c>
    </row>
    <row r="8" spans="1:9" s="274" customFormat="1" ht="30" x14ac:dyDescent="0.2">
      <c r="A8" s="1198" t="s">
        <v>4007</v>
      </c>
      <c r="B8" s="1199"/>
      <c r="C8" s="275" t="s">
        <v>8518</v>
      </c>
      <c r="D8" s="414" t="s">
        <v>8081</v>
      </c>
      <c r="E8" s="415">
        <v>5</v>
      </c>
      <c r="F8" s="415">
        <v>38.25</v>
      </c>
      <c r="G8" s="416">
        <f>F8*E8</f>
        <v>191.25</v>
      </c>
    </row>
    <row r="9" spans="1:9" s="274" customFormat="1" ht="15.75" x14ac:dyDescent="0.2">
      <c r="B9" s="276"/>
      <c r="C9" s="277"/>
      <c r="D9" s="278"/>
      <c r="E9" s="279"/>
      <c r="F9" s="280"/>
      <c r="G9" s="281"/>
    </row>
    <row r="10" spans="1:9" s="274" customFormat="1" ht="15.75" x14ac:dyDescent="0.2">
      <c r="B10" s="276"/>
      <c r="C10" s="1200" t="s">
        <v>8519</v>
      </c>
      <c r="D10" s="1200"/>
      <c r="E10" s="1200"/>
      <c r="F10" s="282">
        <f>G6+G7++G8</f>
        <v>226.8</v>
      </c>
      <c r="G10" s="283">
        <f>F10/F11</f>
        <v>1</v>
      </c>
    </row>
    <row r="11" spans="1:9" s="284" customFormat="1" ht="15.75" x14ac:dyDescent="0.2">
      <c r="B11" s="285"/>
      <c r="C11" s="1201" t="s">
        <v>8520</v>
      </c>
      <c r="D11" s="1201"/>
      <c r="E11" s="1201"/>
      <c r="F11" s="282">
        <f>SUM(F10:F10)</f>
        <v>226.8</v>
      </c>
      <c r="G11" s="283">
        <f>SUM(G10:G10)</f>
        <v>1</v>
      </c>
    </row>
  </sheetData>
  <sheetProtection selectLockedCells="1" selectUnlockedCells="1"/>
  <mergeCells count="10">
    <mergeCell ref="A7:B7"/>
    <mergeCell ref="A8:B8"/>
    <mergeCell ref="C10:E10"/>
    <mergeCell ref="C11:E11"/>
    <mergeCell ref="C1:F1"/>
    <mergeCell ref="A2:G2"/>
    <mergeCell ref="A4:B4"/>
    <mergeCell ref="C4:E4"/>
    <mergeCell ref="A5:B5"/>
    <mergeCell ref="A6:B6"/>
  </mergeCells>
  <pageMargins left="0.78740157480314965" right="0.78740157480314965" top="1.0236220472440944" bottom="1.0236220472440944" header="0.78740157480314965" footer="0.78740157480314965"/>
  <pageSetup paperSize="9" scale="53" orientation="portrait" useFirstPageNumber="1" horizontalDpi="300" verticalDpi="300" r:id="rId1"/>
  <headerFooter alignWithMargins="0">
    <oddHeader>&amp;C&amp;A</oddHeader>
    <oddFooter>&amp;CPágina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14"/>
  <sheetViews>
    <sheetView topLeftCell="A4" workbookViewId="0">
      <selection activeCell="C16" sqref="C16"/>
    </sheetView>
  </sheetViews>
  <sheetFormatPr defaultColWidth="25" defaultRowHeight="15" x14ac:dyDescent="0.2"/>
  <cols>
    <col min="1" max="1" width="31.28515625" style="34" customWidth="1"/>
    <col min="2" max="3" width="23.7109375" style="34" customWidth="1"/>
    <col min="4" max="4" width="18.140625" style="34" hidden="1" customWidth="1"/>
    <col min="5" max="5" width="17.5703125" style="34" customWidth="1"/>
    <col min="6" max="7" width="12.28515625" style="34" hidden="1" customWidth="1"/>
    <col min="8" max="8" width="13" style="34" hidden="1" customWidth="1"/>
    <col min="9" max="9" width="13.28515625" style="34" hidden="1" customWidth="1"/>
    <col min="10" max="10" width="16.85546875" style="34" customWidth="1"/>
    <col min="11" max="11" width="22" style="34" hidden="1" customWidth="1"/>
    <col min="12" max="12" width="17.5703125" style="34" customWidth="1"/>
    <col min="13" max="13" width="13.28515625" style="34" customWidth="1"/>
    <col min="14" max="14" width="25" style="34" customWidth="1"/>
    <col min="15" max="15" width="21" style="34" customWidth="1"/>
    <col min="16" max="16" width="27.42578125" style="34" customWidth="1"/>
    <col min="17" max="16384" width="25" style="34"/>
  </cols>
  <sheetData>
    <row r="1" spans="1:16" ht="56.25" customHeight="1" thickBot="1" x14ac:dyDescent="0.25">
      <c r="A1" s="1206" t="s">
        <v>8521</v>
      </c>
      <c r="B1" s="1207"/>
      <c r="C1" s="1207"/>
      <c r="D1" s="1207"/>
      <c r="E1" s="1207"/>
      <c r="F1" s="1207"/>
      <c r="G1" s="1207"/>
      <c r="H1" s="1207"/>
      <c r="I1" s="1207"/>
      <c r="J1" s="1207"/>
      <c r="K1" s="1207"/>
      <c r="L1" s="1207"/>
      <c r="M1" s="1207"/>
      <c r="N1" s="1208"/>
      <c r="O1" s="1209"/>
      <c r="P1" s="1210"/>
    </row>
    <row r="2" spans="1:16" ht="5.25" customHeight="1" thickBot="1" x14ac:dyDescent="0.25">
      <c r="A2" s="170"/>
      <c r="B2" s="171"/>
      <c r="C2" s="171"/>
      <c r="D2" s="171"/>
      <c r="E2" s="171"/>
      <c r="F2" s="171"/>
      <c r="G2" s="171"/>
      <c r="H2" s="171"/>
      <c r="I2" s="172"/>
      <c r="J2" s="171"/>
      <c r="K2" s="171"/>
      <c r="L2" s="171"/>
      <c r="M2" s="171"/>
      <c r="N2" s="1211"/>
      <c r="O2" s="1212"/>
      <c r="P2" s="1212"/>
    </row>
    <row r="3" spans="1:16" ht="78.75" customHeight="1" thickBot="1" x14ac:dyDescent="0.25">
      <c r="A3" s="173" t="s">
        <v>1</v>
      </c>
      <c r="B3" s="174" t="s">
        <v>2</v>
      </c>
      <c r="C3" s="174" t="s">
        <v>8522</v>
      </c>
      <c r="D3" s="175" t="s">
        <v>8523</v>
      </c>
      <c r="E3" s="175" t="s">
        <v>8524</v>
      </c>
      <c r="F3" s="176" t="s">
        <v>9</v>
      </c>
      <c r="G3" s="177" t="s">
        <v>10</v>
      </c>
      <c r="H3" s="178" t="s">
        <v>11</v>
      </c>
      <c r="I3" s="179" t="s">
        <v>12</v>
      </c>
      <c r="J3" s="179" t="s">
        <v>8525</v>
      </c>
      <c r="K3" s="176" t="s">
        <v>8526</v>
      </c>
      <c r="L3" s="176" t="s">
        <v>8527</v>
      </c>
      <c r="M3" s="176" t="s">
        <v>8528</v>
      </c>
      <c r="N3" s="180" t="s">
        <v>8529</v>
      </c>
      <c r="O3" s="181" t="s">
        <v>8530</v>
      </c>
      <c r="P3" s="181" t="s">
        <v>8531</v>
      </c>
    </row>
    <row r="4" spans="1:16" ht="6" customHeight="1" thickBot="1" x14ac:dyDescent="0.3">
      <c r="A4" s="182"/>
      <c r="B4" s="183"/>
      <c r="C4" s="183"/>
      <c r="D4" s="184"/>
      <c r="E4" s="184"/>
      <c r="F4" s="184"/>
      <c r="G4" s="184"/>
      <c r="H4" s="185"/>
      <c r="I4" s="184"/>
      <c r="J4" s="184"/>
      <c r="K4" s="184"/>
      <c r="L4" s="184"/>
      <c r="M4" s="184"/>
      <c r="N4" s="185"/>
    </row>
    <row r="5" spans="1:16" ht="16.5" hidden="1" thickBot="1" x14ac:dyDescent="0.3">
      <c r="A5" s="186" t="s">
        <v>8532</v>
      </c>
      <c r="B5" s="187">
        <v>0</v>
      </c>
      <c r="C5" s="187">
        <v>0</v>
      </c>
      <c r="D5" s="188">
        <v>0</v>
      </c>
      <c r="E5" s="188"/>
      <c r="F5" s="188"/>
      <c r="G5" s="188">
        <f>ROUND(B5*2*2,2)</f>
        <v>0</v>
      </c>
      <c r="H5" s="189"/>
      <c r="I5" s="189">
        <v>0</v>
      </c>
      <c r="J5" s="189"/>
      <c r="K5" s="189">
        <v>0</v>
      </c>
      <c r="L5" s="189"/>
      <c r="M5" s="190">
        <v>0</v>
      </c>
      <c r="N5" s="191"/>
    </row>
    <row r="6" spans="1:16" ht="16.5" hidden="1" thickBot="1" x14ac:dyDescent="0.3">
      <c r="A6" s="192" t="s">
        <v>8533</v>
      </c>
      <c r="B6" s="193">
        <v>0</v>
      </c>
      <c r="C6" s="193">
        <v>0</v>
      </c>
      <c r="D6" s="194">
        <v>0</v>
      </c>
      <c r="E6" s="194"/>
      <c r="F6" s="194"/>
      <c r="G6" s="194"/>
      <c r="H6" s="195"/>
      <c r="I6" s="195">
        <v>0</v>
      </c>
      <c r="J6" s="195"/>
      <c r="K6" s="195">
        <v>0</v>
      </c>
      <c r="L6" s="195"/>
      <c r="M6" s="196">
        <v>0</v>
      </c>
      <c r="N6" s="185">
        <v>0</v>
      </c>
    </row>
    <row r="7" spans="1:16" ht="140.25" customHeight="1" thickBot="1" x14ac:dyDescent="0.3">
      <c r="A7" s="197"/>
      <c r="B7" s="198"/>
      <c r="C7" s="198"/>
      <c r="D7" s="199" t="s">
        <v>8534</v>
      </c>
      <c r="E7" s="199" t="s">
        <v>8535</v>
      </c>
      <c r="F7" s="200"/>
      <c r="G7" s="200"/>
      <c r="H7" s="201"/>
      <c r="I7" s="201"/>
      <c r="J7" s="202" t="s">
        <v>8536</v>
      </c>
      <c r="K7" s="203" t="s">
        <v>8537</v>
      </c>
      <c r="L7" s="202" t="s">
        <v>8538</v>
      </c>
      <c r="M7" s="204" t="s">
        <v>8539</v>
      </c>
      <c r="N7" s="204" t="s">
        <v>8540</v>
      </c>
      <c r="O7" s="205" t="s">
        <v>8541</v>
      </c>
      <c r="P7" s="205" t="s">
        <v>8542</v>
      </c>
    </row>
    <row r="8" spans="1:16" ht="33" customHeight="1" thickBot="1" x14ac:dyDescent="0.3">
      <c r="A8" s="206" t="s">
        <v>17</v>
      </c>
      <c r="B8" s="207">
        <f>QUANTITATIVOS!B5</f>
        <v>120</v>
      </c>
      <c r="C8" s="207">
        <f>QUANTITATIVOS!C5</f>
        <v>7</v>
      </c>
      <c r="D8" s="208" t="s">
        <v>8543</v>
      </c>
      <c r="E8" s="208"/>
      <c r="F8" s="209"/>
      <c r="G8" s="209"/>
      <c r="H8" s="210"/>
      <c r="I8" s="210"/>
      <c r="J8" s="211"/>
      <c r="K8" s="208" t="s">
        <v>8543</v>
      </c>
      <c r="L8" s="211" t="s">
        <v>8544</v>
      </c>
      <c r="M8" s="212" t="s">
        <v>8545</v>
      </c>
      <c r="N8" s="213" t="str">
        <f>M8</f>
        <v>120,00 X 2 = 240,00</v>
      </c>
      <c r="O8" s="214" t="s">
        <v>8546</v>
      </c>
      <c r="P8" s="222" t="s">
        <v>8547</v>
      </c>
    </row>
    <row r="9" spans="1:16" ht="34.5" customHeight="1" thickBot="1" x14ac:dyDescent="0.3">
      <c r="A9" s="223" t="s">
        <v>17</v>
      </c>
      <c r="B9" s="207">
        <f>QUANTITATIVOS!B6</f>
        <v>45</v>
      </c>
      <c r="C9" s="207">
        <f>QUANTITATIVOS!C6</f>
        <v>5</v>
      </c>
      <c r="D9" s="208" t="s">
        <v>8548</v>
      </c>
      <c r="E9" s="208"/>
      <c r="F9" s="188"/>
      <c r="G9" s="188"/>
      <c r="H9" s="188"/>
      <c r="I9" s="188"/>
      <c r="J9" s="215"/>
      <c r="K9" s="215" t="str">
        <f>D9</f>
        <v>159,00 X 9,00 = 1.431,00</v>
      </c>
      <c r="L9" s="211" t="s">
        <v>8549</v>
      </c>
      <c r="M9" s="212" t="s">
        <v>8550</v>
      </c>
      <c r="N9" s="188" t="str">
        <f>M9</f>
        <v>45,00 X 2 = 90,00</v>
      </c>
      <c r="O9" s="56" t="s">
        <v>8551</v>
      </c>
      <c r="P9" s="222" t="s">
        <v>8552</v>
      </c>
    </row>
    <row r="10" spans="1:16" ht="52.5" customHeight="1" thickBot="1" x14ac:dyDescent="0.3">
      <c r="A10" s="229" t="s">
        <v>8553</v>
      </c>
      <c r="B10" s="207">
        <f>QUANTITATIVOS!B7</f>
        <v>75</v>
      </c>
      <c r="C10" s="207">
        <f>QUANTITATIVOS!C7</f>
        <v>12</v>
      </c>
      <c r="D10" s="215" t="s">
        <v>8554</v>
      </c>
      <c r="E10" s="215" t="s">
        <v>8555</v>
      </c>
      <c r="F10" s="188"/>
      <c r="G10" s="188"/>
      <c r="H10" s="188"/>
      <c r="I10" s="188"/>
      <c r="J10" s="215" t="s">
        <v>8556</v>
      </c>
      <c r="K10" s="215" t="str">
        <f>D10</f>
        <v>318,00 X 9,00 = 2.862,00</v>
      </c>
      <c r="L10" s="211"/>
      <c r="M10" s="212"/>
      <c r="N10" s="188"/>
      <c r="O10" s="56"/>
      <c r="P10" s="222"/>
    </row>
    <row r="11" spans="1:16" ht="51.75" customHeight="1" thickBot="1" x14ac:dyDescent="0.3">
      <c r="A11" s="229" t="s">
        <v>8553</v>
      </c>
      <c r="B11" s="207">
        <f>QUANTITATIVOS!B8</f>
        <v>265</v>
      </c>
      <c r="C11" s="207">
        <f>QUANTITATIVOS!C8</f>
        <v>11</v>
      </c>
      <c r="D11" s="215"/>
      <c r="E11" s="215" t="s">
        <v>8557</v>
      </c>
      <c r="F11" s="188"/>
      <c r="G11" s="188"/>
      <c r="H11" s="188"/>
      <c r="I11" s="188"/>
      <c r="J11" s="215" t="s">
        <v>8558</v>
      </c>
      <c r="K11" s="215"/>
      <c r="L11" s="211"/>
      <c r="M11" s="212"/>
      <c r="N11" s="188"/>
      <c r="O11" s="56"/>
      <c r="P11" s="222"/>
    </row>
    <row r="12" spans="1:16" ht="33.75" customHeight="1" thickBot="1" x14ac:dyDescent="0.3">
      <c r="A12" s="224" t="s">
        <v>8553</v>
      </c>
      <c r="B12" s="198">
        <f>QUANTITATIVOS!B9</f>
        <v>149</v>
      </c>
      <c r="C12" s="198">
        <f>QUANTITATIVOS!C9</f>
        <v>10</v>
      </c>
      <c r="D12" s="225">
        <v>0</v>
      </c>
      <c r="E12" s="215" t="s">
        <v>8559</v>
      </c>
      <c r="F12" s="225"/>
      <c r="G12" s="225"/>
      <c r="H12" s="225"/>
      <c r="I12" s="225"/>
      <c r="J12" s="215" t="s">
        <v>8560</v>
      </c>
      <c r="K12" s="225">
        <v>0</v>
      </c>
      <c r="L12" s="226"/>
      <c r="M12" s="227"/>
      <c r="N12" s="225"/>
      <c r="O12" s="230"/>
      <c r="P12" s="228"/>
    </row>
    <row r="13" spans="1:16" ht="15.75" x14ac:dyDescent="0.25">
      <c r="A13" s="216" t="s">
        <v>20</v>
      </c>
      <c r="B13" s="216"/>
      <c r="C13" s="216"/>
      <c r="D13" s="217">
        <f>882+1431+2862</f>
        <v>5175</v>
      </c>
      <c r="E13" s="218">
        <v>4816</v>
      </c>
      <c r="F13" s="218">
        <f>SUM(F5:F12)</f>
        <v>0</v>
      </c>
      <c r="G13" s="218">
        <f>SUM(G5:G12)</f>
        <v>0</v>
      </c>
      <c r="H13" s="218">
        <f>SUM(H5:H12)</f>
        <v>0</v>
      </c>
      <c r="I13" s="218">
        <f>SUM(I5:I12)</f>
        <v>0</v>
      </c>
      <c r="J13" s="218">
        <v>144.47999999999999</v>
      </c>
      <c r="K13" s="218">
        <f>882+1431+2862</f>
        <v>5175</v>
      </c>
      <c r="L13" s="218">
        <v>1065</v>
      </c>
      <c r="M13" s="218">
        <v>330</v>
      </c>
      <c r="N13" s="219">
        <v>330</v>
      </c>
      <c r="O13" s="220">
        <v>1597.5</v>
      </c>
      <c r="P13" s="221">
        <v>900</v>
      </c>
    </row>
    <row r="14" spans="1:16" x14ac:dyDescent="0.2">
      <c r="A14" s="38"/>
      <c r="B14" s="38"/>
      <c r="C14" s="38"/>
      <c r="D14" s="38"/>
      <c r="E14" s="39"/>
    </row>
  </sheetData>
  <mergeCells count="2">
    <mergeCell ref="A1:P1"/>
    <mergeCell ref="N2:P2"/>
  </mergeCells>
  <pageMargins left="0.511811024" right="0.511811024" top="0.78740157499999996" bottom="0.78740157499999996" header="0.31496062000000002" footer="0.31496062000000002"/>
  <pageSetup paperSize="9"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L762"/>
  <sheetViews>
    <sheetView showZeros="0" view="pageBreakPreview" topLeftCell="A223" zoomScale="80" zoomScaleNormal="50" zoomScaleSheetLayoutView="80" workbookViewId="0">
      <selection activeCell="B755" sqref="B755"/>
    </sheetView>
  </sheetViews>
  <sheetFormatPr defaultColWidth="11.5703125" defaultRowHeight="15" customHeight="1" x14ac:dyDescent="0.25"/>
  <cols>
    <col min="1" max="1" width="9.28515625" style="245" customWidth="1"/>
    <col min="2" max="2" width="68.7109375" style="246" customWidth="1"/>
    <col min="3" max="3" width="10.7109375" style="247" customWidth="1"/>
    <col min="4" max="4" width="11" style="248" customWidth="1"/>
    <col min="5" max="5" width="11.140625" style="248" customWidth="1"/>
    <col min="6" max="7" width="12" style="248" customWidth="1"/>
    <col min="8" max="8" width="14.140625" style="249" customWidth="1"/>
    <col min="9" max="9" width="12.28515625" style="249" customWidth="1"/>
    <col min="10" max="10" width="4.28515625" style="231" customWidth="1"/>
    <col min="11" max="12" width="12.28515625" style="231" customWidth="1"/>
    <col min="13" max="16384" width="11.5703125" style="231"/>
  </cols>
  <sheetData>
    <row r="1" spans="1:9" ht="30.75" customHeight="1" x14ac:dyDescent="0.35">
      <c r="A1" s="1217" t="s">
        <v>8115</v>
      </c>
      <c r="B1" s="1218"/>
      <c r="C1" s="1218"/>
      <c r="D1" s="1218"/>
      <c r="E1" s="1218"/>
      <c r="F1" s="1218"/>
      <c r="G1" s="1218"/>
      <c r="H1" s="1218"/>
      <c r="I1" s="1219"/>
    </row>
    <row r="2" spans="1:9" s="232" customFormat="1" ht="24.75" customHeight="1" x14ac:dyDescent="0.2">
      <c r="A2" s="1214"/>
      <c r="B2" s="1215"/>
      <c r="C2" s="1215"/>
      <c r="D2" s="1215"/>
      <c r="E2" s="1215"/>
      <c r="F2" s="1215"/>
      <c r="G2" s="1215"/>
      <c r="H2" s="1215"/>
      <c r="I2" s="1216"/>
    </row>
    <row r="3" spans="1:9" x14ac:dyDescent="0.2">
      <c r="A3" s="1220" t="s">
        <v>8561</v>
      </c>
      <c r="B3" s="1220"/>
      <c r="C3" s="1220"/>
      <c r="D3" s="1220"/>
      <c r="E3" s="1220"/>
      <c r="F3" s="1220"/>
      <c r="G3" s="1220"/>
      <c r="H3" s="1220"/>
      <c r="I3" s="1220"/>
    </row>
    <row r="4" spans="1:9" s="234" customFormat="1" x14ac:dyDescent="0.2">
      <c r="A4" s="1221" t="s">
        <v>8562</v>
      </c>
      <c r="B4" s="1220"/>
      <c r="C4" s="1220"/>
      <c r="D4" s="1220"/>
      <c r="E4" s="1220"/>
      <c r="F4" s="1220"/>
      <c r="G4" s="1220"/>
      <c r="H4" s="1220"/>
      <c r="I4" s="1222"/>
    </row>
    <row r="5" spans="1:9" s="234" customFormat="1" x14ac:dyDescent="0.2">
      <c r="A5" s="250"/>
      <c r="B5" s="251"/>
      <c r="C5" s="1224" t="s">
        <v>8563</v>
      </c>
      <c r="D5" s="1224"/>
      <c r="E5" s="1224"/>
      <c r="F5" s="1224"/>
      <c r="G5" s="1224"/>
      <c r="H5" s="251"/>
      <c r="I5" s="252"/>
    </row>
    <row r="6" spans="1:9" ht="15" customHeight="1" x14ac:dyDescent="0.25">
      <c r="A6" s="1223" t="s">
        <v>30</v>
      </c>
      <c r="B6" s="1223" t="s">
        <v>8116</v>
      </c>
      <c r="C6" s="1213" t="s">
        <v>8117</v>
      </c>
      <c r="D6" s="1213" t="s">
        <v>8118</v>
      </c>
      <c r="E6" s="1213"/>
      <c r="F6" s="1213"/>
      <c r="G6" s="1213" t="s">
        <v>8119</v>
      </c>
      <c r="H6" s="1213"/>
      <c r="I6" s="1213" t="s">
        <v>8120</v>
      </c>
    </row>
    <row r="7" spans="1:9" ht="15" customHeight="1" x14ac:dyDescent="0.25">
      <c r="A7" s="1223"/>
      <c r="B7" s="1223"/>
      <c r="C7" s="1213"/>
      <c r="D7" s="235" t="s">
        <v>8121</v>
      </c>
      <c r="E7" s="235" t="s">
        <v>8122</v>
      </c>
      <c r="F7" s="235" t="s">
        <v>8123</v>
      </c>
      <c r="G7" s="235" t="s">
        <v>8124</v>
      </c>
      <c r="H7" s="235" t="s">
        <v>8125</v>
      </c>
      <c r="I7" s="1213"/>
    </row>
    <row r="8" spans="1:9" ht="15" customHeight="1" x14ac:dyDescent="0.25">
      <c r="A8" s="261"/>
      <c r="B8" s="261"/>
      <c r="C8" s="235"/>
      <c r="D8" s="235"/>
      <c r="E8" s="235"/>
      <c r="F8" s="235"/>
      <c r="G8" s="235"/>
      <c r="H8" s="235"/>
      <c r="I8" s="235"/>
    </row>
    <row r="9" spans="1:9" s="233" customFormat="1" x14ac:dyDescent="0.2">
      <c r="A9" s="237" t="s">
        <v>8497</v>
      </c>
      <c r="B9" s="253" t="s">
        <v>160</v>
      </c>
      <c r="C9" s="238"/>
      <c r="D9" s="237"/>
      <c r="E9" s="237"/>
      <c r="F9" s="237"/>
      <c r="G9" s="238"/>
      <c r="H9" s="239"/>
      <c r="I9" s="240"/>
    </row>
    <row r="10" spans="1:9" s="366" customFormat="1" ht="83.25" customHeight="1" x14ac:dyDescent="0.25">
      <c r="A10" s="362" t="s">
        <v>43</v>
      </c>
      <c r="B10" s="363" t="s">
        <v>8564</v>
      </c>
      <c r="C10" s="364"/>
      <c r="D10" s="364"/>
      <c r="E10" s="364"/>
      <c r="F10" s="364"/>
      <c r="G10" s="364"/>
      <c r="H10" s="365">
        <v>1</v>
      </c>
      <c r="I10" s="365" t="s">
        <v>5</v>
      </c>
    </row>
    <row r="11" spans="1:9" s="299" customFormat="1" ht="90" x14ac:dyDescent="0.25">
      <c r="A11" s="367" t="s">
        <v>51</v>
      </c>
      <c r="B11" s="296" t="s">
        <v>427</v>
      </c>
      <c r="C11" s="297"/>
      <c r="D11" s="297"/>
      <c r="E11" s="297"/>
      <c r="F11" s="297"/>
      <c r="G11" s="297"/>
      <c r="H11" s="298">
        <v>3</v>
      </c>
      <c r="I11" s="298" t="s">
        <v>8565</v>
      </c>
    </row>
    <row r="12" spans="1:9" s="299" customFormat="1" ht="30" x14ac:dyDescent="0.25">
      <c r="A12" s="367" t="s">
        <v>115</v>
      </c>
      <c r="B12" s="368" t="s">
        <v>408</v>
      </c>
      <c r="C12" s="297"/>
      <c r="D12" s="297"/>
      <c r="E12" s="297"/>
      <c r="F12" s="297"/>
      <c r="G12" s="297"/>
      <c r="H12" s="298">
        <v>1</v>
      </c>
      <c r="I12" s="298" t="s">
        <v>5</v>
      </c>
    </row>
    <row r="13" spans="1:9" s="299" customFormat="1" ht="45" x14ac:dyDescent="0.25">
      <c r="A13" s="367" t="s">
        <v>118</v>
      </c>
      <c r="B13" s="296" t="s">
        <v>424</v>
      </c>
      <c r="C13" s="297"/>
      <c r="D13" s="297"/>
      <c r="E13" s="297"/>
      <c r="F13" s="297"/>
      <c r="G13" s="297"/>
      <c r="H13" s="298">
        <v>3</v>
      </c>
      <c r="I13" s="298" t="s">
        <v>8565</v>
      </c>
    </row>
    <row r="14" spans="1:9" s="299" customFormat="1" ht="30" x14ac:dyDescent="0.25">
      <c r="A14" s="367" t="s">
        <v>137</v>
      </c>
      <c r="B14" s="296" t="s">
        <v>8566</v>
      </c>
      <c r="C14" s="297"/>
      <c r="D14" s="297"/>
      <c r="E14" s="297"/>
      <c r="F14" s="297"/>
      <c r="G14" s="297"/>
      <c r="H14" s="298">
        <v>1</v>
      </c>
      <c r="I14" s="298" t="s">
        <v>5</v>
      </c>
    </row>
    <row r="15" spans="1:9" ht="45" x14ac:dyDescent="0.25">
      <c r="A15" s="257" t="s">
        <v>8567</v>
      </c>
      <c r="B15" s="242" t="s">
        <v>486</v>
      </c>
      <c r="C15" s="235"/>
      <c r="D15" s="235"/>
      <c r="E15" s="235"/>
      <c r="F15" s="235"/>
      <c r="G15" s="235"/>
      <c r="H15" s="244">
        <f>G16</f>
        <v>360.9</v>
      </c>
      <c r="I15" s="241" t="s">
        <v>8568</v>
      </c>
    </row>
    <row r="16" spans="1:9" x14ac:dyDescent="0.25">
      <c r="A16" s="257"/>
      <c r="B16" s="259" t="s">
        <v>8569</v>
      </c>
      <c r="C16" s="416">
        <v>3</v>
      </c>
      <c r="D16" s="416">
        <v>120.3</v>
      </c>
      <c r="E16" s="235"/>
      <c r="F16" s="235"/>
      <c r="G16" s="290">
        <f>ROUND(PRODUCT(C16:F16),2)</f>
        <v>360.9</v>
      </c>
      <c r="H16" s="244"/>
      <c r="I16" s="241"/>
    </row>
    <row r="17" spans="1:9" ht="45" x14ac:dyDescent="0.25">
      <c r="A17" s="257" t="s">
        <v>133</v>
      </c>
      <c r="B17" s="242" t="s">
        <v>491</v>
      </c>
      <c r="C17" s="235"/>
      <c r="D17" s="235"/>
      <c r="E17" s="235"/>
      <c r="F17" s="235"/>
      <c r="G17" s="235"/>
      <c r="H17" s="244">
        <f>G18</f>
        <v>120.3</v>
      </c>
      <c r="I17" s="241" t="s">
        <v>8570</v>
      </c>
    </row>
    <row r="18" spans="1:9" x14ac:dyDescent="0.25">
      <c r="A18" s="257"/>
      <c r="B18" s="259" t="s">
        <v>8571</v>
      </c>
      <c r="C18" s="416"/>
      <c r="D18" s="416"/>
      <c r="E18" s="235"/>
      <c r="F18" s="235"/>
      <c r="G18" s="256">
        <v>120.3</v>
      </c>
      <c r="H18" s="244"/>
      <c r="I18" s="241"/>
    </row>
    <row r="19" spans="1:9" s="233" customFormat="1" x14ac:dyDescent="0.2">
      <c r="A19" s="237" t="s">
        <v>8498</v>
      </c>
      <c r="B19" s="258" t="s">
        <v>8572</v>
      </c>
      <c r="C19" s="238"/>
      <c r="D19" s="237"/>
      <c r="E19" s="237"/>
      <c r="F19" s="237"/>
      <c r="G19" s="238"/>
      <c r="H19" s="239"/>
      <c r="I19" s="240"/>
    </row>
    <row r="20" spans="1:9" s="299" customFormat="1" ht="30" x14ac:dyDescent="0.25">
      <c r="A20" s="312" t="s">
        <v>55</v>
      </c>
      <c r="B20" s="313" t="s">
        <v>8573</v>
      </c>
      <c r="C20" s="314"/>
      <c r="D20" s="315"/>
      <c r="E20" s="315"/>
      <c r="F20" s="315"/>
      <c r="G20" s="315"/>
      <c r="H20" s="316">
        <f>SUM(G21:G33)</f>
        <v>75.309999999999988</v>
      </c>
      <c r="I20" s="316" t="s">
        <v>8574</v>
      </c>
    </row>
    <row r="21" spans="1:9" s="309" customFormat="1" ht="15" customHeight="1" x14ac:dyDescent="0.25">
      <c r="A21" s="322"/>
      <c r="B21" s="323" t="s">
        <v>8575</v>
      </c>
      <c r="C21" s="324"/>
      <c r="D21" s="325">
        <v>1.2</v>
      </c>
      <c r="E21" s="325"/>
      <c r="F21" s="325">
        <v>4.05</v>
      </c>
      <c r="G21" s="307">
        <f>ROUND(PRODUCT(C21:F21),2)</f>
        <v>4.8600000000000003</v>
      </c>
      <c r="H21" s="326"/>
      <c r="I21" s="326"/>
    </row>
    <row r="22" spans="1:9" s="309" customFormat="1" ht="15" customHeight="1" x14ac:dyDescent="0.25">
      <c r="A22" s="322"/>
      <c r="B22" s="323" t="s">
        <v>8576</v>
      </c>
      <c r="C22" s="324"/>
      <c r="D22" s="325">
        <v>1.8</v>
      </c>
      <c r="E22" s="325"/>
      <c r="F22" s="325">
        <v>3</v>
      </c>
      <c r="G22" s="307">
        <f t="shared" ref="G22:G31" si="0">ROUND(PRODUCT(C22:F22),2)</f>
        <v>5.4</v>
      </c>
      <c r="H22" s="326"/>
      <c r="I22" s="326"/>
    </row>
    <row r="23" spans="1:9" s="309" customFormat="1" ht="15" customHeight="1" x14ac:dyDescent="0.25">
      <c r="A23" s="322"/>
      <c r="B23" s="323" t="s">
        <v>8577</v>
      </c>
      <c r="C23" s="324"/>
      <c r="D23" s="325">
        <v>3.4</v>
      </c>
      <c r="E23" s="325"/>
      <c r="F23" s="325">
        <v>3</v>
      </c>
      <c r="G23" s="307">
        <f t="shared" si="0"/>
        <v>10.199999999999999</v>
      </c>
      <c r="H23" s="326"/>
      <c r="I23" s="326"/>
    </row>
    <row r="24" spans="1:9" s="309" customFormat="1" ht="15" customHeight="1" x14ac:dyDescent="0.25">
      <c r="A24" s="322"/>
      <c r="B24" s="323" t="s">
        <v>8577</v>
      </c>
      <c r="C24" s="324"/>
      <c r="D24" s="325">
        <v>2.15</v>
      </c>
      <c r="E24" s="325"/>
      <c r="F24" s="325">
        <v>3</v>
      </c>
      <c r="G24" s="307">
        <f t="shared" si="0"/>
        <v>6.45</v>
      </c>
      <c r="H24" s="326"/>
      <c r="I24" s="326"/>
    </row>
    <row r="25" spans="1:9" s="309" customFormat="1" ht="15" customHeight="1" x14ac:dyDescent="0.25">
      <c r="A25" s="322"/>
      <c r="B25" s="323" t="s">
        <v>8578</v>
      </c>
      <c r="C25" s="324"/>
      <c r="D25" s="325">
        <v>4</v>
      </c>
      <c r="E25" s="325"/>
      <c r="F25" s="325">
        <v>3</v>
      </c>
      <c r="G25" s="307">
        <f t="shared" si="0"/>
        <v>12</v>
      </c>
      <c r="H25" s="326"/>
      <c r="I25" s="326"/>
    </row>
    <row r="26" spans="1:9" s="309" customFormat="1" ht="15" customHeight="1" x14ac:dyDescent="0.25">
      <c r="A26" s="322"/>
      <c r="B26" s="323" t="s">
        <v>8579</v>
      </c>
      <c r="C26" s="324"/>
      <c r="D26" s="325">
        <v>3.05</v>
      </c>
      <c r="E26" s="325"/>
      <c r="F26" s="325">
        <v>3</v>
      </c>
      <c r="G26" s="307">
        <f t="shared" si="0"/>
        <v>9.15</v>
      </c>
      <c r="H26" s="326"/>
      <c r="I26" s="326"/>
    </row>
    <row r="27" spans="1:9" s="309" customFormat="1" ht="15" customHeight="1" x14ac:dyDescent="0.25">
      <c r="A27" s="322"/>
      <c r="B27" s="323" t="s">
        <v>8579</v>
      </c>
      <c r="C27" s="324"/>
      <c r="D27" s="325">
        <v>3.05</v>
      </c>
      <c r="E27" s="325"/>
      <c r="F27" s="325">
        <v>3</v>
      </c>
      <c r="G27" s="307">
        <f t="shared" si="0"/>
        <v>9.15</v>
      </c>
      <c r="H27" s="326"/>
      <c r="I27" s="326"/>
    </row>
    <row r="28" spans="1:9" s="309" customFormat="1" ht="15" customHeight="1" x14ac:dyDescent="0.25">
      <c r="A28" s="322"/>
      <c r="B28" s="323" t="s">
        <v>8579</v>
      </c>
      <c r="C28" s="324"/>
      <c r="D28" s="325">
        <v>1</v>
      </c>
      <c r="E28" s="325"/>
      <c r="F28" s="325">
        <v>3</v>
      </c>
      <c r="G28" s="307">
        <f t="shared" si="0"/>
        <v>3</v>
      </c>
      <c r="H28" s="326"/>
      <c r="I28" s="326"/>
    </row>
    <row r="29" spans="1:9" s="309" customFormat="1" ht="15" customHeight="1" x14ac:dyDescent="0.25">
      <c r="A29" s="322"/>
      <c r="B29" s="323"/>
      <c r="C29" s="324"/>
      <c r="D29" s="325"/>
      <c r="E29" s="325"/>
      <c r="F29" s="325"/>
      <c r="G29" s="325"/>
      <c r="H29" s="326"/>
      <c r="I29" s="326"/>
    </row>
    <row r="30" spans="1:9" s="309" customFormat="1" ht="15" customHeight="1" x14ac:dyDescent="0.25">
      <c r="A30" s="322"/>
      <c r="B30" s="323" t="s">
        <v>12</v>
      </c>
      <c r="C30" s="324"/>
      <c r="D30" s="325">
        <v>1.1000000000000001</v>
      </c>
      <c r="E30" s="325"/>
      <c r="F30" s="325">
        <v>3.5</v>
      </c>
      <c r="G30" s="307">
        <f t="shared" si="0"/>
        <v>3.85</v>
      </c>
      <c r="H30" s="326"/>
      <c r="I30" s="326"/>
    </row>
    <row r="31" spans="1:9" s="309" customFormat="1" ht="15" customHeight="1" x14ac:dyDescent="0.25">
      <c r="A31" s="322"/>
      <c r="B31" s="323" t="s">
        <v>8580</v>
      </c>
      <c r="C31" s="324"/>
      <c r="D31" s="325">
        <v>3.75</v>
      </c>
      <c r="E31" s="325"/>
      <c r="F31" s="325">
        <v>3</v>
      </c>
      <c r="G31" s="307">
        <f t="shared" si="0"/>
        <v>11.25</v>
      </c>
      <c r="H31" s="326"/>
      <c r="I31" s="326"/>
    </row>
    <row r="32" spans="1:9" s="309" customFormat="1" ht="15" customHeight="1" x14ac:dyDescent="0.25">
      <c r="A32" s="322"/>
      <c r="B32" s="369"/>
      <c r="C32" s="324"/>
      <c r="D32" s="325"/>
      <c r="E32" s="325"/>
      <c r="F32" s="325"/>
      <c r="G32" s="325"/>
      <c r="H32" s="326"/>
      <c r="I32" s="326"/>
    </row>
    <row r="33" spans="1:9" s="309" customFormat="1" ht="15" customHeight="1" x14ac:dyDescent="0.25">
      <c r="A33" s="322"/>
      <c r="B33" s="369"/>
      <c r="C33" s="324"/>
      <c r="D33" s="325"/>
      <c r="E33" s="325"/>
      <c r="F33" s="325"/>
      <c r="G33" s="325"/>
      <c r="H33" s="326"/>
      <c r="I33" s="326"/>
    </row>
    <row r="34" spans="1:9" s="299" customFormat="1" ht="30" x14ac:dyDescent="0.25">
      <c r="A34" s="317" t="s">
        <v>8581</v>
      </c>
      <c r="B34" s="318" t="s">
        <v>8582</v>
      </c>
      <c r="C34" s="319"/>
      <c r="D34" s="320"/>
      <c r="E34" s="320"/>
      <c r="F34" s="320"/>
      <c r="G34" s="320"/>
      <c r="H34" s="321">
        <f>SUM(G35:G37)</f>
        <v>10.95</v>
      </c>
      <c r="I34" s="321" t="s">
        <v>8570</v>
      </c>
    </row>
    <row r="35" spans="1:9" s="309" customFormat="1" x14ac:dyDescent="0.25">
      <c r="A35" s="327"/>
      <c r="B35" s="331" t="s">
        <v>8583</v>
      </c>
      <c r="C35" s="332">
        <v>12</v>
      </c>
      <c r="D35" s="332"/>
      <c r="E35" s="332">
        <v>0.8</v>
      </c>
      <c r="F35" s="332"/>
      <c r="G35" s="307">
        <f t="shared" ref="G35:G37" si="1">ROUND(PRODUCT(C35:F35),2)</f>
        <v>9.6</v>
      </c>
      <c r="H35" s="329"/>
      <c r="I35" s="329"/>
    </row>
    <row r="36" spans="1:9" s="309" customFormat="1" x14ac:dyDescent="0.25">
      <c r="A36" s="327"/>
      <c r="B36" s="331" t="s">
        <v>8584</v>
      </c>
      <c r="C36" s="332">
        <v>1</v>
      </c>
      <c r="D36" s="332"/>
      <c r="E36" s="332">
        <v>0.75</v>
      </c>
      <c r="F36" s="332"/>
      <c r="G36" s="307">
        <f t="shared" si="1"/>
        <v>0.75</v>
      </c>
      <c r="H36" s="329"/>
      <c r="I36" s="329"/>
    </row>
    <row r="37" spans="1:9" s="309" customFormat="1" x14ac:dyDescent="0.25">
      <c r="A37" s="327"/>
      <c r="B37" s="331" t="s">
        <v>8585</v>
      </c>
      <c r="C37" s="333">
        <v>1</v>
      </c>
      <c r="D37" s="328"/>
      <c r="E37" s="333">
        <v>0.6</v>
      </c>
      <c r="F37" s="328"/>
      <c r="G37" s="307">
        <f t="shared" si="1"/>
        <v>0.6</v>
      </c>
      <c r="H37" s="329"/>
      <c r="I37" s="329"/>
    </row>
    <row r="38" spans="1:9" s="309" customFormat="1" x14ac:dyDescent="0.2">
      <c r="A38" s="310"/>
      <c r="B38" s="306"/>
      <c r="C38" s="417"/>
      <c r="D38" s="417"/>
      <c r="E38" s="417"/>
      <c r="F38" s="417"/>
      <c r="G38" s="307">
        <f t="shared" ref="G38:G44" si="2">ROUND(PRODUCT(C38:F38),2)</f>
        <v>0</v>
      </c>
      <c r="H38" s="311"/>
      <c r="I38" s="311"/>
    </row>
    <row r="39" spans="1:9" s="309" customFormat="1" ht="13.15" customHeight="1" x14ac:dyDescent="0.25">
      <c r="A39" s="305"/>
      <c r="B39" s="306"/>
      <c r="C39" s="417"/>
      <c r="D39" s="417"/>
      <c r="E39" s="330"/>
      <c r="F39" s="417"/>
      <c r="G39" s="307">
        <f t="shared" si="2"/>
        <v>0</v>
      </c>
      <c r="H39" s="308"/>
      <c r="I39" s="308"/>
    </row>
    <row r="40" spans="1:9" ht="30" x14ac:dyDescent="0.25">
      <c r="A40" s="254" t="s">
        <v>8586</v>
      </c>
      <c r="B40" s="242" t="s">
        <v>8587</v>
      </c>
      <c r="C40" s="235"/>
      <c r="D40" s="256"/>
      <c r="E40" s="256"/>
      <c r="F40" s="256"/>
      <c r="G40" s="256"/>
      <c r="H40" s="244">
        <f>SUM(G41:G44)</f>
        <v>40.799999999999997</v>
      </c>
      <c r="I40" s="244" t="s">
        <v>8081</v>
      </c>
    </row>
    <row r="41" spans="1:9" ht="15" customHeight="1" x14ac:dyDescent="0.25">
      <c r="A41" s="254"/>
      <c r="B41" s="265" t="s">
        <v>8588</v>
      </c>
      <c r="C41" s="256">
        <v>4</v>
      </c>
      <c r="D41" s="256">
        <v>2.4</v>
      </c>
      <c r="E41" s="256"/>
      <c r="F41" s="256"/>
      <c r="G41" s="290">
        <f t="shared" si="2"/>
        <v>9.6</v>
      </c>
      <c r="H41" s="235"/>
      <c r="I41" s="235"/>
    </row>
    <row r="42" spans="1:9" ht="15" customHeight="1" x14ac:dyDescent="0.25">
      <c r="A42" s="254"/>
      <c r="B42" s="265" t="s">
        <v>8589</v>
      </c>
      <c r="C42" s="256">
        <v>4</v>
      </c>
      <c r="D42" s="256">
        <v>1.9</v>
      </c>
      <c r="E42" s="256"/>
      <c r="F42" s="256"/>
      <c r="G42" s="290">
        <f t="shared" si="2"/>
        <v>7.6</v>
      </c>
      <c r="H42" s="235"/>
      <c r="I42" s="235"/>
    </row>
    <row r="43" spans="1:9" ht="15" customHeight="1" x14ac:dyDescent="0.25">
      <c r="A43" s="254"/>
      <c r="B43" s="265" t="s">
        <v>8590</v>
      </c>
      <c r="C43" s="256"/>
      <c r="D43" s="256"/>
      <c r="E43" s="256"/>
      <c r="F43" s="256"/>
      <c r="G43" s="290">
        <v>10</v>
      </c>
      <c r="H43" s="235"/>
      <c r="I43" s="235"/>
    </row>
    <row r="44" spans="1:9" ht="15" customHeight="1" x14ac:dyDescent="0.25">
      <c r="A44" s="254"/>
      <c r="B44" s="265" t="s">
        <v>8591</v>
      </c>
      <c r="C44" s="256">
        <v>2</v>
      </c>
      <c r="D44" s="256">
        <v>6.8</v>
      </c>
      <c r="E44" s="256"/>
      <c r="F44" s="256"/>
      <c r="G44" s="256">
        <f t="shared" si="2"/>
        <v>13.6</v>
      </c>
      <c r="H44" s="235"/>
      <c r="I44" s="235"/>
    </row>
    <row r="45" spans="1:9" s="299" customFormat="1" ht="15" customHeight="1" x14ac:dyDescent="0.25">
      <c r="A45" s="300" t="s">
        <v>8592</v>
      </c>
      <c r="B45" s="296" t="s">
        <v>8593</v>
      </c>
      <c r="C45" s="301"/>
      <c r="D45" s="301"/>
      <c r="E45" s="301"/>
      <c r="F45" s="301"/>
      <c r="G45" s="301"/>
      <c r="H45" s="297">
        <f>SUM(G46:G47)</f>
        <v>0</v>
      </c>
      <c r="I45" s="297" t="s">
        <v>5</v>
      </c>
    </row>
    <row r="46" spans="1:9" s="309" customFormat="1" ht="15" customHeight="1" x14ac:dyDescent="0.25">
      <c r="A46" s="310"/>
      <c r="B46" s="306" t="s">
        <v>8594</v>
      </c>
      <c r="C46" s="307">
        <v>1</v>
      </c>
      <c r="D46" s="307"/>
      <c r="E46" s="307"/>
      <c r="F46" s="307"/>
      <c r="G46" s="307"/>
      <c r="H46" s="308"/>
      <c r="I46" s="308"/>
    </row>
    <row r="47" spans="1:9" s="309" customFormat="1" ht="15" customHeight="1" x14ac:dyDescent="0.25">
      <c r="A47" s="310"/>
      <c r="B47" s="306" t="s">
        <v>8595</v>
      </c>
      <c r="C47" s="307">
        <v>3</v>
      </c>
      <c r="D47" s="307"/>
      <c r="E47" s="307"/>
      <c r="F47" s="307"/>
      <c r="G47" s="307"/>
      <c r="H47" s="308"/>
      <c r="I47" s="308"/>
    </row>
    <row r="48" spans="1:9" s="309" customFormat="1" ht="15" customHeight="1" x14ac:dyDescent="0.25">
      <c r="A48" s="310"/>
      <c r="B48" s="306" t="s">
        <v>8596</v>
      </c>
      <c r="C48" s="307">
        <v>2</v>
      </c>
      <c r="D48" s="307"/>
      <c r="E48" s="307"/>
      <c r="F48" s="307"/>
      <c r="G48" s="307"/>
      <c r="H48" s="308"/>
      <c r="I48" s="308"/>
    </row>
    <row r="49" spans="1:9" s="309" customFormat="1" ht="15" customHeight="1" x14ac:dyDescent="0.25">
      <c r="A49" s="310"/>
      <c r="B49" s="306" t="s">
        <v>8597</v>
      </c>
      <c r="C49" s="307">
        <v>3</v>
      </c>
      <c r="D49" s="307"/>
      <c r="E49" s="307"/>
      <c r="F49" s="307"/>
      <c r="G49" s="307"/>
      <c r="H49" s="308"/>
      <c r="I49" s="308"/>
    </row>
    <row r="50" spans="1:9" s="309" customFormat="1" ht="15" customHeight="1" x14ac:dyDescent="0.25">
      <c r="A50" s="310"/>
      <c r="B50" s="306"/>
      <c r="C50" s="307"/>
      <c r="D50" s="307"/>
      <c r="E50" s="307"/>
      <c r="F50" s="307"/>
      <c r="G50" s="307"/>
      <c r="H50" s="308"/>
      <c r="I50" s="308"/>
    </row>
    <row r="51" spans="1:9" s="309" customFormat="1" ht="15" customHeight="1" x14ac:dyDescent="0.25">
      <c r="A51" s="310"/>
      <c r="B51" s="306"/>
      <c r="C51" s="307"/>
      <c r="D51" s="307"/>
      <c r="E51" s="307"/>
      <c r="F51" s="307"/>
      <c r="G51" s="307"/>
      <c r="H51" s="308"/>
      <c r="I51" s="308"/>
    </row>
    <row r="52" spans="1:9" x14ac:dyDescent="0.25">
      <c r="A52" s="254" t="s">
        <v>8598</v>
      </c>
      <c r="B52" s="242" t="s">
        <v>8599</v>
      </c>
      <c r="C52" s="235"/>
      <c r="D52" s="256"/>
      <c r="E52" s="256"/>
      <c r="F52" s="256"/>
      <c r="G52" s="416"/>
      <c r="H52" s="244">
        <f>SUM(G53:G57)</f>
        <v>21</v>
      </c>
      <c r="I52" s="235" t="s">
        <v>5</v>
      </c>
    </row>
    <row r="53" spans="1:9" ht="15" customHeight="1" x14ac:dyDescent="0.25">
      <c r="A53" s="254"/>
      <c r="B53" s="265" t="s">
        <v>8600</v>
      </c>
      <c r="C53" s="235"/>
      <c r="D53" s="256"/>
      <c r="E53" s="256"/>
      <c r="F53" s="256"/>
      <c r="G53" s="256">
        <v>8</v>
      </c>
      <c r="H53" s="235"/>
      <c r="I53" s="235"/>
    </row>
    <row r="54" spans="1:9" ht="15" customHeight="1" x14ac:dyDescent="0.25">
      <c r="A54" s="254"/>
      <c r="B54" s="265" t="s">
        <v>8601</v>
      </c>
      <c r="C54" s="256"/>
      <c r="D54" s="256"/>
      <c r="E54" s="256"/>
      <c r="F54" s="256"/>
      <c r="G54" s="256">
        <v>6</v>
      </c>
      <c r="H54" s="235"/>
      <c r="I54" s="235"/>
    </row>
    <row r="55" spans="1:9" ht="15" customHeight="1" x14ac:dyDescent="0.25">
      <c r="A55" s="254"/>
      <c r="B55" s="265" t="s">
        <v>8602</v>
      </c>
      <c r="C55" s="256"/>
      <c r="D55" s="256"/>
      <c r="E55" s="256"/>
      <c r="F55" s="256"/>
      <c r="G55" s="256">
        <v>2</v>
      </c>
      <c r="H55" s="235"/>
      <c r="I55" s="235"/>
    </row>
    <row r="56" spans="1:9" ht="15" customHeight="1" x14ac:dyDescent="0.25">
      <c r="A56" s="254"/>
      <c r="B56" s="265" t="s">
        <v>8603</v>
      </c>
      <c r="C56" s="256"/>
      <c r="D56" s="256"/>
      <c r="E56" s="256"/>
      <c r="F56" s="256"/>
      <c r="G56" s="256">
        <v>4</v>
      </c>
      <c r="H56" s="235"/>
      <c r="I56" s="235"/>
    </row>
    <row r="57" spans="1:9" ht="15" customHeight="1" x14ac:dyDescent="0.25">
      <c r="A57" s="254"/>
      <c r="B57" s="259" t="s">
        <v>8604</v>
      </c>
      <c r="C57" s="256"/>
      <c r="D57" s="256"/>
      <c r="E57" s="256"/>
      <c r="F57" s="256"/>
      <c r="G57" s="256">
        <v>1</v>
      </c>
      <c r="H57" s="235"/>
      <c r="I57" s="235"/>
    </row>
    <row r="58" spans="1:9" ht="15" customHeight="1" x14ac:dyDescent="0.25">
      <c r="A58" s="254" t="s">
        <v>8605</v>
      </c>
      <c r="B58" s="242" t="s">
        <v>8606</v>
      </c>
      <c r="C58" s="235"/>
      <c r="D58" s="256"/>
      <c r="E58" s="256"/>
      <c r="F58" s="256"/>
      <c r="G58" s="416"/>
      <c r="H58" s="235">
        <f>G59</f>
        <v>5</v>
      </c>
      <c r="I58" s="235" t="s">
        <v>5</v>
      </c>
    </row>
    <row r="59" spans="1:9" ht="15" customHeight="1" x14ac:dyDescent="0.25">
      <c r="A59" s="254"/>
      <c r="B59" s="265" t="s">
        <v>8607</v>
      </c>
      <c r="C59" s="256"/>
      <c r="D59" s="256"/>
      <c r="E59" s="256"/>
      <c r="F59" s="256"/>
      <c r="G59" s="256">
        <v>5</v>
      </c>
      <c r="H59" s="235"/>
      <c r="I59" s="235"/>
    </row>
    <row r="60" spans="1:9" s="299" customFormat="1" ht="30" x14ac:dyDescent="0.2">
      <c r="A60" s="300" t="s">
        <v>8608</v>
      </c>
      <c r="B60" s="296" t="s">
        <v>8609</v>
      </c>
      <c r="C60" s="301"/>
      <c r="D60" s="301"/>
      <c r="E60" s="301"/>
      <c r="F60" s="301"/>
      <c r="G60" s="301"/>
      <c r="H60" s="298">
        <f>SUM(G61:G65)</f>
        <v>8.1000000000000014</v>
      </c>
      <c r="I60" s="298" t="s">
        <v>8570</v>
      </c>
    </row>
    <row r="61" spans="1:9" s="309" customFormat="1" x14ac:dyDescent="0.2">
      <c r="A61" s="310"/>
      <c r="B61" s="335" t="s">
        <v>8610</v>
      </c>
      <c r="C61" s="307"/>
      <c r="D61" s="307">
        <v>1.35</v>
      </c>
      <c r="E61" s="307"/>
      <c r="F61" s="307">
        <v>1.8</v>
      </c>
      <c r="G61" s="307">
        <f>F61*D61</f>
        <v>2.4300000000000002</v>
      </c>
      <c r="H61" s="311"/>
      <c r="I61" s="311"/>
    </row>
    <row r="62" spans="1:9" s="309" customFormat="1" x14ac:dyDescent="0.2">
      <c r="A62" s="310"/>
      <c r="B62" s="335" t="s">
        <v>8610</v>
      </c>
      <c r="C62" s="307"/>
      <c r="D62" s="307">
        <v>1.35</v>
      </c>
      <c r="E62" s="307"/>
      <c r="F62" s="307">
        <v>1.8</v>
      </c>
      <c r="G62" s="307">
        <f t="shared" ref="G62:G65" si="3">F62*D62</f>
        <v>2.4300000000000002</v>
      </c>
      <c r="H62" s="311"/>
      <c r="I62" s="311"/>
    </row>
    <row r="63" spans="1:9" s="309" customFormat="1" x14ac:dyDescent="0.2">
      <c r="A63" s="310"/>
      <c r="B63" s="335" t="s">
        <v>8610</v>
      </c>
      <c r="C63" s="307"/>
      <c r="D63" s="307">
        <v>1.4</v>
      </c>
      <c r="E63" s="307"/>
      <c r="F63" s="307">
        <v>1.8</v>
      </c>
      <c r="G63" s="307">
        <f t="shared" si="3"/>
        <v>2.52</v>
      </c>
      <c r="H63" s="311"/>
      <c r="I63" s="311"/>
    </row>
    <row r="64" spans="1:9" s="309" customFormat="1" x14ac:dyDescent="0.2">
      <c r="A64" s="310"/>
      <c r="B64" s="334"/>
      <c r="C64" s="307"/>
      <c r="D64" s="307"/>
      <c r="E64" s="307"/>
      <c r="F64" s="307"/>
      <c r="G64" s="307"/>
      <c r="H64" s="311"/>
      <c r="I64" s="311"/>
    </row>
    <row r="65" spans="1:9" s="309" customFormat="1" ht="15" customHeight="1" x14ac:dyDescent="0.25">
      <c r="A65" s="310"/>
      <c r="B65" s="306" t="s">
        <v>8611</v>
      </c>
      <c r="C65" s="417"/>
      <c r="D65" s="417">
        <v>0.6</v>
      </c>
      <c r="E65" s="417"/>
      <c r="F65" s="417">
        <v>1.2</v>
      </c>
      <c r="G65" s="307">
        <f t="shared" si="3"/>
        <v>0.72</v>
      </c>
      <c r="H65" s="308"/>
      <c r="I65" s="308"/>
    </row>
    <row r="66" spans="1:9" s="309" customFormat="1" ht="15" customHeight="1" x14ac:dyDescent="0.25">
      <c r="A66" s="310"/>
      <c r="B66" s="306"/>
      <c r="C66" s="417"/>
      <c r="D66" s="417"/>
      <c r="E66" s="417"/>
      <c r="F66" s="417"/>
      <c r="G66" s="307"/>
      <c r="H66" s="308"/>
      <c r="I66" s="308"/>
    </row>
    <row r="67" spans="1:9" s="299" customFormat="1" ht="30" x14ac:dyDescent="0.25">
      <c r="A67" s="300" t="s">
        <v>8612</v>
      </c>
      <c r="B67" s="296" t="s">
        <v>8613</v>
      </c>
      <c r="C67" s="301"/>
      <c r="D67" s="301"/>
      <c r="E67" s="395"/>
      <c r="F67" s="418"/>
      <c r="G67" s="301"/>
      <c r="H67" s="297">
        <f>SUM(G68:G73)</f>
        <v>83.22</v>
      </c>
      <c r="I67" s="297" t="s">
        <v>8081</v>
      </c>
    </row>
    <row r="68" spans="1:9" ht="15" customHeight="1" x14ac:dyDescent="0.25">
      <c r="A68" s="254"/>
      <c r="B68" s="260" t="s">
        <v>8360</v>
      </c>
      <c r="C68" s="256"/>
      <c r="D68" s="256"/>
      <c r="E68" s="236"/>
      <c r="F68" s="419"/>
      <c r="G68" s="290">
        <v>9.07</v>
      </c>
      <c r="H68" s="235"/>
      <c r="I68" s="235"/>
    </row>
    <row r="69" spans="1:9" ht="15" customHeight="1" x14ac:dyDescent="0.25">
      <c r="A69" s="254"/>
      <c r="B69" s="260" t="s">
        <v>8614</v>
      </c>
      <c r="C69" s="256"/>
      <c r="D69" s="256"/>
      <c r="E69" s="236"/>
      <c r="F69" s="419"/>
      <c r="G69" s="290">
        <v>4</v>
      </c>
      <c r="H69" s="235"/>
      <c r="I69" s="235"/>
    </row>
    <row r="70" spans="1:9" ht="15" customHeight="1" x14ac:dyDescent="0.25">
      <c r="A70" s="254"/>
      <c r="B70" s="260" t="s">
        <v>8615</v>
      </c>
      <c r="C70" s="256"/>
      <c r="D70" s="256"/>
      <c r="E70" s="236"/>
      <c r="F70" s="419"/>
      <c r="G70" s="290">
        <v>40.61</v>
      </c>
      <c r="H70" s="235"/>
      <c r="I70" s="235"/>
    </row>
    <row r="71" spans="1:9" ht="15" customHeight="1" x14ac:dyDescent="0.25">
      <c r="A71" s="254"/>
      <c r="B71" s="260" t="s">
        <v>8616</v>
      </c>
      <c r="C71" s="256"/>
      <c r="D71" s="256"/>
      <c r="E71" s="236"/>
      <c r="F71" s="419"/>
      <c r="G71" s="290">
        <v>9.1999999999999993</v>
      </c>
      <c r="H71" s="235"/>
      <c r="I71" s="235"/>
    </row>
    <row r="72" spans="1:9" ht="15" customHeight="1" x14ac:dyDescent="0.25">
      <c r="A72" s="254"/>
      <c r="B72" s="260"/>
      <c r="C72" s="256"/>
      <c r="D72" s="256"/>
      <c r="E72" s="236"/>
      <c r="F72" s="419"/>
      <c r="G72" s="290">
        <v>8.66</v>
      </c>
      <c r="H72" s="235"/>
      <c r="I72" s="235"/>
    </row>
    <row r="73" spans="1:9" ht="15" customHeight="1" x14ac:dyDescent="0.25">
      <c r="A73" s="254"/>
      <c r="B73" s="260"/>
      <c r="C73" s="256"/>
      <c r="D73" s="256"/>
      <c r="E73" s="236"/>
      <c r="F73" s="419"/>
      <c r="G73" s="290">
        <v>11.68</v>
      </c>
      <c r="H73" s="235"/>
      <c r="I73" s="235"/>
    </row>
    <row r="74" spans="1:9" s="299" customFormat="1" ht="15" customHeight="1" x14ac:dyDescent="0.25">
      <c r="A74" s="300" t="s">
        <v>57</v>
      </c>
      <c r="B74" s="296" t="s">
        <v>8617</v>
      </c>
      <c r="C74" s="301"/>
      <c r="D74" s="301"/>
      <c r="E74" s="301"/>
      <c r="F74" s="301"/>
      <c r="G74" s="301"/>
      <c r="H74" s="297">
        <f>SUM(G75:G78)</f>
        <v>7.35</v>
      </c>
      <c r="I74" s="297" t="s">
        <v>8570</v>
      </c>
    </row>
    <row r="75" spans="1:9" s="309" customFormat="1" ht="15" customHeight="1" x14ac:dyDescent="0.25">
      <c r="A75" s="310"/>
      <c r="B75" s="335" t="s">
        <v>8618</v>
      </c>
      <c r="C75" s="307">
        <v>3</v>
      </c>
      <c r="D75" s="307"/>
      <c r="E75" s="307">
        <v>0.5</v>
      </c>
      <c r="F75" s="307">
        <v>0.8</v>
      </c>
      <c r="G75" s="307">
        <f t="shared" ref="G75:G77" si="4">ROUND(PRODUCT(C75:F75),2)</f>
        <v>1.2</v>
      </c>
      <c r="H75" s="308"/>
      <c r="I75" s="308"/>
    </row>
    <row r="76" spans="1:9" s="309" customFormat="1" ht="15" customHeight="1" x14ac:dyDescent="0.25">
      <c r="A76" s="310"/>
      <c r="B76" s="335" t="s">
        <v>8619</v>
      </c>
      <c r="C76" s="307">
        <v>2</v>
      </c>
      <c r="D76" s="307"/>
      <c r="E76" s="307">
        <v>1.5</v>
      </c>
      <c r="F76" s="307">
        <v>1.1499999999999999</v>
      </c>
      <c r="G76" s="307">
        <f t="shared" si="4"/>
        <v>3.45</v>
      </c>
      <c r="H76" s="308"/>
      <c r="I76" s="308"/>
    </row>
    <row r="77" spans="1:9" s="309" customFormat="1" ht="15" customHeight="1" x14ac:dyDescent="0.25">
      <c r="A77" s="310"/>
      <c r="B77" s="335" t="s">
        <v>8620</v>
      </c>
      <c r="C77" s="307">
        <v>1</v>
      </c>
      <c r="D77" s="307"/>
      <c r="E77" s="307">
        <v>1.08</v>
      </c>
      <c r="F77" s="307">
        <v>1.25</v>
      </c>
      <c r="G77" s="307">
        <f t="shared" si="4"/>
        <v>1.35</v>
      </c>
      <c r="H77" s="308"/>
      <c r="I77" s="308"/>
    </row>
    <row r="78" spans="1:9" s="309" customFormat="1" x14ac:dyDescent="0.2">
      <c r="A78" s="310"/>
      <c r="B78" s="335" t="s">
        <v>8621</v>
      </c>
      <c r="C78" s="417">
        <v>1</v>
      </c>
      <c r="D78" s="417"/>
      <c r="E78" s="417">
        <v>1.25</v>
      </c>
      <c r="F78" s="417">
        <v>1.08</v>
      </c>
      <c r="G78" s="307">
        <f>ROUND(PRODUCT(C78:F78),2)</f>
        <v>1.35</v>
      </c>
      <c r="H78" s="311"/>
      <c r="I78" s="311"/>
    </row>
    <row r="79" spans="1:9" s="309" customFormat="1" ht="13.15" customHeight="1" x14ac:dyDescent="0.25">
      <c r="A79" s="305"/>
      <c r="B79" s="306"/>
      <c r="C79" s="417"/>
      <c r="D79" s="417"/>
      <c r="E79" s="417"/>
      <c r="F79" s="417"/>
      <c r="G79" s="307">
        <f>ROUND(PRODUCT(C79:F79),2)</f>
        <v>0</v>
      </c>
      <c r="H79" s="308"/>
      <c r="I79" s="308"/>
    </row>
    <row r="80" spans="1:9" s="309" customFormat="1" ht="13.15" customHeight="1" x14ac:dyDescent="0.25">
      <c r="A80" s="305"/>
      <c r="B80" s="306"/>
      <c r="C80" s="308"/>
      <c r="D80" s="417"/>
      <c r="E80" s="417"/>
      <c r="F80" s="417"/>
      <c r="G80" s="307">
        <f>ROUND(PRODUCT(C80:F80),2)</f>
        <v>0</v>
      </c>
      <c r="H80" s="308"/>
      <c r="I80" s="308"/>
    </row>
    <row r="81" spans="1:9" ht="30" hidden="1" x14ac:dyDescent="0.25">
      <c r="A81" s="254" t="s">
        <v>8622</v>
      </c>
      <c r="B81" s="242" t="s">
        <v>8623</v>
      </c>
      <c r="C81" s="256"/>
      <c r="D81" s="256"/>
      <c r="E81" s="256"/>
      <c r="F81" s="256"/>
      <c r="G81" s="256"/>
      <c r="H81" s="235">
        <f>G82</f>
        <v>106.69</v>
      </c>
      <c r="I81" s="235" t="s">
        <v>8570</v>
      </c>
    </row>
    <row r="82" spans="1:9" s="232" customFormat="1" ht="30" hidden="1" x14ac:dyDescent="0.25">
      <c r="A82" s="264"/>
      <c r="B82" s="291" t="s">
        <v>8624</v>
      </c>
      <c r="C82" s="420">
        <v>1</v>
      </c>
      <c r="D82" s="419">
        <v>105.53</v>
      </c>
      <c r="E82" s="421">
        <v>1.0109999999999999</v>
      </c>
      <c r="F82" s="419"/>
      <c r="G82" s="290">
        <f>ROUND(PRODUCT(C82:F82),2)</f>
        <v>106.69</v>
      </c>
      <c r="H82" s="262"/>
      <c r="I82" s="262"/>
    </row>
    <row r="83" spans="1:9" s="232" customFormat="1" ht="30" hidden="1" x14ac:dyDescent="0.25">
      <c r="A83" s="254" t="s">
        <v>8625</v>
      </c>
      <c r="B83" s="242" t="s">
        <v>8626</v>
      </c>
      <c r="C83" s="419"/>
      <c r="D83" s="419"/>
      <c r="E83" s="419"/>
      <c r="F83" s="419"/>
      <c r="G83" s="290"/>
      <c r="H83" s="262">
        <f>G84</f>
        <v>106.69</v>
      </c>
      <c r="I83" s="262" t="s">
        <v>8570</v>
      </c>
    </row>
    <row r="84" spans="1:9" s="232" customFormat="1" ht="30" hidden="1" x14ac:dyDescent="0.25">
      <c r="A84" s="264"/>
      <c r="B84" s="291" t="s">
        <v>8624</v>
      </c>
      <c r="C84" s="420">
        <v>1</v>
      </c>
      <c r="D84" s="419">
        <v>105.53</v>
      </c>
      <c r="E84" s="421">
        <v>1.0109999999999999</v>
      </c>
      <c r="F84" s="419"/>
      <c r="G84" s="290">
        <f>ROUND(PRODUCT(C84:F84),2)</f>
        <v>106.69</v>
      </c>
      <c r="H84" s="262"/>
      <c r="I84" s="262"/>
    </row>
    <row r="85" spans="1:9" s="232" customFormat="1" ht="30" hidden="1" x14ac:dyDescent="0.2">
      <c r="A85" s="254" t="s">
        <v>8627</v>
      </c>
      <c r="B85" s="242" t="s">
        <v>8628</v>
      </c>
      <c r="C85" s="419"/>
      <c r="D85" s="419"/>
      <c r="E85" s="419"/>
      <c r="F85" s="419"/>
      <c r="G85" s="290"/>
      <c r="H85" s="263">
        <f>SUM(G86:G96)</f>
        <v>95.460000000000008</v>
      </c>
      <c r="I85" s="263" t="s">
        <v>8570</v>
      </c>
    </row>
    <row r="86" spans="1:9" s="232" customFormat="1" ht="13.15" hidden="1" customHeight="1" x14ac:dyDescent="0.25">
      <c r="A86" s="264"/>
      <c r="B86" s="265" t="s">
        <v>8629</v>
      </c>
      <c r="C86" s="419"/>
      <c r="D86" s="419"/>
      <c r="E86" s="419"/>
      <c r="F86" s="419"/>
      <c r="G86" s="290">
        <v>1.6</v>
      </c>
      <c r="H86" s="262"/>
      <c r="I86" s="262"/>
    </row>
    <row r="87" spans="1:9" s="232" customFormat="1" ht="13.15" hidden="1" customHeight="1" x14ac:dyDescent="0.25">
      <c r="A87" s="264"/>
      <c r="B87" s="265" t="s">
        <v>8630</v>
      </c>
      <c r="C87" s="419"/>
      <c r="D87" s="419"/>
      <c r="E87" s="419"/>
      <c r="F87" s="419"/>
      <c r="G87" s="290">
        <v>2.59</v>
      </c>
      <c r="H87" s="262"/>
      <c r="I87" s="262"/>
    </row>
    <row r="88" spans="1:9" s="232" customFormat="1" ht="13.15" hidden="1" customHeight="1" x14ac:dyDescent="0.25">
      <c r="A88" s="264"/>
      <c r="B88" s="265" t="s">
        <v>8631</v>
      </c>
      <c r="C88" s="419"/>
      <c r="D88" s="419"/>
      <c r="E88" s="419"/>
      <c r="F88" s="419"/>
      <c r="G88" s="290">
        <v>43.44</v>
      </c>
      <c r="H88" s="262"/>
      <c r="I88" s="262"/>
    </row>
    <row r="89" spans="1:9" s="232" customFormat="1" ht="13.15" hidden="1" customHeight="1" x14ac:dyDescent="0.25">
      <c r="A89" s="264"/>
      <c r="B89" s="265" t="s">
        <v>8590</v>
      </c>
      <c r="C89" s="419"/>
      <c r="D89" s="419"/>
      <c r="E89" s="419"/>
      <c r="F89" s="419"/>
      <c r="G89" s="290">
        <v>3.3</v>
      </c>
      <c r="H89" s="262"/>
      <c r="I89" s="262"/>
    </row>
    <row r="90" spans="1:9" s="232" customFormat="1" ht="13.15" hidden="1" customHeight="1" x14ac:dyDescent="0.25">
      <c r="A90" s="264"/>
      <c r="B90" s="265" t="s">
        <v>8614</v>
      </c>
      <c r="C90" s="419"/>
      <c r="D90" s="419"/>
      <c r="E90" s="419"/>
      <c r="F90" s="419"/>
      <c r="G90" s="290">
        <v>1.4</v>
      </c>
      <c r="H90" s="262"/>
      <c r="I90" s="262"/>
    </row>
    <row r="91" spans="1:9" s="232" customFormat="1" ht="13.15" hidden="1" customHeight="1" x14ac:dyDescent="0.25">
      <c r="A91" s="264"/>
      <c r="B91" s="265" t="s">
        <v>8616</v>
      </c>
      <c r="C91" s="419"/>
      <c r="D91" s="419"/>
      <c r="E91" s="419"/>
      <c r="F91" s="419"/>
      <c r="G91" s="290">
        <v>5.95</v>
      </c>
      <c r="H91" s="262"/>
      <c r="I91" s="262"/>
    </row>
    <row r="92" spans="1:9" s="232" customFormat="1" ht="13.15" hidden="1" customHeight="1" x14ac:dyDescent="0.25">
      <c r="A92" s="264"/>
      <c r="B92" s="265"/>
      <c r="C92" s="419"/>
      <c r="D92" s="419"/>
      <c r="E92" s="419"/>
      <c r="F92" s="419"/>
      <c r="G92" s="290">
        <v>4.7699999999999996</v>
      </c>
      <c r="H92" s="262"/>
      <c r="I92" s="262"/>
    </row>
    <row r="93" spans="1:9" s="232" customFormat="1" ht="13.15" hidden="1" customHeight="1" x14ac:dyDescent="0.25">
      <c r="A93" s="264"/>
      <c r="B93" s="265"/>
      <c r="C93" s="419"/>
      <c r="D93" s="419"/>
      <c r="E93" s="419"/>
      <c r="F93" s="419"/>
      <c r="G93" s="290">
        <v>10.64</v>
      </c>
      <c r="H93" s="262"/>
      <c r="I93" s="262"/>
    </row>
    <row r="94" spans="1:9" s="232" customFormat="1" ht="13.15" hidden="1" customHeight="1" x14ac:dyDescent="0.25">
      <c r="A94" s="264"/>
      <c r="B94" s="265" t="s">
        <v>8360</v>
      </c>
      <c r="C94" s="419"/>
      <c r="D94" s="419"/>
      <c r="E94" s="419"/>
      <c r="F94" s="419"/>
      <c r="G94" s="290">
        <v>5.75</v>
      </c>
      <c r="H94" s="262"/>
      <c r="I94" s="262"/>
    </row>
    <row r="95" spans="1:9" s="232" customFormat="1" ht="13.15" hidden="1" customHeight="1" x14ac:dyDescent="0.25">
      <c r="A95" s="264"/>
      <c r="B95" s="265" t="s">
        <v>8632</v>
      </c>
      <c r="C95" s="419"/>
      <c r="D95" s="419"/>
      <c r="E95" s="419"/>
      <c r="F95" s="419"/>
      <c r="G95" s="290">
        <v>8.01</v>
      </c>
      <c r="H95" s="262"/>
      <c r="I95" s="262"/>
    </row>
    <row r="96" spans="1:9" s="232" customFormat="1" ht="13.15" hidden="1" customHeight="1" x14ac:dyDescent="0.25">
      <c r="A96" s="264"/>
      <c r="B96" s="265"/>
      <c r="C96" s="419"/>
      <c r="D96" s="419"/>
      <c r="E96" s="419"/>
      <c r="F96" s="419"/>
      <c r="G96" s="290">
        <v>8.01</v>
      </c>
      <c r="H96" s="262"/>
      <c r="I96" s="262"/>
    </row>
    <row r="97" spans="1:9" s="232" customFormat="1" ht="13.15" hidden="1" customHeight="1" x14ac:dyDescent="0.25">
      <c r="A97" s="254" t="s">
        <v>8633</v>
      </c>
      <c r="B97" s="242" t="s">
        <v>8634</v>
      </c>
      <c r="C97" s="262"/>
      <c r="D97" s="419"/>
      <c r="E97" s="419"/>
      <c r="F97" s="419"/>
      <c r="G97" s="290"/>
      <c r="H97" s="262">
        <f>SUM(G98:G105)</f>
        <v>83.789999999999978</v>
      </c>
      <c r="I97" s="262" t="s">
        <v>8574</v>
      </c>
    </row>
    <row r="98" spans="1:9" s="232" customFormat="1" ht="13.15" hidden="1" customHeight="1" x14ac:dyDescent="0.25">
      <c r="A98" s="264"/>
      <c r="B98" s="265" t="s">
        <v>8635</v>
      </c>
      <c r="C98" s="262"/>
      <c r="D98" s="419"/>
      <c r="E98" s="419"/>
      <c r="F98" s="419"/>
      <c r="G98" s="290">
        <f>H20</f>
        <v>75.309999999999988</v>
      </c>
      <c r="H98" s="262"/>
      <c r="I98" s="262"/>
    </row>
    <row r="99" spans="1:9" s="232" customFormat="1" ht="13.15" hidden="1" customHeight="1" x14ac:dyDescent="0.25">
      <c r="A99" s="264"/>
      <c r="B99" s="265" t="s">
        <v>8636</v>
      </c>
      <c r="C99" s="419">
        <f>H34</f>
        <v>10.95</v>
      </c>
      <c r="D99" s="419"/>
      <c r="E99" s="419">
        <v>0.03</v>
      </c>
      <c r="F99" s="419"/>
      <c r="G99" s="290">
        <f t="shared" ref="G99:G105" si="5">ROUND(PRODUCT(C99:F99),2)</f>
        <v>0.33</v>
      </c>
      <c r="H99" s="262"/>
      <c r="I99" s="262"/>
    </row>
    <row r="100" spans="1:9" s="232" customFormat="1" ht="15.6" hidden="1" customHeight="1" x14ac:dyDescent="0.25">
      <c r="A100" s="264"/>
      <c r="B100" s="265" t="s">
        <v>8637</v>
      </c>
      <c r="C100" s="419">
        <f>H60</f>
        <v>8.1000000000000014</v>
      </c>
      <c r="D100" s="419"/>
      <c r="E100" s="421">
        <v>1.6E-2</v>
      </c>
      <c r="F100" s="419"/>
      <c r="G100" s="290">
        <f t="shared" si="5"/>
        <v>0.13</v>
      </c>
      <c r="H100" s="262"/>
      <c r="I100" s="262"/>
    </row>
    <row r="101" spans="1:9" s="232" customFormat="1" ht="13.15" hidden="1" customHeight="1" x14ac:dyDescent="0.25">
      <c r="A101" s="264"/>
      <c r="B101" s="265" t="s">
        <v>8638</v>
      </c>
      <c r="C101" s="419"/>
      <c r="D101" s="419">
        <f>H67</f>
        <v>83.22</v>
      </c>
      <c r="E101" s="421">
        <v>1.6E-2</v>
      </c>
      <c r="F101" s="419">
        <v>7.0000000000000007E-2</v>
      </c>
      <c r="G101" s="290">
        <f t="shared" si="5"/>
        <v>0.09</v>
      </c>
      <c r="H101" s="262"/>
      <c r="I101" s="262"/>
    </row>
    <row r="102" spans="1:9" s="232" customFormat="1" ht="13.15" hidden="1" customHeight="1" x14ac:dyDescent="0.25">
      <c r="A102" s="264"/>
      <c r="B102" s="265" t="s">
        <v>8639</v>
      </c>
      <c r="C102" s="419">
        <f>H74</f>
        <v>7.35</v>
      </c>
      <c r="D102" s="419"/>
      <c r="E102" s="419">
        <v>0.03</v>
      </c>
      <c r="F102" s="419"/>
      <c r="G102" s="290">
        <f t="shared" si="5"/>
        <v>0.22</v>
      </c>
      <c r="H102" s="262"/>
      <c r="I102" s="262"/>
    </row>
    <row r="103" spans="1:9" s="232" customFormat="1" ht="13.15" hidden="1" customHeight="1" x14ac:dyDescent="0.25">
      <c r="A103" s="264"/>
      <c r="B103" s="265" t="s">
        <v>8640</v>
      </c>
      <c r="C103" s="290">
        <f>H81</f>
        <v>106.69</v>
      </c>
      <c r="D103" s="419"/>
      <c r="E103" s="419">
        <v>0.05</v>
      </c>
      <c r="F103" s="419"/>
      <c r="G103" s="290">
        <f t="shared" si="5"/>
        <v>5.33</v>
      </c>
      <c r="H103" s="262"/>
      <c r="I103" s="262"/>
    </row>
    <row r="104" spans="1:9" s="232" customFormat="1" ht="13.15" hidden="1" customHeight="1" x14ac:dyDescent="0.25">
      <c r="A104" s="264"/>
      <c r="B104" s="265" t="s">
        <v>8641</v>
      </c>
      <c r="C104" s="290">
        <f>H81</f>
        <v>106.69</v>
      </c>
      <c r="D104" s="419"/>
      <c r="E104" s="421">
        <v>8.0000000000000002E-3</v>
      </c>
      <c r="F104" s="419"/>
      <c r="G104" s="290">
        <f t="shared" si="5"/>
        <v>0.85</v>
      </c>
      <c r="H104" s="262"/>
      <c r="I104" s="262"/>
    </row>
    <row r="105" spans="1:9" s="232" customFormat="1" ht="15.6" hidden="1" customHeight="1" x14ac:dyDescent="0.25">
      <c r="A105" s="264"/>
      <c r="B105" s="265" t="s">
        <v>8642</v>
      </c>
      <c r="C105" s="419">
        <f>H85</f>
        <v>95.460000000000008</v>
      </c>
      <c r="D105" s="419"/>
      <c r="E105" s="421">
        <v>1.6E-2</v>
      </c>
      <c r="F105" s="419"/>
      <c r="G105" s="290">
        <f t="shared" si="5"/>
        <v>1.53</v>
      </c>
      <c r="H105" s="262"/>
      <c r="I105" s="262"/>
    </row>
    <row r="106" spans="1:9" s="232" customFormat="1" ht="13.15" hidden="1" customHeight="1" x14ac:dyDescent="0.25">
      <c r="A106" s="254" t="s">
        <v>8643</v>
      </c>
      <c r="B106" s="242" t="s">
        <v>8644</v>
      </c>
      <c r="C106" s="262"/>
      <c r="D106" s="419"/>
      <c r="E106" s="419"/>
      <c r="F106" s="419"/>
      <c r="G106" s="290"/>
      <c r="H106" s="262">
        <v>15</v>
      </c>
      <c r="I106" s="262" t="s">
        <v>5</v>
      </c>
    </row>
    <row r="107" spans="1:9" s="232" customFormat="1" ht="13.15" hidden="1" customHeight="1" x14ac:dyDescent="0.25">
      <c r="A107" s="254" t="s">
        <v>8645</v>
      </c>
      <c r="B107" s="242" t="s">
        <v>8646</v>
      </c>
      <c r="C107" s="262"/>
      <c r="D107" s="419"/>
      <c r="E107" s="419"/>
      <c r="F107" s="419"/>
      <c r="G107" s="290"/>
      <c r="H107" s="262">
        <f>G108</f>
        <v>41</v>
      </c>
      <c r="I107" s="262" t="s">
        <v>8081</v>
      </c>
    </row>
    <row r="108" spans="1:9" s="232" customFormat="1" ht="13.15" hidden="1" customHeight="1" x14ac:dyDescent="0.25">
      <c r="A108" s="254"/>
      <c r="B108" s="259" t="s">
        <v>8647</v>
      </c>
      <c r="C108" s="262"/>
      <c r="D108" s="419"/>
      <c r="E108" s="419"/>
      <c r="F108" s="419"/>
      <c r="G108" s="290">
        <v>41</v>
      </c>
      <c r="H108" s="262"/>
      <c r="I108" s="262"/>
    </row>
    <row r="109" spans="1:9" s="233" customFormat="1" hidden="1" x14ac:dyDescent="0.2">
      <c r="A109" s="237" t="s">
        <v>8499</v>
      </c>
      <c r="B109" s="258" t="s">
        <v>8648</v>
      </c>
      <c r="C109" s="238"/>
      <c r="D109" s="237"/>
      <c r="E109" s="237"/>
      <c r="F109" s="237"/>
      <c r="G109" s="238"/>
      <c r="H109" s="239"/>
      <c r="I109" s="240"/>
    </row>
    <row r="110" spans="1:9" s="233" customFormat="1" hidden="1" x14ac:dyDescent="0.25">
      <c r="A110" s="254" t="e">
        <f>Planilha!#REF!</f>
        <v>#REF!</v>
      </c>
      <c r="B110" s="292" t="e">
        <f>Planilha!#REF!</f>
        <v>#REF!</v>
      </c>
      <c r="C110" s="419"/>
      <c r="D110" s="419"/>
      <c r="E110" s="419"/>
      <c r="F110" s="419"/>
      <c r="G110" s="419"/>
      <c r="H110" s="294">
        <f>SUM(G111:G116)</f>
        <v>0.64249999999999996</v>
      </c>
      <c r="I110" s="262" t="e">
        <f>Planilha!#REF!</f>
        <v>#REF!</v>
      </c>
    </row>
    <row r="111" spans="1:9" s="233" customFormat="1" hidden="1" x14ac:dyDescent="0.25">
      <c r="A111" s="254"/>
      <c r="B111" s="265" t="s">
        <v>8649</v>
      </c>
      <c r="C111" s="419">
        <v>2</v>
      </c>
      <c r="D111" s="419">
        <v>0.7</v>
      </c>
      <c r="E111" s="419">
        <v>0.55000000000000004</v>
      </c>
      <c r="F111" s="419">
        <v>0.25</v>
      </c>
      <c r="G111" s="419">
        <f>C111*D111*E111*F111</f>
        <v>0.1925</v>
      </c>
      <c r="H111" s="294"/>
      <c r="I111" s="262"/>
    </row>
    <row r="112" spans="1:9" s="232" customFormat="1" ht="13.15" hidden="1" customHeight="1" x14ac:dyDescent="0.25">
      <c r="A112" s="264"/>
      <c r="B112" s="265" t="s">
        <v>8650</v>
      </c>
      <c r="C112" s="419"/>
      <c r="D112" s="419">
        <v>0.57999999999999996</v>
      </c>
      <c r="E112" s="419">
        <v>0.15</v>
      </c>
      <c r="F112" s="419">
        <v>0.3</v>
      </c>
      <c r="G112" s="290">
        <f>ROUND(PRODUCT(C112:F112),2)</f>
        <v>0.03</v>
      </c>
      <c r="H112" s="262"/>
      <c r="I112" s="262"/>
    </row>
    <row r="113" spans="1:9" s="232" customFormat="1" ht="13.15" hidden="1" customHeight="1" x14ac:dyDescent="0.25">
      <c r="A113" s="264"/>
      <c r="B113" s="265" t="s">
        <v>8651</v>
      </c>
      <c r="C113" s="419"/>
      <c r="D113" s="419">
        <v>1.66</v>
      </c>
      <c r="E113" s="419">
        <v>0.15</v>
      </c>
      <c r="F113" s="419">
        <v>0.3</v>
      </c>
      <c r="G113" s="290">
        <f>ROUND(PRODUCT(C113:F113),2)</f>
        <v>7.0000000000000007E-2</v>
      </c>
      <c r="H113" s="262"/>
      <c r="I113" s="262"/>
    </row>
    <row r="114" spans="1:9" s="232" customFormat="1" ht="13.15" hidden="1" customHeight="1" x14ac:dyDescent="0.25">
      <c r="A114" s="264"/>
      <c r="B114" s="265" t="s">
        <v>8652</v>
      </c>
      <c r="C114" s="419"/>
      <c r="D114" s="419">
        <v>2.21</v>
      </c>
      <c r="E114" s="419">
        <v>0.15</v>
      </c>
      <c r="F114" s="419">
        <v>0.3</v>
      </c>
      <c r="G114" s="290">
        <f>ROUND(PRODUCT(C114:F114),2)</f>
        <v>0.1</v>
      </c>
      <c r="H114" s="262"/>
      <c r="I114" s="262"/>
    </row>
    <row r="115" spans="1:9" s="232" customFormat="1" ht="13.15" hidden="1" customHeight="1" x14ac:dyDescent="0.25">
      <c r="A115" s="264"/>
      <c r="B115" s="265" t="s">
        <v>8653</v>
      </c>
      <c r="C115" s="419"/>
      <c r="D115" s="419">
        <v>1.32</v>
      </c>
      <c r="E115" s="419">
        <v>0.15</v>
      </c>
      <c r="F115" s="419">
        <v>0.3</v>
      </c>
      <c r="G115" s="290">
        <f>ROUND(PRODUCT(C115:F115),2)</f>
        <v>0.06</v>
      </c>
      <c r="H115" s="262"/>
      <c r="I115" s="262"/>
    </row>
    <row r="116" spans="1:9" s="232" customFormat="1" ht="13.15" hidden="1" customHeight="1" x14ac:dyDescent="0.25">
      <c r="A116" s="264"/>
      <c r="B116" s="265" t="s">
        <v>8654</v>
      </c>
      <c r="C116" s="419"/>
      <c r="D116" s="419">
        <v>4.1500000000000004</v>
      </c>
      <c r="E116" s="419">
        <v>0.15</v>
      </c>
      <c r="F116" s="419">
        <v>0.3</v>
      </c>
      <c r="G116" s="290">
        <f>ROUND(PRODUCT(C116:F116),2)</f>
        <v>0.19</v>
      </c>
      <c r="H116" s="262"/>
      <c r="I116" s="262"/>
    </row>
    <row r="117" spans="1:9" s="233" customFormat="1" ht="30" hidden="1" x14ac:dyDescent="0.25">
      <c r="A117" s="254" t="s">
        <v>61</v>
      </c>
      <c r="B117" s="292" t="s">
        <v>8655</v>
      </c>
      <c r="C117" s="419"/>
      <c r="D117" s="419"/>
      <c r="E117" s="419"/>
      <c r="F117" s="419"/>
      <c r="G117" s="419"/>
      <c r="H117" s="294">
        <f>SUM(G118:G118)</f>
        <v>0.1925</v>
      </c>
      <c r="I117" s="262" t="s">
        <v>8574</v>
      </c>
    </row>
    <row r="118" spans="1:9" s="233" customFormat="1" hidden="1" x14ac:dyDescent="0.2">
      <c r="A118" s="293"/>
      <c r="B118" s="265" t="s">
        <v>8656</v>
      </c>
      <c r="C118" s="419">
        <v>2</v>
      </c>
      <c r="D118" s="419">
        <v>0.7</v>
      </c>
      <c r="E118" s="419">
        <v>0.55000000000000004</v>
      </c>
      <c r="F118" s="419">
        <v>0.25</v>
      </c>
      <c r="G118" s="419">
        <f>C118*D118*E118*F118</f>
        <v>0.1925</v>
      </c>
      <c r="H118" s="294"/>
      <c r="I118" s="295"/>
    </row>
    <row r="119" spans="1:9" s="232" customFormat="1" ht="30" hidden="1" x14ac:dyDescent="0.25">
      <c r="A119" s="254" t="s">
        <v>63</v>
      </c>
      <c r="B119" s="242" t="s">
        <v>5917</v>
      </c>
      <c r="C119" s="419"/>
      <c r="D119" s="419"/>
      <c r="E119" s="419"/>
      <c r="F119" s="419"/>
      <c r="G119" s="419"/>
      <c r="H119" s="263">
        <f>SUM(G120:G124)</f>
        <v>0.89</v>
      </c>
      <c r="I119" s="262" t="s">
        <v>8574</v>
      </c>
    </row>
    <row r="120" spans="1:9" s="232" customFormat="1" ht="13.15" hidden="1" customHeight="1" x14ac:dyDescent="0.25">
      <c r="A120" s="264"/>
      <c r="B120" s="265" t="s">
        <v>8650</v>
      </c>
      <c r="C120" s="419">
        <v>2</v>
      </c>
      <c r="D120" s="419">
        <v>0.57999999999999996</v>
      </c>
      <c r="E120" s="419">
        <v>0.15</v>
      </c>
      <c r="F120" s="419">
        <v>0.3</v>
      </c>
      <c r="G120" s="290">
        <f>ROUND(PRODUCT(C120:F120),2)</f>
        <v>0.05</v>
      </c>
      <c r="H120" s="262"/>
      <c r="I120" s="262"/>
    </row>
    <row r="121" spans="1:9" s="232" customFormat="1" ht="13.15" hidden="1" customHeight="1" x14ac:dyDescent="0.25">
      <c r="A121" s="264"/>
      <c r="B121" s="265" t="s">
        <v>8651</v>
      </c>
      <c r="C121" s="419">
        <v>2</v>
      </c>
      <c r="D121" s="419">
        <v>1.66</v>
      </c>
      <c r="E121" s="419">
        <v>0.15</v>
      </c>
      <c r="F121" s="419">
        <v>0.3</v>
      </c>
      <c r="G121" s="290">
        <f>ROUND(PRODUCT(C121:F121),2)</f>
        <v>0.15</v>
      </c>
      <c r="H121" s="262"/>
      <c r="I121" s="262"/>
    </row>
    <row r="122" spans="1:9" s="232" customFormat="1" ht="13.15" hidden="1" customHeight="1" x14ac:dyDescent="0.25">
      <c r="A122" s="264"/>
      <c r="B122" s="265" t="s">
        <v>8652</v>
      </c>
      <c r="C122" s="419">
        <v>2</v>
      </c>
      <c r="D122" s="419">
        <v>2.21</v>
      </c>
      <c r="E122" s="419">
        <v>0.15</v>
      </c>
      <c r="F122" s="419">
        <v>0.3</v>
      </c>
      <c r="G122" s="290">
        <f>ROUND(PRODUCT(C122:F122),2)</f>
        <v>0.2</v>
      </c>
      <c r="H122" s="262"/>
      <c r="I122" s="262"/>
    </row>
    <row r="123" spans="1:9" s="232" customFormat="1" ht="13.15" hidden="1" customHeight="1" x14ac:dyDescent="0.25">
      <c r="A123" s="264"/>
      <c r="B123" s="265" t="s">
        <v>8653</v>
      </c>
      <c r="C123" s="419">
        <v>2</v>
      </c>
      <c r="D123" s="419">
        <v>1.32</v>
      </c>
      <c r="E123" s="419">
        <v>0.15</v>
      </c>
      <c r="F123" s="419">
        <v>0.3</v>
      </c>
      <c r="G123" s="290">
        <f>ROUND(PRODUCT(C123:F123),2)</f>
        <v>0.12</v>
      </c>
      <c r="H123" s="262"/>
      <c r="I123" s="262"/>
    </row>
    <row r="124" spans="1:9" s="232" customFormat="1" ht="13.15" hidden="1" customHeight="1" x14ac:dyDescent="0.25">
      <c r="A124" s="264"/>
      <c r="B124" s="265" t="s">
        <v>8654</v>
      </c>
      <c r="C124" s="419">
        <v>2</v>
      </c>
      <c r="D124" s="419">
        <v>4.1500000000000004</v>
      </c>
      <c r="E124" s="419">
        <v>0.15</v>
      </c>
      <c r="F124" s="419">
        <v>0.3</v>
      </c>
      <c r="G124" s="290">
        <f>ROUND(PRODUCT(C124:F124),2)</f>
        <v>0.37</v>
      </c>
      <c r="H124" s="262"/>
      <c r="I124" s="262"/>
    </row>
    <row r="125" spans="1:9" ht="30" hidden="1" x14ac:dyDescent="0.25">
      <c r="A125" s="254" t="s">
        <v>8657</v>
      </c>
      <c r="B125" s="242" t="s">
        <v>5658</v>
      </c>
      <c r="C125" s="256"/>
      <c r="D125" s="256"/>
      <c r="E125" s="256"/>
      <c r="F125" s="256"/>
      <c r="G125" s="256"/>
      <c r="H125" s="235">
        <f>G126</f>
        <v>0.27</v>
      </c>
      <c r="I125" s="235" t="s">
        <v>8574</v>
      </c>
    </row>
    <row r="126" spans="1:9" ht="15" hidden="1" customHeight="1" x14ac:dyDescent="0.25">
      <c r="A126" s="254"/>
      <c r="B126" s="259" t="s">
        <v>8658</v>
      </c>
      <c r="C126" s="419">
        <v>2</v>
      </c>
      <c r="D126" s="419">
        <v>0.3</v>
      </c>
      <c r="E126" s="419">
        <v>0.15</v>
      </c>
      <c r="F126" s="419">
        <v>3</v>
      </c>
      <c r="G126" s="290">
        <f>ROUND(PRODUCT(C126:F126),2)</f>
        <v>0.27</v>
      </c>
      <c r="H126" s="235"/>
      <c r="I126" s="235"/>
    </row>
    <row r="127" spans="1:9" ht="30" hidden="1" x14ac:dyDescent="0.25">
      <c r="A127" s="254" t="s">
        <v>8659</v>
      </c>
      <c r="B127" s="242" t="s">
        <v>923</v>
      </c>
      <c r="C127" s="256"/>
      <c r="D127" s="256"/>
      <c r="E127" s="236"/>
      <c r="F127" s="236"/>
      <c r="G127" s="256"/>
      <c r="H127" s="244">
        <f>SUM(G128:G130)</f>
        <v>8.7899999999999991</v>
      </c>
      <c r="I127" s="235" t="s">
        <v>8570</v>
      </c>
    </row>
    <row r="128" spans="1:9" ht="15" hidden="1" customHeight="1" x14ac:dyDescent="0.25">
      <c r="A128" s="254"/>
      <c r="B128" s="260" t="s">
        <v>8360</v>
      </c>
      <c r="C128" s="235"/>
      <c r="D128" s="256"/>
      <c r="E128" s="236"/>
      <c r="F128" s="236"/>
      <c r="G128" s="416">
        <v>1.97</v>
      </c>
      <c r="H128" s="235"/>
      <c r="I128" s="235"/>
    </row>
    <row r="129" spans="1:12" ht="15" hidden="1" customHeight="1" x14ac:dyDescent="0.25">
      <c r="A129" s="254"/>
      <c r="B129" s="260" t="s">
        <v>8614</v>
      </c>
      <c r="C129" s="235"/>
      <c r="D129" s="236"/>
      <c r="E129" s="236"/>
      <c r="F129" s="236"/>
      <c r="G129" s="416">
        <v>1.35</v>
      </c>
      <c r="H129" s="235"/>
      <c r="I129" s="235"/>
    </row>
    <row r="130" spans="1:12" ht="15" hidden="1" customHeight="1" x14ac:dyDescent="0.25">
      <c r="A130" s="254"/>
      <c r="B130" s="260" t="s">
        <v>8660</v>
      </c>
      <c r="C130" s="235"/>
      <c r="D130" s="236"/>
      <c r="E130" s="236"/>
      <c r="F130" s="236"/>
      <c r="G130" s="416">
        <v>5.47</v>
      </c>
      <c r="H130" s="235"/>
      <c r="I130" s="235"/>
    </row>
    <row r="131" spans="1:12" ht="45" hidden="1" x14ac:dyDescent="0.25">
      <c r="A131" s="254" t="s">
        <v>8661</v>
      </c>
      <c r="B131" s="242" t="s">
        <v>968</v>
      </c>
      <c r="C131" s="235"/>
      <c r="D131" s="236"/>
      <c r="E131" s="236"/>
      <c r="F131" s="236"/>
      <c r="G131" s="416"/>
      <c r="H131" s="235">
        <f>G132</f>
        <v>8.7899999999999991</v>
      </c>
      <c r="I131" s="235" t="s">
        <v>8568</v>
      </c>
    </row>
    <row r="132" spans="1:12" ht="15" hidden="1" customHeight="1" x14ac:dyDescent="0.25">
      <c r="A132" s="254"/>
      <c r="B132" s="260" t="s">
        <v>8662</v>
      </c>
      <c r="C132" s="256">
        <v>1</v>
      </c>
      <c r="D132" s="256">
        <f>H127</f>
        <v>8.7899999999999991</v>
      </c>
      <c r="E132" s="256"/>
      <c r="F132" s="256"/>
      <c r="G132" s="290">
        <f>ROUND(PRODUCT(C132:F132),2)</f>
        <v>8.7899999999999991</v>
      </c>
      <c r="H132" s="235"/>
      <c r="I132" s="235"/>
    </row>
    <row r="133" spans="1:12" s="233" customFormat="1" x14ac:dyDescent="0.2">
      <c r="A133" s="237" t="s">
        <v>8500</v>
      </c>
      <c r="B133" s="258" t="s">
        <v>8663</v>
      </c>
      <c r="C133" s="238"/>
      <c r="D133" s="237"/>
      <c r="E133" s="237"/>
      <c r="F133" s="237"/>
      <c r="G133" s="238"/>
      <c r="H133" s="239"/>
      <c r="I133" s="240"/>
      <c r="J133" s="396"/>
      <c r="K133" s="396"/>
      <c r="L133" s="396"/>
    </row>
    <row r="134" spans="1:12" s="299" customFormat="1" ht="30" x14ac:dyDescent="0.25">
      <c r="A134" s="300" t="s">
        <v>8664</v>
      </c>
      <c r="B134" s="296" t="s">
        <v>1026</v>
      </c>
      <c r="C134" s="297"/>
      <c r="D134" s="418"/>
      <c r="E134" s="418"/>
      <c r="F134" s="418"/>
      <c r="G134" s="301"/>
      <c r="H134" s="298">
        <f>SUM((G135:G180))-G181</f>
        <v>206.82000000000011</v>
      </c>
      <c r="I134" s="297" t="s">
        <v>8570</v>
      </c>
    </row>
    <row r="135" spans="1:12" s="309" customFormat="1" x14ac:dyDescent="0.25">
      <c r="A135" s="305"/>
      <c r="B135" s="306" t="s">
        <v>8665</v>
      </c>
      <c r="C135" s="417"/>
      <c r="D135" s="310">
        <v>1.2</v>
      </c>
      <c r="E135" s="417"/>
      <c r="F135" s="417">
        <v>3</v>
      </c>
      <c r="G135" s="307">
        <f>ROUND(PRODUCT(C135:F135),2)</f>
        <v>3.6</v>
      </c>
      <c r="H135" s="308"/>
      <c r="I135" s="308"/>
    </row>
    <row r="136" spans="1:12" s="309" customFormat="1" ht="15" customHeight="1" x14ac:dyDescent="0.25">
      <c r="A136" s="310"/>
      <c r="B136" s="306" t="s">
        <v>8576</v>
      </c>
      <c r="C136" s="417"/>
      <c r="D136" s="310">
        <v>0.7</v>
      </c>
      <c r="E136" s="417"/>
      <c r="F136" s="417">
        <v>3</v>
      </c>
      <c r="G136" s="307">
        <f>ROUND(PRODUCT(C136:F136),2)</f>
        <v>2.1</v>
      </c>
      <c r="H136" s="308"/>
      <c r="I136" s="308"/>
    </row>
    <row r="137" spans="1:12" s="309" customFormat="1" ht="17.25" customHeight="1" x14ac:dyDescent="0.25">
      <c r="A137" s="305"/>
      <c r="B137" s="306" t="s">
        <v>8576</v>
      </c>
      <c r="C137" s="417"/>
      <c r="D137" s="310">
        <v>0.7</v>
      </c>
      <c r="E137" s="417"/>
      <c r="F137" s="417">
        <v>3</v>
      </c>
      <c r="G137" s="307">
        <f>ROUND(PRODUCT(C137:F137),2)</f>
        <v>2.1</v>
      </c>
      <c r="H137" s="308"/>
      <c r="I137" s="308"/>
    </row>
    <row r="138" spans="1:12" s="309" customFormat="1" x14ac:dyDescent="0.2">
      <c r="A138" s="310"/>
      <c r="B138" s="306" t="s">
        <v>8577</v>
      </c>
      <c r="C138" s="417"/>
      <c r="D138" s="310">
        <v>2.15</v>
      </c>
      <c r="E138" s="417"/>
      <c r="F138" s="417">
        <v>3</v>
      </c>
      <c r="G138" s="307">
        <f>ROUND(PRODUCT(C138:F138),2)</f>
        <v>6.45</v>
      </c>
      <c r="H138" s="311"/>
      <c r="I138" s="311"/>
    </row>
    <row r="139" spans="1:12" s="309" customFormat="1" x14ac:dyDescent="0.2">
      <c r="A139" s="310"/>
      <c r="B139" s="306" t="s">
        <v>8666</v>
      </c>
      <c r="C139" s="417"/>
      <c r="D139" s="310">
        <v>0.75</v>
      </c>
      <c r="E139" s="417"/>
      <c r="F139" s="417">
        <v>3</v>
      </c>
      <c r="G139" s="307">
        <f t="shared" ref="G139:G145" si="6">ROUND(PRODUCT(C139:F139),2)</f>
        <v>2.25</v>
      </c>
      <c r="H139" s="311"/>
      <c r="I139" s="311"/>
    </row>
    <row r="140" spans="1:12" s="309" customFormat="1" x14ac:dyDescent="0.2">
      <c r="A140" s="310"/>
      <c r="B140" s="306" t="s">
        <v>8666</v>
      </c>
      <c r="C140" s="417"/>
      <c r="D140" s="310">
        <v>1.35</v>
      </c>
      <c r="E140" s="417"/>
      <c r="F140" s="417">
        <v>3</v>
      </c>
      <c r="G140" s="307">
        <f t="shared" si="6"/>
        <v>4.05</v>
      </c>
      <c r="H140" s="311"/>
      <c r="I140" s="311"/>
    </row>
    <row r="141" spans="1:12" s="309" customFormat="1" x14ac:dyDescent="0.2">
      <c r="A141" s="310"/>
      <c r="B141" s="306" t="s">
        <v>8666</v>
      </c>
      <c r="C141" s="417"/>
      <c r="D141" s="310">
        <v>1.1499999999999999</v>
      </c>
      <c r="E141" s="417"/>
      <c r="F141" s="417">
        <v>3</v>
      </c>
      <c r="G141" s="307">
        <f t="shared" si="6"/>
        <v>3.45</v>
      </c>
      <c r="H141" s="311"/>
      <c r="I141" s="311"/>
    </row>
    <row r="142" spans="1:12" s="309" customFormat="1" x14ac:dyDescent="0.2">
      <c r="A142" s="310"/>
      <c r="B142" s="306" t="s">
        <v>8632</v>
      </c>
      <c r="C142" s="417"/>
      <c r="D142" s="310">
        <v>2.35</v>
      </c>
      <c r="E142" s="417"/>
      <c r="F142" s="417">
        <v>3</v>
      </c>
      <c r="G142" s="307">
        <f t="shared" si="6"/>
        <v>7.05</v>
      </c>
      <c r="H142" s="311"/>
      <c r="I142" s="311"/>
    </row>
    <row r="143" spans="1:12" s="309" customFormat="1" x14ac:dyDescent="0.2">
      <c r="A143" s="310"/>
      <c r="B143" s="306" t="s">
        <v>8667</v>
      </c>
      <c r="C143" s="417"/>
      <c r="D143" s="310">
        <v>1.45</v>
      </c>
      <c r="E143" s="417"/>
      <c r="F143" s="417">
        <v>3</v>
      </c>
      <c r="G143" s="307">
        <f t="shared" si="6"/>
        <v>4.3499999999999996</v>
      </c>
      <c r="H143" s="311"/>
      <c r="I143" s="311"/>
    </row>
    <row r="144" spans="1:12" s="309" customFormat="1" x14ac:dyDescent="0.2">
      <c r="A144" s="310"/>
      <c r="B144" s="306" t="s">
        <v>8668</v>
      </c>
      <c r="C144" s="417"/>
      <c r="D144" s="310">
        <v>2.15</v>
      </c>
      <c r="E144" s="417"/>
      <c r="F144" s="417">
        <v>3</v>
      </c>
      <c r="G144" s="307">
        <f t="shared" si="6"/>
        <v>6.45</v>
      </c>
      <c r="H144" s="311"/>
      <c r="I144" s="311"/>
    </row>
    <row r="145" spans="1:12" s="309" customFormat="1" x14ac:dyDescent="0.2">
      <c r="A145" s="310"/>
      <c r="B145" s="306" t="s">
        <v>8668</v>
      </c>
      <c r="C145" s="417"/>
      <c r="D145" s="310">
        <v>1.1499999999999999</v>
      </c>
      <c r="E145" s="417"/>
      <c r="F145" s="417">
        <v>3</v>
      </c>
      <c r="G145" s="307">
        <f t="shared" si="6"/>
        <v>3.45</v>
      </c>
      <c r="H145" s="311"/>
      <c r="I145" s="311"/>
    </row>
    <row r="146" spans="1:12" s="309" customFormat="1" x14ac:dyDescent="0.2">
      <c r="A146" s="310"/>
      <c r="B146" s="306"/>
      <c r="C146" s="417"/>
      <c r="D146" s="417"/>
      <c r="E146" s="417"/>
      <c r="F146" s="417"/>
      <c r="G146" s="307"/>
      <c r="H146" s="311"/>
      <c r="I146" s="311"/>
    </row>
    <row r="147" spans="1:12" s="309" customFormat="1" x14ac:dyDescent="0.25">
      <c r="A147" s="305"/>
      <c r="B147" s="306" t="s">
        <v>12</v>
      </c>
      <c r="C147" s="417"/>
      <c r="D147" s="417">
        <v>4.7</v>
      </c>
      <c r="E147" s="417"/>
      <c r="F147" s="417">
        <v>4.05</v>
      </c>
      <c r="G147" s="307">
        <f>ROUND(PRODUCT(C147:F147),2)</f>
        <v>19.04</v>
      </c>
      <c r="H147" s="308"/>
      <c r="I147" s="308"/>
    </row>
    <row r="148" spans="1:12" s="309" customFormat="1" ht="15" customHeight="1" x14ac:dyDescent="0.25">
      <c r="A148" s="310"/>
      <c r="B148" s="306" t="s">
        <v>12</v>
      </c>
      <c r="C148" s="417"/>
      <c r="D148" s="417">
        <v>1.2</v>
      </c>
      <c r="E148" s="417"/>
      <c r="F148" s="417">
        <v>4.05</v>
      </c>
      <c r="G148" s="307">
        <f t="shared" ref="G148:G178" si="7">ROUND(PRODUCT(C148:F148),2)</f>
        <v>4.8600000000000003</v>
      </c>
      <c r="H148" s="308"/>
      <c r="I148" s="308"/>
    </row>
    <row r="149" spans="1:12" s="309" customFormat="1" ht="17.25" customHeight="1" x14ac:dyDescent="0.25">
      <c r="A149" s="305"/>
      <c r="B149" s="306" t="s">
        <v>12</v>
      </c>
      <c r="C149" s="417"/>
      <c r="D149" s="417">
        <v>5.0999999999999996</v>
      </c>
      <c r="E149" s="417"/>
      <c r="F149" s="417">
        <v>4.05</v>
      </c>
      <c r="G149" s="307">
        <f t="shared" si="7"/>
        <v>20.66</v>
      </c>
      <c r="H149" s="308"/>
      <c r="I149" s="308"/>
    </row>
    <row r="150" spans="1:12" s="309" customFormat="1" x14ac:dyDescent="0.2">
      <c r="A150" s="310"/>
      <c r="B150" s="306" t="s">
        <v>12</v>
      </c>
      <c r="C150" s="417"/>
      <c r="D150" s="417">
        <v>4.8</v>
      </c>
      <c r="E150" s="417"/>
      <c r="F150" s="417">
        <v>4.05</v>
      </c>
      <c r="G150" s="307">
        <f t="shared" si="7"/>
        <v>19.440000000000001</v>
      </c>
      <c r="H150" s="311"/>
      <c r="I150" s="311"/>
    </row>
    <row r="151" spans="1:12" s="309" customFormat="1" x14ac:dyDescent="0.2">
      <c r="A151" s="310"/>
      <c r="B151" s="306" t="s">
        <v>8669</v>
      </c>
      <c r="C151" s="417"/>
      <c r="D151" s="417">
        <v>2.1</v>
      </c>
      <c r="E151" s="417"/>
      <c r="F151" s="417">
        <v>3</v>
      </c>
      <c r="G151" s="307">
        <f t="shared" si="7"/>
        <v>6.3</v>
      </c>
      <c r="H151" s="311"/>
      <c r="I151" s="311"/>
    </row>
    <row r="152" spans="1:12" s="309" customFormat="1" x14ac:dyDescent="0.2">
      <c r="A152" s="310"/>
      <c r="B152" s="306" t="s">
        <v>8670</v>
      </c>
      <c r="C152" s="417"/>
      <c r="D152" s="417">
        <v>2</v>
      </c>
      <c r="E152" s="417"/>
      <c r="F152" s="417">
        <v>2.2000000000000002</v>
      </c>
      <c r="G152" s="307">
        <f t="shared" si="7"/>
        <v>4.4000000000000004</v>
      </c>
      <c r="H152" s="311"/>
      <c r="I152" s="311"/>
    </row>
    <row r="153" spans="1:12" s="309" customFormat="1" x14ac:dyDescent="0.2">
      <c r="A153" s="310"/>
      <c r="B153" s="306" t="s">
        <v>8670</v>
      </c>
      <c r="C153" s="417"/>
      <c r="D153" s="417">
        <f>1.2+1.2+0.45</f>
        <v>2.85</v>
      </c>
      <c r="E153" s="417"/>
      <c r="F153" s="417">
        <v>2.2000000000000002</v>
      </c>
      <c r="G153" s="307">
        <f t="shared" si="7"/>
        <v>6.27</v>
      </c>
      <c r="H153" s="311"/>
      <c r="I153" s="311"/>
    </row>
    <row r="154" spans="1:12" s="309" customFormat="1" x14ac:dyDescent="0.2">
      <c r="A154" s="310"/>
      <c r="B154" s="306" t="s">
        <v>8670</v>
      </c>
      <c r="C154" s="417"/>
      <c r="D154" s="417">
        <v>1.85</v>
      </c>
      <c r="E154" s="417"/>
      <c r="F154" s="417">
        <v>2.2000000000000002</v>
      </c>
      <c r="G154" s="307">
        <f t="shared" si="7"/>
        <v>4.07</v>
      </c>
      <c r="H154" s="311"/>
      <c r="I154" s="311"/>
      <c r="J154" s="299">
        <v>1</v>
      </c>
      <c r="K154" s="299">
        <v>86</v>
      </c>
      <c r="L154" s="299">
        <v>0.49</v>
      </c>
    </row>
    <row r="155" spans="1:12" s="309" customFormat="1" x14ac:dyDescent="0.2">
      <c r="A155" s="310"/>
      <c r="B155" s="306" t="s">
        <v>8670</v>
      </c>
      <c r="C155" s="417"/>
      <c r="D155" s="417">
        <v>2.85</v>
      </c>
      <c r="E155" s="417"/>
      <c r="F155" s="417">
        <v>2.2000000000000002</v>
      </c>
      <c r="G155" s="307">
        <f t="shared" si="7"/>
        <v>6.27</v>
      </c>
      <c r="H155" s="311"/>
      <c r="I155" s="311"/>
      <c r="J155" s="309">
        <v>2</v>
      </c>
      <c r="K155" s="309">
        <f t="shared" ref="K155:K163" si="8">K$154*J155</f>
        <v>172</v>
      </c>
      <c r="L155" s="309">
        <f t="shared" ref="L155:L163" si="9">L$154*J155</f>
        <v>0.98</v>
      </c>
    </row>
    <row r="156" spans="1:12" s="309" customFormat="1" x14ac:dyDescent="0.2">
      <c r="A156" s="310"/>
      <c r="B156" s="306"/>
      <c r="C156" s="417"/>
      <c r="D156" s="417"/>
      <c r="E156" s="417"/>
      <c r="F156" s="417"/>
      <c r="G156" s="307"/>
      <c r="H156" s="311"/>
      <c r="I156" s="311"/>
      <c r="J156" s="309">
        <v>3</v>
      </c>
      <c r="K156" s="309">
        <f t="shared" si="8"/>
        <v>258</v>
      </c>
      <c r="L156" s="309">
        <f t="shared" si="9"/>
        <v>1.47</v>
      </c>
    </row>
    <row r="157" spans="1:12" s="309" customFormat="1" x14ac:dyDescent="0.2">
      <c r="A157" s="310"/>
      <c r="B157" s="306" t="s">
        <v>12</v>
      </c>
      <c r="C157" s="417"/>
      <c r="D157" s="417">
        <v>1.8</v>
      </c>
      <c r="E157" s="417"/>
      <c r="F157" s="417">
        <v>3.5</v>
      </c>
      <c r="G157" s="307">
        <f t="shared" si="7"/>
        <v>6.3</v>
      </c>
      <c r="H157" s="311"/>
      <c r="I157" s="311"/>
      <c r="J157" s="309">
        <v>4</v>
      </c>
      <c r="K157" s="309">
        <f t="shared" si="8"/>
        <v>344</v>
      </c>
      <c r="L157" s="309">
        <f t="shared" si="9"/>
        <v>1.96</v>
      </c>
    </row>
    <row r="158" spans="1:12" s="309" customFormat="1" x14ac:dyDescent="0.2">
      <c r="A158" s="310"/>
      <c r="B158" s="306" t="s">
        <v>12</v>
      </c>
      <c r="C158" s="417"/>
      <c r="D158" s="417">
        <v>2.4</v>
      </c>
      <c r="E158" s="417"/>
      <c r="F158" s="417">
        <v>3.5</v>
      </c>
      <c r="G158" s="307">
        <f t="shared" si="7"/>
        <v>8.4</v>
      </c>
      <c r="H158" s="311"/>
      <c r="I158" s="311"/>
      <c r="J158" s="309">
        <v>5</v>
      </c>
      <c r="K158" s="309">
        <f t="shared" si="8"/>
        <v>430</v>
      </c>
      <c r="L158" s="309">
        <f t="shared" si="9"/>
        <v>2.4500000000000002</v>
      </c>
    </row>
    <row r="159" spans="1:12" s="309" customFormat="1" x14ac:dyDescent="0.2">
      <c r="A159" s="310"/>
      <c r="B159" s="306" t="s">
        <v>8421</v>
      </c>
      <c r="C159" s="417"/>
      <c r="D159" s="417">
        <v>1.25</v>
      </c>
      <c r="E159" s="417"/>
      <c r="F159" s="417">
        <v>3</v>
      </c>
      <c r="G159" s="307">
        <f t="shared" si="7"/>
        <v>3.75</v>
      </c>
      <c r="H159" s="311"/>
      <c r="I159" s="311"/>
      <c r="J159" s="309">
        <v>6</v>
      </c>
      <c r="K159" s="309">
        <f t="shared" si="8"/>
        <v>516</v>
      </c>
      <c r="L159" s="309">
        <f t="shared" si="9"/>
        <v>2.94</v>
      </c>
    </row>
    <row r="160" spans="1:12" s="309" customFormat="1" x14ac:dyDescent="0.2">
      <c r="A160" s="310"/>
      <c r="B160" s="306" t="s">
        <v>8421</v>
      </c>
      <c r="C160" s="417"/>
      <c r="D160" s="417">
        <v>0.6</v>
      </c>
      <c r="E160" s="417"/>
      <c r="F160" s="417">
        <v>3</v>
      </c>
      <c r="G160" s="307">
        <f t="shared" si="7"/>
        <v>1.8</v>
      </c>
      <c r="H160" s="311"/>
      <c r="I160" s="311"/>
      <c r="J160" s="309">
        <v>7</v>
      </c>
      <c r="K160" s="309">
        <f t="shared" si="8"/>
        <v>602</v>
      </c>
      <c r="L160" s="309">
        <f t="shared" si="9"/>
        <v>3.4299999999999997</v>
      </c>
    </row>
    <row r="161" spans="1:12" s="309" customFormat="1" x14ac:dyDescent="0.2">
      <c r="A161" s="310"/>
      <c r="B161" s="306"/>
      <c r="C161" s="417"/>
      <c r="D161" s="417"/>
      <c r="E161" s="417"/>
      <c r="F161" s="417"/>
      <c r="G161" s="307"/>
      <c r="H161" s="311"/>
      <c r="I161" s="311"/>
      <c r="J161" s="231">
        <v>8</v>
      </c>
      <c r="K161" s="309">
        <f t="shared" si="8"/>
        <v>688</v>
      </c>
      <c r="L161" s="309">
        <f t="shared" si="9"/>
        <v>3.92</v>
      </c>
    </row>
    <row r="162" spans="1:12" s="309" customFormat="1" x14ac:dyDescent="0.2">
      <c r="A162" s="310"/>
      <c r="B162" s="306" t="s">
        <v>8671</v>
      </c>
      <c r="C162" s="417"/>
      <c r="D162" s="417">
        <v>2</v>
      </c>
      <c r="E162" s="417"/>
      <c r="F162" s="417">
        <v>2.2000000000000002</v>
      </c>
      <c r="G162" s="307">
        <f t="shared" si="7"/>
        <v>4.4000000000000004</v>
      </c>
      <c r="H162" s="311"/>
      <c r="I162" s="311"/>
      <c r="J162" s="232">
        <v>9</v>
      </c>
      <c r="K162" s="309">
        <f t="shared" si="8"/>
        <v>774</v>
      </c>
      <c r="L162" s="309">
        <f t="shared" si="9"/>
        <v>4.41</v>
      </c>
    </row>
    <row r="163" spans="1:12" s="309" customFormat="1" x14ac:dyDescent="0.2">
      <c r="A163" s="310"/>
      <c r="B163" s="306" t="s">
        <v>8671</v>
      </c>
      <c r="C163" s="417"/>
      <c r="D163" s="417">
        <v>2.85</v>
      </c>
      <c r="E163" s="417"/>
      <c r="F163" s="417">
        <v>2.2000000000000002</v>
      </c>
      <c r="G163" s="307">
        <f t="shared" si="7"/>
        <v>6.27</v>
      </c>
      <c r="H163" s="311"/>
      <c r="I163" s="311"/>
      <c r="J163" s="232">
        <v>10</v>
      </c>
      <c r="K163" s="309">
        <f t="shared" si="8"/>
        <v>860</v>
      </c>
      <c r="L163" s="309">
        <f t="shared" si="9"/>
        <v>4.9000000000000004</v>
      </c>
    </row>
    <row r="164" spans="1:12" s="309" customFormat="1" x14ac:dyDescent="0.2">
      <c r="A164" s="310"/>
      <c r="B164" s="306" t="s">
        <v>8671</v>
      </c>
      <c r="C164" s="417"/>
      <c r="D164" s="417">
        <v>1.7</v>
      </c>
      <c r="E164" s="417"/>
      <c r="F164" s="417">
        <v>2.2000000000000002</v>
      </c>
      <c r="G164" s="307">
        <f t="shared" si="7"/>
        <v>3.74</v>
      </c>
      <c r="H164" s="311"/>
      <c r="I164" s="311"/>
      <c r="J164" s="232"/>
      <c r="K164" s="232"/>
      <c r="L164" s="232"/>
    </row>
    <row r="165" spans="1:12" s="309" customFormat="1" x14ac:dyDescent="0.2">
      <c r="A165" s="310"/>
      <c r="B165" s="306" t="s">
        <v>8671</v>
      </c>
      <c r="C165" s="417"/>
      <c r="D165" s="417">
        <v>2.85</v>
      </c>
      <c r="E165" s="417"/>
      <c r="F165" s="417">
        <v>2.2000000000000002</v>
      </c>
      <c r="G165" s="307">
        <f t="shared" si="7"/>
        <v>6.27</v>
      </c>
      <c r="H165" s="311"/>
      <c r="I165" s="311"/>
      <c r="J165" s="232"/>
      <c r="K165" s="232"/>
      <c r="L165" s="232"/>
    </row>
    <row r="166" spans="1:12" s="309" customFormat="1" x14ac:dyDescent="0.2">
      <c r="A166" s="310"/>
      <c r="B166" s="306"/>
      <c r="C166" s="417"/>
      <c r="D166" s="417"/>
      <c r="E166" s="417"/>
      <c r="F166" s="417"/>
      <c r="G166" s="307"/>
      <c r="H166" s="311"/>
      <c r="I166" s="311"/>
      <c r="J166" s="232"/>
      <c r="K166" s="232"/>
      <c r="L166" s="232">
        <f>L154+L155</f>
        <v>1.47</v>
      </c>
    </row>
    <row r="167" spans="1:12" s="309" customFormat="1" x14ac:dyDescent="0.2">
      <c r="A167" s="310"/>
      <c r="B167" s="306" t="s">
        <v>8672</v>
      </c>
      <c r="C167" s="417"/>
      <c r="D167" s="417">
        <v>1.8</v>
      </c>
      <c r="E167" s="417"/>
      <c r="F167" s="417">
        <v>1.2</v>
      </c>
      <c r="G167" s="307">
        <f t="shared" si="7"/>
        <v>2.16</v>
      </c>
      <c r="H167" s="311"/>
      <c r="I167" s="311"/>
      <c r="J167" s="232"/>
      <c r="K167" s="232"/>
      <c r="L167" s="232">
        <f>L156+L156</f>
        <v>2.94</v>
      </c>
    </row>
    <row r="168" spans="1:12" s="309" customFormat="1" x14ac:dyDescent="0.2">
      <c r="A168" s="310"/>
      <c r="B168" s="306" t="s">
        <v>8672</v>
      </c>
      <c r="C168" s="417"/>
      <c r="D168" s="417">
        <v>2.4</v>
      </c>
      <c r="E168" s="417"/>
      <c r="F168" s="417">
        <v>1.2</v>
      </c>
      <c r="G168" s="307">
        <f t="shared" si="7"/>
        <v>2.88</v>
      </c>
      <c r="H168" s="311"/>
      <c r="I168" s="311"/>
      <c r="J168" s="232"/>
      <c r="K168" s="232"/>
      <c r="L168" s="232">
        <f>L167+L157</f>
        <v>4.9000000000000004</v>
      </c>
    </row>
    <row r="169" spans="1:12" s="309" customFormat="1" x14ac:dyDescent="0.2">
      <c r="A169" s="310"/>
      <c r="B169" s="306" t="s">
        <v>8672</v>
      </c>
      <c r="C169" s="417"/>
      <c r="D169" s="417">
        <v>0.75</v>
      </c>
      <c r="E169" s="417"/>
      <c r="F169" s="417">
        <v>1.2</v>
      </c>
      <c r="G169" s="307">
        <f t="shared" si="7"/>
        <v>0.9</v>
      </c>
      <c r="H169" s="311"/>
      <c r="I169" s="311"/>
      <c r="J169" s="232"/>
      <c r="K169" s="232"/>
      <c r="L169" s="232">
        <f>L158+L168</f>
        <v>7.3500000000000005</v>
      </c>
    </row>
    <row r="170" spans="1:12" s="309" customFormat="1" x14ac:dyDescent="0.2">
      <c r="A170" s="310"/>
      <c r="B170" s="306" t="s">
        <v>8672</v>
      </c>
      <c r="C170" s="417"/>
      <c r="D170" s="417">
        <v>1.35</v>
      </c>
      <c r="E170" s="417"/>
      <c r="F170" s="417">
        <v>1.2</v>
      </c>
      <c r="G170" s="307">
        <f t="shared" si="7"/>
        <v>1.62</v>
      </c>
      <c r="H170" s="311"/>
      <c r="I170" s="311"/>
      <c r="J170" s="232"/>
      <c r="K170" s="232"/>
      <c r="L170" s="232">
        <f>L169+L159</f>
        <v>10.290000000000001</v>
      </c>
    </row>
    <row r="171" spans="1:12" s="309" customFormat="1" x14ac:dyDescent="0.2">
      <c r="A171" s="310"/>
      <c r="B171" s="306" t="s">
        <v>8672</v>
      </c>
      <c r="C171" s="417"/>
      <c r="D171" s="417">
        <v>1.1499999999999999</v>
      </c>
      <c r="E171" s="417"/>
      <c r="F171" s="417">
        <v>1.2</v>
      </c>
      <c r="G171" s="307">
        <f t="shared" si="7"/>
        <v>1.38</v>
      </c>
      <c r="H171" s="311"/>
      <c r="I171" s="311"/>
      <c r="J171" s="232"/>
      <c r="K171" s="232"/>
      <c r="L171" s="232">
        <f>L160</f>
        <v>3.4299999999999997</v>
      </c>
    </row>
    <row r="172" spans="1:12" s="309" customFormat="1" x14ac:dyDescent="0.2">
      <c r="A172" s="310"/>
      <c r="B172" s="306" t="s">
        <v>8672</v>
      </c>
      <c r="C172" s="417"/>
      <c r="D172" s="417">
        <v>2.15</v>
      </c>
      <c r="E172" s="417"/>
      <c r="F172" s="417">
        <v>1.2</v>
      </c>
      <c r="G172" s="307">
        <f t="shared" si="7"/>
        <v>2.58</v>
      </c>
      <c r="H172" s="311"/>
      <c r="I172" s="311"/>
      <c r="J172" s="232"/>
      <c r="K172" s="232"/>
      <c r="L172" s="232">
        <f>L161+L171</f>
        <v>7.35</v>
      </c>
    </row>
    <row r="173" spans="1:12" s="309" customFormat="1" x14ac:dyDescent="0.2">
      <c r="A173" s="310"/>
      <c r="B173" s="306" t="s">
        <v>8672</v>
      </c>
      <c r="C173" s="417"/>
      <c r="D173" s="417">
        <v>0.7</v>
      </c>
      <c r="E173" s="417"/>
      <c r="F173" s="417">
        <v>1.2</v>
      </c>
      <c r="G173" s="307">
        <f t="shared" si="7"/>
        <v>0.84</v>
      </c>
      <c r="H173" s="311"/>
      <c r="I173" s="311"/>
      <c r="J173" s="232"/>
      <c r="K173" s="232"/>
      <c r="L173" s="232">
        <f>L162+L172</f>
        <v>11.76</v>
      </c>
    </row>
    <row r="174" spans="1:12" s="309" customFormat="1" x14ac:dyDescent="0.2">
      <c r="A174" s="310"/>
      <c r="B174" s="306" t="s">
        <v>8672</v>
      </c>
      <c r="C174" s="417"/>
      <c r="D174" s="417">
        <v>0.7</v>
      </c>
      <c r="E174" s="417"/>
      <c r="F174" s="417">
        <v>1.2</v>
      </c>
      <c r="G174" s="307">
        <f t="shared" si="7"/>
        <v>0.84</v>
      </c>
      <c r="H174" s="311"/>
      <c r="I174" s="311"/>
      <c r="J174" s="232"/>
      <c r="K174" s="232"/>
      <c r="L174" s="232">
        <f>L163+L173</f>
        <v>16.66</v>
      </c>
    </row>
    <row r="175" spans="1:12" s="309" customFormat="1" x14ac:dyDescent="0.2">
      <c r="A175" s="310"/>
      <c r="B175" s="306" t="s">
        <v>8672</v>
      </c>
      <c r="C175" s="417"/>
      <c r="D175" s="417">
        <v>2.15</v>
      </c>
      <c r="E175" s="417"/>
      <c r="F175" s="417">
        <v>1.2</v>
      </c>
      <c r="G175" s="307">
        <f t="shared" si="7"/>
        <v>2.58</v>
      </c>
      <c r="H175" s="311"/>
      <c r="I175" s="311"/>
      <c r="J175" s="232"/>
      <c r="K175" s="232"/>
      <c r="L175" s="232"/>
    </row>
    <row r="176" spans="1:12" s="309" customFormat="1" x14ac:dyDescent="0.2">
      <c r="A176" s="310"/>
      <c r="B176" s="306"/>
      <c r="C176" s="417"/>
      <c r="D176" s="417"/>
      <c r="E176" s="417"/>
      <c r="F176" s="417"/>
      <c r="G176" s="307"/>
      <c r="H176" s="311"/>
      <c r="I176" s="311"/>
      <c r="J176" s="232"/>
      <c r="K176" s="232"/>
      <c r="L176" s="232"/>
    </row>
    <row r="177" spans="1:12" s="309" customFormat="1" x14ac:dyDescent="0.2">
      <c r="A177" s="310"/>
      <c r="B177" s="306" t="s">
        <v>8673</v>
      </c>
      <c r="C177" s="417"/>
      <c r="D177" s="417">
        <v>5.0999999999999996</v>
      </c>
      <c r="E177" s="417"/>
      <c r="F177" s="417">
        <v>1.45</v>
      </c>
      <c r="G177" s="307">
        <f t="shared" si="7"/>
        <v>7.4</v>
      </c>
      <c r="H177" s="311"/>
      <c r="I177" s="311"/>
      <c r="J177" s="233"/>
      <c r="K177" s="233"/>
      <c r="L177" s="233"/>
    </row>
    <row r="178" spans="1:12" s="309" customFormat="1" x14ac:dyDescent="0.2">
      <c r="A178" s="310"/>
      <c r="B178" s="306" t="s">
        <v>8673</v>
      </c>
      <c r="C178" s="417"/>
      <c r="D178" s="417">
        <v>4.7</v>
      </c>
      <c r="E178" s="417"/>
      <c r="F178" s="417">
        <v>1.45</v>
      </c>
      <c r="G178" s="307">
        <f t="shared" si="7"/>
        <v>6.82</v>
      </c>
      <c r="H178" s="311"/>
      <c r="I178" s="311"/>
      <c r="J178" s="233"/>
      <c r="K178" s="233"/>
      <c r="L178" s="233"/>
    </row>
    <row r="179" spans="1:12" s="309" customFormat="1" x14ac:dyDescent="0.2">
      <c r="A179" s="310"/>
      <c r="B179" s="306" t="s">
        <v>8672</v>
      </c>
      <c r="C179" s="417"/>
      <c r="D179" s="417">
        <v>2.15</v>
      </c>
      <c r="E179" s="417"/>
      <c r="F179" s="417">
        <v>1.45</v>
      </c>
      <c r="G179" s="307">
        <f t="shared" ref="G179" si="10">ROUND(PRODUCT(C179:F179),2)</f>
        <v>3.12</v>
      </c>
      <c r="H179" s="311"/>
      <c r="I179" s="311"/>
      <c r="J179" s="233"/>
      <c r="K179" s="233"/>
      <c r="L179" s="233"/>
    </row>
    <row r="180" spans="1:12" s="309" customFormat="1" x14ac:dyDescent="0.2">
      <c r="A180" s="310"/>
      <c r="B180" s="306"/>
      <c r="C180" s="417"/>
      <c r="D180" s="417"/>
      <c r="E180" s="417"/>
      <c r="F180" s="417"/>
      <c r="G180" s="307"/>
      <c r="H180" s="311"/>
      <c r="I180" s="311"/>
      <c r="J180" s="232"/>
      <c r="K180" s="232"/>
      <c r="L180" s="232"/>
    </row>
    <row r="181" spans="1:12" s="309" customFormat="1" ht="13.15" customHeight="1" x14ac:dyDescent="0.25">
      <c r="A181" s="305"/>
      <c r="B181" s="306" t="s">
        <v>8674</v>
      </c>
      <c r="C181" s="417"/>
      <c r="D181" s="417">
        <v>4.8</v>
      </c>
      <c r="E181" s="417"/>
      <c r="F181" s="417">
        <v>0.8</v>
      </c>
      <c r="G181" s="307">
        <f>ROUND(PRODUCT(C181:F181),2)</f>
        <v>3.84</v>
      </c>
      <c r="H181" s="308"/>
      <c r="I181" s="308"/>
      <c r="J181" s="232"/>
      <c r="K181" s="232"/>
      <c r="L181" s="232"/>
    </row>
    <row r="182" spans="1:12" s="309" customFormat="1" ht="13.15" customHeight="1" x14ac:dyDescent="0.25">
      <c r="A182" s="305"/>
      <c r="B182" s="306"/>
      <c r="C182" s="417"/>
      <c r="D182" s="417"/>
      <c r="E182" s="417"/>
      <c r="F182" s="417"/>
      <c r="G182" s="307">
        <f>ROUND(PRODUCT(C182:F182),2)</f>
        <v>0</v>
      </c>
      <c r="H182" s="308"/>
      <c r="I182" s="308"/>
      <c r="J182" s="232"/>
      <c r="K182" s="232"/>
      <c r="L182" s="232"/>
    </row>
    <row r="183" spans="1:12" s="309" customFormat="1" ht="13.15" customHeight="1" x14ac:dyDescent="0.25">
      <c r="A183" s="305"/>
      <c r="B183" s="306"/>
      <c r="C183" s="417"/>
      <c r="D183" s="417"/>
      <c r="E183" s="417"/>
      <c r="F183" s="417"/>
      <c r="G183" s="307">
        <f>ROUND(PRODUCT(C183:F183),2)</f>
        <v>0</v>
      </c>
      <c r="H183" s="308"/>
      <c r="I183" s="308"/>
      <c r="J183" s="232"/>
      <c r="K183" s="232"/>
      <c r="L183" s="232"/>
    </row>
    <row r="184" spans="1:12" s="299" customFormat="1" ht="30" x14ac:dyDescent="0.25">
      <c r="A184" s="300" t="s">
        <v>8675</v>
      </c>
      <c r="B184" s="296" t="s">
        <v>8676</v>
      </c>
      <c r="C184" s="418"/>
      <c r="D184" s="418"/>
      <c r="E184" s="418"/>
      <c r="F184" s="418"/>
      <c r="G184" s="301"/>
      <c r="H184" s="297">
        <f>SUM(G185:G187)</f>
        <v>20.58</v>
      </c>
      <c r="I184" s="297" t="s">
        <v>8081</v>
      </c>
      <c r="J184" s="232"/>
      <c r="K184" s="232"/>
      <c r="L184" s="232"/>
    </row>
    <row r="185" spans="1:12" s="309" customFormat="1" x14ac:dyDescent="0.25">
      <c r="A185" s="310"/>
      <c r="B185" s="335" t="s">
        <v>8316</v>
      </c>
      <c r="C185" s="417">
        <v>9</v>
      </c>
      <c r="D185" s="417"/>
      <c r="E185" s="417">
        <v>0.8</v>
      </c>
      <c r="F185" s="417">
        <v>2.1</v>
      </c>
      <c r="G185" s="307">
        <f t="shared" ref="G185:G187" si="11">ROUND(PRODUCT(C185:F185),2)</f>
        <v>15.12</v>
      </c>
      <c r="H185" s="308"/>
      <c r="I185" s="308"/>
      <c r="J185" s="233"/>
      <c r="K185" s="233"/>
      <c r="L185" s="233"/>
    </row>
    <row r="186" spans="1:12" s="309" customFormat="1" x14ac:dyDescent="0.25">
      <c r="A186" s="310"/>
      <c r="B186" s="335" t="s">
        <v>8318</v>
      </c>
      <c r="C186" s="417">
        <v>1</v>
      </c>
      <c r="D186" s="417"/>
      <c r="E186" s="417">
        <v>1.1000000000000001</v>
      </c>
      <c r="F186" s="417">
        <v>2.1</v>
      </c>
      <c r="G186" s="307">
        <f t="shared" si="11"/>
        <v>2.31</v>
      </c>
      <c r="H186" s="308"/>
      <c r="I186" s="308"/>
      <c r="J186" s="233"/>
      <c r="K186" s="233"/>
      <c r="L186" s="233"/>
    </row>
    <row r="187" spans="1:12" s="309" customFormat="1" x14ac:dyDescent="0.25">
      <c r="A187" s="310"/>
      <c r="B187" s="335" t="s">
        <v>8319</v>
      </c>
      <c r="C187" s="417">
        <v>1</v>
      </c>
      <c r="D187" s="417"/>
      <c r="E187" s="417">
        <v>1.5</v>
      </c>
      <c r="F187" s="417">
        <v>2.1</v>
      </c>
      <c r="G187" s="307">
        <f t="shared" si="11"/>
        <v>3.15</v>
      </c>
      <c r="H187" s="308"/>
      <c r="I187" s="308"/>
      <c r="J187" s="232"/>
      <c r="K187" s="232"/>
      <c r="L187" s="232"/>
    </row>
    <row r="188" spans="1:12" s="309" customFormat="1" x14ac:dyDescent="0.25">
      <c r="A188" s="310"/>
      <c r="B188" s="335"/>
      <c r="C188" s="417"/>
      <c r="D188" s="417"/>
      <c r="E188" s="417"/>
      <c r="F188" s="417"/>
      <c r="G188" s="307"/>
      <c r="H188" s="308"/>
      <c r="I188" s="308"/>
      <c r="J188" s="232"/>
      <c r="K188" s="232"/>
      <c r="L188" s="232"/>
    </row>
    <row r="189" spans="1:12" s="309" customFormat="1" x14ac:dyDescent="0.25">
      <c r="A189" s="310"/>
      <c r="B189" s="335"/>
      <c r="C189" s="417"/>
      <c r="D189" s="417"/>
      <c r="E189" s="417"/>
      <c r="F189" s="417"/>
      <c r="G189" s="307"/>
      <c r="H189" s="308"/>
      <c r="I189" s="308"/>
      <c r="J189" s="232"/>
      <c r="K189" s="232"/>
      <c r="L189" s="232"/>
    </row>
    <row r="190" spans="1:12" s="299" customFormat="1" ht="30" x14ac:dyDescent="0.25">
      <c r="A190" s="300" t="s">
        <v>8677</v>
      </c>
      <c r="B190" s="296" t="s">
        <v>8678</v>
      </c>
      <c r="C190" s="418"/>
      <c r="D190" s="418"/>
      <c r="E190" s="418"/>
      <c r="F190" s="418"/>
      <c r="G190" s="301"/>
      <c r="H190" s="297">
        <f>SUM(G191:G193)</f>
        <v>9.8999999999999986</v>
      </c>
      <c r="I190" s="297" t="s">
        <v>8081</v>
      </c>
      <c r="J190" s="232"/>
      <c r="K190" s="232"/>
      <c r="L190" s="232"/>
    </row>
    <row r="191" spans="1:12" s="309" customFormat="1" x14ac:dyDescent="0.25">
      <c r="A191" s="310"/>
      <c r="B191" s="335" t="s">
        <v>8679</v>
      </c>
      <c r="C191" s="417">
        <v>3</v>
      </c>
      <c r="D191" s="417"/>
      <c r="E191" s="417">
        <v>1.2</v>
      </c>
      <c r="F191" s="417"/>
      <c r="G191" s="307">
        <f>ROUND(PRODUCT(C191:F191),2)</f>
        <v>3.6</v>
      </c>
      <c r="H191" s="308"/>
      <c r="I191" s="308"/>
      <c r="J191" s="232"/>
      <c r="K191" s="232"/>
      <c r="L191" s="232"/>
    </row>
    <row r="192" spans="1:12" s="309" customFormat="1" x14ac:dyDescent="0.25">
      <c r="A192" s="310"/>
      <c r="B192" s="335" t="s">
        <v>8680</v>
      </c>
      <c r="C192" s="417">
        <v>1</v>
      </c>
      <c r="D192" s="417"/>
      <c r="E192" s="417">
        <v>1.5</v>
      </c>
      <c r="F192" s="417"/>
      <c r="G192" s="307">
        <f t="shared" ref="G192:G193" si="12">ROUND(PRODUCT(C192:F192),2)</f>
        <v>1.5</v>
      </c>
      <c r="H192" s="308"/>
      <c r="I192" s="308"/>
      <c r="J192" s="232"/>
      <c r="K192" s="232"/>
      <c r="L192" s="232"/>
    </row>
    <row r="193" spans="1:12" s="309" customFormat="1" x14ac:dyDescent="0.25">
      <c r="A193" s="310"/>
      <c r="B193" s="335" t="s">
        <v>8681</v>
      </c>
      <c r="C193" s="417">
        <v>1</v>
      </c>
      <c r="D193" s="417"/>
      <c r="E193" s="417">
        <v>4.8</v>
      </c>
      <c r="F193" s="417"/>
      <c r="G193" s="307">
        <f t="shared" si="12"/>
        <v>4.8</v>
      </c>
      <c r="H193" s="308"/>
      <c r="I193" s="308"/>
      <c r="J193" s="231"/>
      <c r="K193" s="231"/>
      <c r="L193" s="231"/>
    </row>
    <row r="194" spans="1:12" s="309" customFormat="1" x14ac:dyDescent="0.25">
      <c r="A194" s="310"/>
      <c r="B194" s="334"/>
      <c r="C194" s="417"/>
      <c r="D194" s="417"/>
      <c r="E194" s="417"/>
      <c r="F194" s="417"/>
      <c r="G194" s="307"/>
      <c r="H194" s="308"/>
      <c r="I194" s="308"/>
      <c r="J194" s="231"/>
      <c r="K194" s="231"/>
      <c r="L194" s="231"/>
    </row>
    <row r="195" spans="1:12" s="309" customFormat="1" x14ac:dyDescent="0.25">
      <c r="A195" s="310"/>
      <c r="B195" s="334"/>
      <c r="C195" s="417"/>
      <c r="D195" s="417"/>
      <c r="E195" s="417"/>
      <c r="F195" s="417"/>
      <c r="G195" s="307"/>
      <c r="H195" s="308"/>
      <c r="I195" s="308"/>
      <c r="J195" s="231"/>
      <c r="K195" s="231"/>
      <c r="L195" s="231"/>
    </row>
    <row r="196" spans="1:12" s="299" customFormat="1" ht="30" x14ac:dyDescent="0.25">
      <c r="A196" s="300" t="s">
        <v>8682</v>
      </c>
      <c r="B196" s="296" t="s">
        <v>8683</v>
      </c>
      <c r="C196" s="418"/>
      <c r="D196" s="418"/>
      <c r="E196" s="418"/>
      <c r="F196" s="418"/>
      <c r="G196" s="301"/>
      <c r="H196" s="297">
        <f>H190</f>
        <v>9.8999999999999986</v>
      </c>
      <c r="I196" s="297" t="s">
        <v>8081</v>
      </c>
      <c r="J196" s="231"/>
      <c r="K196" s="231"/>
      <c r="L196" s="231"/>
    </row>
    <row r="197" spans="1:12" s="309" customFormat="1" x14ac:dyDescent="0.25">
      <c r="A197" s="310"/>
      <c r="B197" s="336" t="str">
        <f>B191</f>
        <v>janela 1,20x1,15</v>
      </c>
      <c r="C197" s="417">
        <f>C191</f>
        <v>3</v>
      </c>
      <c r="D197" s="417"/>
      <c r="E197" s="417">
        <f>E191</f>
        <v>1.2</v>
      </c>
      <c r="F197" s="417"/>
      <c r="G197" s="307">
        <f>G191</f>
        <v>3.6</v>
      </c>
      <c r="H197" s="308"/>
      <c r="I197" s="308"/>
      <c r="J197" s="231"/>
      <c r="K197" s="231"/>
      <c r="L197" s="231"/>
    </row>
    <row r="198" spans="1:12" s="309" customFormat="1" x14ac:dyDescent="0.25">
      <c r="A198" s="310"/>
      <c r="B198" s="336" t="str">
        <f t="shared" ref="B198:C200" si="13">B192</f>
        <v>janela 1,50x1,00</v>
      </c>
      <c r="C198" s="417">
        <f t="shared" si="13"/>
        <v>1</v>
      </c>
      <c r="D198" s="417"/>
      <c r="E198" s="417">
        <f t="shared" ref="E198:E199" si="14">E192</f>
        <v>1.5</v>
      </c>
      <c r="F198" s="417"/>
      <c r="G198" s="307">
        <f t="shared" ref="G198:G199" si="15">G192</f>
        <v>1.5</v>
      </c>
      <c r="H198" s="308"/>
      <c r="I198" s="308"/>
      <c r="J198" s="231"/>
      <c r="K198" s="231"/>
      <c r="L198" s="231"/>
    </row>
    <row r="199" spans="1:12" s="309" customFormat="1" x14ac:dyDescent="0.25">
      <c r="A199" s="310"/>
      <c r="B199" s="336" t="str">
        <f t="shared" si="13"/>
        <v>janela 4,80x0,80</v>
      </c>
      <c r="C199" s="417">
        <f t="shared" si="13"/>
        <v>1</v>
      </c>
      <c r="D199" s="417"/>
      <c r="E199" s="417">
        <f t="shared" si="14"/>
        <v>4.8</v>
      </c>
      <c r="F199" s="417"/>
      <c r="G199" s="307">
        <f t="shared" si="15"/>
        <v>4.8</v>
      </c>
      <c r="H199" s="308"/>
      <c r="I199" s="308"/>
      <c r="J199" s="231"/>
      <c r="K199" s="231"/>
      <c r="L199" s="231"/>
    </row>
    <row r="200" spans="1:12" s="309" customFormat="1" x14ac:dyDescent="0.25">
      <c r="A200" s="310"/>
      <c r="B200" s="334">
        <f t="shared" si="13"/>
        <v>0</v>
      </c>
      <c r="C200" s="417"/>
      <c r="D200" s="417"/>
      <c r="E200" s="417"/>
      <c r="F200" s="417"/>
      <c r="G200" s="307"/>
      <c r="H200" s="308"/>
      <c r="I200" s="308"/>
      <c r="J200" s="231"/>
      <c r="K200" s="231"/>
      <c r="L200" s="231"/>
    </row>
    <row r="201" spans="1:12" s="309" customFormat="1" ht="13.15" customHeight="1" x14ac:dyDescent="0.25">
      <c r="A201" s="305"/>
      <c r="B201" s="306"/>
      <c r="C201" s="417"/>
      <c r="D201" s="417"/>
      <c r="E201" s="417"/>
      <c r="F201" s="417"/>
      <c r="G201" s="307"/>
      <c r="H201" s="308"/>
      <c r="I201" s="308"/>
      <c r="J201" s="396">
        <v>8</v>
      </c>
      <c r="K201" s="396">
        <v>80</v>
      </c>
      <c r="L201" s="396">
        <f>L154*J201</f>
        <v>3.92</v>
      </c>
    </row>
    <row r="202" spans="1:12" s="233" customFormat="1" x14ac:dyDescent="0.2">
      <c r="A202" s="237" t="s">
        <v>8501</v>
      </c>
      <c r="B202" s="258" t="s">
        <v>8684</v>
      </c>
      <c r="C202" s="238"/>
      <c r="D202" s="237"/>
      <c r="E202" s="237"/>
      <c r="F202" s="237"/>
      <c r="G202" s="238"/>
      <c r="H202" s="239"/>
      <c r="I202" s="240"/>
      <c r="J202" s="299">
        <v>9</v>
      </c>
      <c r="K202" s="299">
        <v>90</v>
      </c>
      <c r="L202" s="299">
        <f>L154*J202</f>
        <v>4.41</v>
      </c>
    </row>
    <row r="203" spans="1:12" s="299" customFormat="1" ht="30" x14ac:dyDescent="0.25">
      <c r="A203" s="300" t="s">
        <v>8685</v>
      </c>
      <c r="B203" s="296" t="s">
        <v>1526</v>
      </c>
      <c r="C203" s="297"/>
      <c r="D203" s="418"/>
      <c r="E203" s="418"/>
      <c r="F203" s="418"/>
      <c r="G203" s="301"/>
      <c r="H203" s="298">
        <f>SUM(G204:G213)</f>
        <v>42.173999999999999</v>
      </c>
      <c r="I203" s="297" t="s">
        <v>8570</v>
      </c>
      <c r="J203" s="309">
        <v>10</v>
      </c>
      <c r="K203" s="309">
        <v>100</v>
      </c>
      <c r="L203" s="309">
        <f>L154*J203</f>
        <v>4.9000000000000004</v>
      </c>
    </row>
    <row r="204" spans="1:12" s="309" customFormat="1" x14ac:dyDescent="0.25">
      <c r="A204" s="310"/>
      <c r="B204" s="335" t="s">
        <v>8686</v>
      </c>
      <c r="C204" s="308"/>
      <c r="D204" s="417"/>
      <c r="E204" s="417"/>
      <c r="F204" s="417"/>
      <c r="G204" s="307"/>
      <c r="H204" s="311"/>
      <c r="I204" s="308"/>
    </row>
    <row r="205" spans="1:12" s="309" customFormat="1" x14ac:dyDescent="0.25">
      <c r="A205" s="310"/>
      <c r="B205" s="335" t="s">
        <v>12</v>
      </c>
      <c r="C205" s="308"/>
      <c r="D205" s="417"/>
      <c r="E205" s="417"/>
      <c r="F205" s="417"/>
      <c r="G205" s="307">
        <f>(((5.9*4.8)/2)+((4.9*5.6)/2))</f>
        <v>27.880000000000003</v>
      </c>
      <c r="H205" s="311"/>
      <c r="I205" s="308"/>
      <c r="K205" s="309">
        <f>1.3*12</f>
        <v>15.600000000000001</v>
      </c>
    </row>
    <row r="206" spans="1:12" s="309" customFormat="1" x14ac:dyDescent="0.25">
      <c r="A206" s="310"/>
      <c r="B206" s="335" t="s">
        <v>8668</v>
      </c>
      <c r="C206" s="308"/>
      <c r="D206" s="417">
        <v>1</v>
      </c>
      <c r="E206" s="417">
        <v>3.05</v>
      </c>
      <c r="F206" s="417"/>
      <c r="G206" s="307">
        <f>D206*E206</f>
        <v>3.05</v>
      </c>
      <c r="H206" s="311"/>
      <c r="I206" s="308"/>
    </row>
    <row r="207" spans="1:12" s="309" customFormat="1" x14ac:dyDescent="0.25">
      <c r="A207" s="310"/>
      <c r="B207" s="335" t="s">
        <v>8666</v>
      </c>
      <c r="C207" s="308"/>
      <c r="D207" s="417">
        <v>1.2</v>
      </c>
      <c r="E207" s="417">
        <v>4</v>
      </c>
      <c r="F207" s="417"/>
      <c r="G207" s="307">
        <f>D207*E207</f>
        <v>4.8</v>
      </c>
      <c r="H207" s="311"/>
      <c r="I207" s="308"/>
    </row>
    <row r="208" spans="1:12" s="309" customFormat="1" x14ac:dyDescent="0.25">
      <c r="A208" s="310"/>
      <c r="B208" s="335" t="s">
        <v>8577</v>
      </c>
      <c r="C208" s="308"/>
      <c r="D208" s="417"/>
      <c r="E208" s="417"/>
      <c r="F208" s="417"/>
      <c r="G208" s="307">
        <f>(((0.8*2.15)/2)+((2.1*0.85)/2))</f>
        <v>1.7524999999999999</v>
      </c>
      <c r="H208" s="311"/>
      <c r="I208" s="308"/>
    </row>
    <row r="209" spans="1:9" s="309" customFormat="1" x14ac:dyDescent="0.25">
      <c r="A209" s="310"/>
      <c r="B209" s="335" t="s">
        <v>8576</v>
      </c>
      <c r="C209" s="308"/>
      <c r="D209" s="417"/>
      <c r="E209" s="417"/>
      <c r="F209" s="417"/>
      <c r="G209" s="307">
        <f>((1.8*0.6)/2)+((1.7*1.15)/2)</f>
        <v>1.5175000000000001</v>
      </c>
      <c r="H209" s="311"/>
      <c r="I209" s="308"/>
    </row>
    <row r="210" spans="1:9" s="309" customFormat="1" x14ac:dyDescent="0.25">
      <c r="A210" s="310"/>
      <c r="B210" s="335" t="s">
        <v>8665</v>
      </c>
      <c r="C210" s="308"/>
      <c r="D210" s="417"/>
      <c r="E210" s="417"/>
      <c r="F210" s="417"/>
      <c r="G210" s="307">
        <f>((1.5*1.6)/2)+((1.2*1.4)/2)</f>
        <v>2.04</v>
      </c>
      <c r="H210" s="311"/>
      <c r="I210" s="308"/>
    </row>
    <row r="211" spans="1:9" s="309" customFormat="1" x14ac:dyDescent="0.25">
      <c r="A211" s="310"/>
      <c r="B211" s="335" t="s">
        <v>12</v>
      </c>
      <c r="C211" s="308"/>
      <c r="D211" s="417"/>
      <c r="E211" s="417"/>
      <c r="F211" s="417"/>
      <c r="G211" s="417">
        <f>(((1.8*0.54)/2)+((2.4*0.54)/2))</f>
        <v>1.1340000000000001</v>
      </c>
      <c r="H211" s="311"/>
      <c r="I211" s="308"/>
    </row>
    <row r="212" spans="1:9" s="309" customFormat="1" x14ac:dyDescent="0.25">
      <c r="A212" s="310"/>
      <c r="B212" s="335"/>
      <c r="C212" s="308"/>
      <c r="D212" s="417"/>
      <c r="E212" s="417"/>
      <c r="F212" s="417"/>
      <c r="G212" s="307"/>
      <c r="H212" s="311"/>
      <c r="I212" s="308"/>
    </row>
    <row r="213" spans="1:9" s="309" customFormat="1" x14ac:dyDescent="0.25">
      <c r="A213" s="310"/>
      <c r="B213" s="335"/>
      <c r="C213" s="308"/>
      <c r="D213" s="417"/>
      <c r="E213" s="417"/>
      <c r="F213" s="417"/>
      <c r="G213" s="307"/>
      <c r="H213" s="311"/>
      <c r="I213" s="308"/>
    </row>
    <row r="214" spans="1:9" s="299" customFormat="1" ht="30" x14ac:dyDescent="0.25">
      <c r="A214" s="300" t="s">
        <v>8687</v>
      </c>
      <c r="B214" s="296" t="s">
        <v>1582</v>
      </c>
      <c r="C214" s="297"/>
      <c r="D214" s="418"/>
      <c r="E214" s="418"/>
      <c r="F214" s="418"/>
      <c r="G214" s="301"/>
      <c r="H214" s="298">
        <f>G215</f>
        <v>42.173999999999999</v>
      </c>
      <c r="I214" s="297" t="s">
        <v>8570</v>
      </c>
    </row>
    <row r="215" spans="1:9" s="309" customFormat="1" x14ac:dyDescent="0.25">
      <c r="A215" s="310"/>
      <c r="B215" s="335" t="s">
        <v>8688</v>
      </c>
      <c r="C215" s="308"/>
      <c r="D215" s="417"/>
      <c r="E215" s="417"/>
      <c r="F215" s="417"/>
      <c r="G215" s="307">
        <f>H203</f>
        <v>42.173999999999999</v>
      </c>
      <c r="H215" s="311"/>
      <c r="I215" s="308"/>
    </row>
    <row r="216" spans="1:9" s="299" customFormat="1" ht="75" x14ac:dyDescent="0.25">
      <c r="A216" s="300" t="s">
        <v>8689</v>
      </c>
      <c r="B216" s="394" t="s">
        <v>8690</v>
      </c>
      <c r="C216" s="297"/>
      <c r="D216" s="418"/>
      <c r="E216" s="418"/>
      <c r="F216" s="418"/>
      <c r="G216" s="301"/>
      <c r="H216" s="298">
        <f>SUM(G217:G225)</f>
        <v>98.22</v>
      </c>
      <c r="I216" s="298" t="s">
        <v>8570</v>
      </c>
    </row>
    <row r="217" spans="1:9" s="309" customFormat="1" x14ac:dyDescent="0.2">
      <c r="A217" s="310"/>
      <c r="B217" s="306" t="s">
        <v>12</v>
      </c>
      <c r="C217" s="417"/>
      <c r="D217" s="417"/>
      <c r="E217" s="417"/>
      <c r="F217" s="417"/>
      <c r="G217" s="307">
        <v>27.5</v>
      </c>
      <c r="H217" s="311"/>
      <c r="I217" s="311"/>
    </row>
    <row r="218" spans="1:9" s="309" customFormat="1" x14ac:dyDescent="0.2">
      <c r="A218" s="310"/>
      <c r="B218" s="306" t="s">
        <v>8668</v>
      </c>
      <c r="C218" s="417"/>
      <c r="D218" s="417"/>
      <c r="E218" s="417"/>
      <c r="F218" s="417"/>
      <c r="G218" s="307">
        <v>15</v>
      </c>
      <c r="H218" s="311"/>
      <c r="I218" s="311"/>
    </row>
    <row r="219" spans="1:9" s="309" customFormat="1" x14ac:dyDescent="0.2">
      <c r="A219" s="310"/>
      <c r="B219" s="306" t="s">
        <v>8666</v>
      </c>
      <c r="C219" s="417"/>
      <c r="D219" s="417">
        <v>1.2</v>
      </c>
      <c r="E219" s="417"/>
      <c r="F219" s="417">
        <v>4</v>
      </c>
      <c r="G219" s="307">
        <f>D219*F219</f>
        <v>4.8</v>
      </c>
      <c r="H219" s="311"/>
      <c r="I219" s="311"/>
    </row>
    <row r="220" spans="1:9" s="309" customFormat="1" x14ac:dyDescent="0.2">
      <c r="A220" s="310"/>
      <c r="B220" s="306" t="s">
        <v>8577</v>
      </c>
      <c r="C220" s="417"/>
      <c r="D220" s="417"/>
      <c r="E220" s="417"/>
      <c r="F220" s="417"/>
      <c r="G220" s="307">
        <v>13.13</v>
      </c>
      <c r="H220" s="311"/>
      <c r="I220" s="311"/>
    </row>
    <row r="221" spans="1:9" s="309" customFormat="1" x14ac:dyDescent="0.2">
      <c r="A221" s="310"/>
      <c r="B221" s="306" t="s">
        <v>8576</v>
      </c>
      <c r="C221" s="417"/>
      <c r="D221" s="417"/>
      <c r="E221" s="417"/>
      <c r="F221" s="417"/>
      <c r="G221" s="307">
        <v>5.99</v>
      </c>
      <c r="H221" s="311"/>
      <c r="I221" s="311"/>
    </row>
    <row r="222" spans="1:9" s="309" customFormat="1" x14ac:dyDescent="0.2">
      <c r="A222" s="310"/>
      <c r="B222" s="306" t="s">
        <v>8665</v>
      </c>
      <c r="C222" s="417"/>
      <c r="D222" s="417"/>
      <c r="E222" s="417"/>
      <c r="F222" s="417"/>
      <c r="G222" s="307">
        <v>4.8</v>
      </c>
      <c r="H222" s="311"/>
      <c r="I222" s="311"/>
    </row>
    <row r="223" spans="1:9" s="309" customFormat="1" x14ac:dyDescent="0.2">
      <c r="A223" s="310"/>
      <c r="B223" s="306" t="s">
        <v>12</v>
      </c>
      <c r="C223" s="417"/>
      <c r="D223" s="417"/>
      <c r="E223" s="417"/>
      <c r="F223" s="417"/>
      <c r="G223" s="307">
        <v>4.95</v>
      </c>
      <c r="H223" s="311"/>
      <c r="I223" s="311"/>
    </row>
    <row r="224" spans="1:9" s="309" customFormat="1" x14ac:dyDescent="0.2">
      <c r="A224" s="310"/>
      <c r="B224" s="306" t="s">
        <v>8580</v>
      </c>
      <c r="C224" s="417"/>
      <c r="D224" s="417"/>
      <c r="E224" s="417"/>
      <c r="F224" s="417"/>
      <c r="G224" s="307">
        <v>22.05</v>
      </c>
      <c r="H224" s="311"/>
      <c r="I224" s="311"/>
    </row>
    <row r="225" spans="1:9" s="309" customFormat="1" x14ac:dyDescent="0.2">
      <c r="A225" s="310"/>
      <c r="B225" s="306"/>
      <c r="C225" s="417"/>
      <c r="D225" s="422"/>
      <c r="E225" s="422"/>
      <c r="F225" s="422"/>
      <c r="G225" s="399"/>
      <c r="H225" s="400"/>
      <c r="I225" s="311"/>
    </row>
    <row r="226" spans="1:9" s="299" customFormat="1" ht="45" x14ac:dyDescent="0.25">
      <c r="A226" s="300" t="s">
        <v>8691</v>
      </c>
      <c r="B226" s="296" t="s">
        <v>8692</v>
      </c>
      <c r="C226" s="397"/>
      <c r="D226" s="402" t="s">
        <v>8121</v>
      </c>
      <c r="E226" s="402" t="s">
        <v>8122</v>
      </c>
      <c r="F226" s="402" t="s">
        <v>8123</v>
      </c>
      <c r="G226" s="402" t="s">
        <v>8124</v>
      </c>
      <c r="H226" s="403">
        <f>G227+G228+G229+G230</f>
        <v>14.471999999999998</v>
      </c>
      <c r="I226" s="398" t="s">
        <v>8570</v>
      </c>
    </row>
    <row r="227" spans="1:9" s="309" customFormat="1" x14ac:dyDescent="0.25">
      <c r="A227" s="310"/>
      <c r="B227" s="335" t="s">
        <v>8693</v>
      </c>
      <c r="C227" s="343"/>
      <c r="D227" s="423">
        <v>2.37</v>
      </c>
      <c r="E227" s="423"/>
      <c r="F227" s="423">
        <v>1.8</v>
      </c>
      <c r="G227" s="401">
        <f>D227*F227</f>
        <v>4.266</v>
      </c>
      <c r="H227" s="329"/>
      <c r="I227" s="311"/>
    </row>
    <row r="228" spans="1:9" s="309" customFormat="1" x14ac:dyDescent="0.25">
      <c r="A228" s="310"/>
      <c r="B228" s="335" t="s">
        <v>8693</v>
      </c>
      <c r="C228" s="343"/>
      <c r="D228" s="423">
        <v>2.37</v>
      </c>
      <c r="E228" s="423"/>
      <c r="F228" s="423">
        <v>1.8</v>
      </c>
      <c r="G228" s="401">
        <f t="shared" ref="G228:G230" si="16">D228*F228</f>
        <v>4.266</v>
      </c>
      <c r="H228" s="329"/>
      <c r="I228" s="311"/>
    </row>
    <row r="229" spans="1:9" s="309" customFormat="1" x14ac:dyDescent="0.25">
      <c r="A229" s="310"/>
      <c r="B229" s="335" t="s">
        <v>8693</v>
      </c>
      <c r="C229" s="343"/>
      <c r="D229" s="423">
        <v>1.65</v>
      </c>
      <c r="E229" s="423"/>
      <c r="F229" s="423">
        <v>1.8</v>
      </c>
      <c r="G229" s="401">
        <f t="shared" si="16"/>
        <v>2.9699999999999998</v>
      </c>
      <c r="H229" s="329"/>
      <c r="I229" s="311"/>
    </row>
    <row r="230" spans="1:9" s="309" customFormat="1" x14ac:dyDescent="0.25">
      <c r="A230" s="310"/>
      <c r="B230" s="335" t="s">
        <v>8693</v>
      </c>
      <c r="C230" s="343"/>
      <c r="D230" s="423">
        <v>1.65</v>
      </c>
      <c r="E230" s="423"/>
      <c r="F230" s="423">
        <v>1.8</v>
      </c>
      <c r="G230" s="401">
        <f t="shared" si="16"/>
        <v>2.9699999999999998</v>
      </c>
      <c r="H230" s="329"/>
      <c r="I230" s="311"/>
    </row>
    <row r="231" spans="1:9" s="309" customFormat="1" x14ac:dyDescent="0.25">
      <c r="A231" s="310"/>
      <c r="B231" s="335"/>
      <c r="C231" s="343"/>
      <c r="D231" s="423"/>
      <c r="E231" s="423"/>
      <c r="F231" s="423"/>
      <c r="G231" s="401"/>
      <c r="H231" s="329"/>
      <c r="I231" s="311"/>
    </row>
    <row r="232" spans="1:9" s="309" customFormat="1" x14ac:dyDescent="0.25">
      <c r="A232" s="310"/>
      <c r="B232" s="335" t="s">
        <v>8694</v>
      </c>
      <c r="C232" s="343"/>
      <c r="D232" s="423">
        <v>2.37</v>
      </c>
      <c r="E232" s="417"/>
      <c r="F232" s="423">
        <v>1.8</v>
      </c>
      <c r="G232" s="307">
        <f t="shared" ref="G232:G235" si="17">D232*F232</f>
        <v>4.266</v>
      </c>
      <c r="H232" s="311"/>
      <c r="I232" s="311"/>
    </row>
    <row r="233" spans="1:9" s="309" customFormat="1" x14ac:dyDescent="0.25">
      <c r="A233" s="310"/>
      <c r="B233" s="335" t="s">
        <v>8694</v>
      </c>
      <c r="C233" s="343"/>
      <c r="D233" s="423">
        <v>2.37</v>
      </c>
      <c r="E233" s="417"/>
      <c r="F233" s="423">
        <v>1.8</v>
      </c>
      <c r="G233" s="307">
        <f t="shared" si="17"/>
        <v>4.266</v>
      </c>
      <c r="H233" s="311"/>
      <c r="I233" s="311"/>
    </row>
    <row r="234" spans="1:9" s="309" customFormat="1" x14ac:dyDescent="0.25">
      <c r="A234" s="310"/>
      <c r="B234" s="335" t="s">
        <v>8694</v>
      </c>
      <c r="C234" s="343"/>
      <c r="D234" s="423">
        <v>1.65</v>
      </c>
      <c r="E234" s="417"/>
      <c r="F234" s="423">
        <v>1.8</v>
      </c>
      <c r="G234" s="307">
        <f t="shared" si="17"/>
        <v>2.9699999999999998</v>
      </c>
      <c r="H234" s="311"/>
      <c r="I234" s="311"/>
    </row>
    <row r="235" spans="1:9" s="309" customFormat="1" x14ac:dyDescent="0.25">
      <c r="A235" s="310"/>
      <c r="B235" s="335" t="s">
        <v>8694</v>
      </c>
      <c r="C235" s="343"/>
      <c r="D235" s="423">
        <v>1.65</v>
      </c>
      <c r="E235" s="417"/>
      <c r="F235" s="423">
        <v>1.8</v>
      </c>
      <c r="G235" s="307">
        <f t="shared" si="17"/>
        <v>2.9699999999999998</v>
      </c>
      <c r="H235" s="311"/>
      <c r="I235" s="311"/>
    </row>
    <row r="236" spans="1:9" s="309" customFormat="1" x14ac:dyDescent="0.25">
      <c r="A236" s="310"/>
      <c r="B236" s="335"/>
      <c r="C236" s="343"/>
      <c r="D236" s="423"/>
      <c r="E236" s="417"/>
      <c r="F236" s="423"/>
      <c r="G236" s="307"/>
      <c r="H236" s="311"/>
      <c r="I236" s="311"/>
    </row>
    <row r="237" spans="1:9" s="309" customFormat="1" x14ac:dyDescent="0.25">
      <c r="A237" s="310"/>
      <c r="B237" s="335" t="s">
        <v>8695</v>
      </c>
      <c r="C237" s="343"/>
      <c r="D237" s="417">
        <v>2.75</v>
      </c>
      <c r="E237" s="417"/>
      <c r="F237" s="417">
        <v>1.8</v>
      </c>
      <c r="G237" s="307">
        <f>D237*F237</f>
        <v>4.95</v>
      </c>
      <c r="H237" s="311"/>
      <c r="I237" s="311"/>
    </row>
    <row r="238" spans="1:9" s="309" customFormat="1" x14ac:dyDescent="0.25">
      <c r="A238" s="310"/>
      <c r="B238" s="335" t="s">
        <v>8695</v>
      </c>
      <c r="C238" s="343"/>
      <c r="D238" s="417">
        <v>2.75</v>
      </c>
      <c r="E238" s="417"/>
      <c r="F238" s="417">
        <v>1.8</v>
      </c>
      <c r="G238" s="307">
        <f t="shared" ref="G238:G240" si="18">D238*F238</f>
        <v>4.95</v>
      </c>
      <c r="H238" s="311"/>
      <c r="I238" s="311"/>
    </row>
    <row r="239" spans="1:9" s="309" customFormat="1" x14ac:dyDescent="0.25">
      <c r="A239" s="310"/>
      <c r="B239" s="335" t="s">
        <v>8695</v>
      </c>
      <c r="C239" s="343"/>
      <c r="D239" s="417">
        <v>3.75</v>
      </c>
      <c r="E239" s="417"/>
      <c r="F239" s="417">
        <v>1.8</v>
      </c>
      <c r="G239" s="307">
        <f t="shared" si="18"/>
        <v>6.75</v>
      </c>
      <c r="H239" s="311"/>
      <c r="I239" s="311"/>
    </row>
    <row r="240" spans="1:9" s="309" customFormat="1" x14ac:dyDescent="0.25">
      <c r="A240" s="310"/>
      <c r="B240" s="335" t="s">
        <v>8695</v>
      </c>
      <c r="C240" s="343"/>
      <c r="D240" s="417">
        <v>3.75</v>
      </c>
      <c r="E240" s="417"/>
      <c r="F240" s="417">
        <v>1.8</v>
      </c>
      <c r="G240" s="307">
        <f t="shared" si="18"/>
        <v>6.75</v>
      </c>
      <c r="H240" s="311"/>
      <c r="I240" s="311"/>
    </row>
    <row r="241" spans="1:9" s="309" customFormat="1" x14ac:dyDescent="0.25">
      <c r="A241" s="310"/>
      <c r="B241" s="335"/>
      <c r="C241" s="343"/>
      <c r="D241" s="417"/>
      <c r="E241" s="417"/>
      <c r="F241" s="417"/>
      <c r="G241" s="307"/>
      <c r="H241" s="311"/>
      <c r="I241" s="311"/>
    </row>
    <row r="242" spans="1:9" s="309" customFormat="1" x14ac:dyDescent="0.25">
      <c r="A242" s="310"/>
      <c r="B242" s="335" t="s">
        <v>8696</v>
      </c>
      <c r="C242" s="343"/>
      <c r="D242" s="417">
        <v>2.6</v>
      </c>
      <c r="E242" s="417"/>
      <c r="F242" s="417">
        <v>0.6</v>
      </c>
      <c r="G242" s="307">
        <f>D242*F242</f>
        <v>1.56</v>
      </c>
      <c r="H242" s="311"/>
      <c r="I242" s="311"/>
    </row>
    <row r="243" spans="1:9" s="309" customFormat="1" x14ac:dyDescent="0.25">
      <c r="A243" s="310"/>
      <c r="B243" s="335" t="s">
        <v>8665</v>
      </c>
      <c r="C243" s="343"/>
      <c r="D243" s="417">
        <v>1.4</v>
      </c>
      <c r="E243" s="417"/>
      <c r="F243" s="417">
        <v>0.6</v>
      </c>
      <c r="G243" s="307">
        <f>D243*F243</f>
        <v>0.84</v>
      </c>
      <c r="H243" s="311"/>
      <c r="I243" s="311"/>
    </row>
    <row r="244" spans="1:9" s="309" customFormat="1" x14ac:dyDescent="0.25">
      <c r="A244" s="310"/>
      <c r="B244" s="335" t="s">
        <v>8697</v>
      </c>
      <c r="C244" s="343"/>
      <c r="D244" s="417">
        <v>1.7</v>
      </c>
      <c r="E244" s="417"/>
      <c r="F244" s="417">
        <v>0.6</v>
      </c>
      <c r="G244" s="307">
        <f t="shared" ref="G244:G248" si="19">D244*F244</f>
        <v>1.02</v>
      </c>
      <c r="H244" s="311"/>
      <c r="I244" s="311"/>
    </row>
    <row r="245" spans="1:9" s="309" customFormat="1" x14ac:dyDescent="0.25">
      <c r="A245" s="310"/>
      <c r="B245" s="335" t="s">
        <v>8577</v>
      </c>
      <c r="C245" s="343"/>
      <c r="D245" s="417">
        <v>3.95</v>
      </c>
      <c r="E245" s="417"/>
      <c r="F245" s="417">
        <v>0.6</v>
      </c>
      <c r="G245" s="307">
        <f t="shared" si="19"/>
        <v>2.37</v>
      </c>
      <c r="H245" s="311"/>
      <c r="I245" s="311"/>
    </row>
    <row r="246" spans="1:9" s="309" customFormat="1" x14ac:dyDescent="0.25">
      <c r="A246" s="310"/>
      <c r="B246" s="335" t="s">
        <v>8360</v>
      </c>
      <c r="C246" s="343"/>
      <c r="D246" s="417">
        <v>0.55000000000000004</v>
      </c>
      <c r="E246" s="417"/>
      <c r="F246" s="417">
        <v>0.6</v>
      </c>
      <c r="G246" s="307">
        <f t="shared" si="19"/>
        <v>0.33</v>
      </c>
      <c r="H246" s="311"/>
      <c r="I246" s="311"/>
    </row>
    <row r="247" spans="1:9" s="309" customFormat="1" x14ac:dyDescent="0.25">
      <c r="A247" s="310"/>
      <c r="B247" s="335" t="s">
        <v>8698</v>
      </c>
      <c r="C247" s="343"/>
      <c r="D247" s="417">
        <v>1.5</v>
      </c>
      <c r="E247" s="417"/>
      <c r="F247" s="417">
        <v>0.6</v>
      </c>
      <c r="G247" s="307">
        <f t="shared" si="19"/>
        <v>0.89999999999999991</v>
      </c>
      <c r="H247" s="311"/>
      <c r="I247" s="311"/>
    </row>
    <row r="248" spans="1:9" s="309" customFormat="1" x14ac:dyDescent="0.25">
      <c r="A248" s="310"/>
      <c r="B248" s="335" t="s">
        <v>8668</v>
      </c>
      <c r="C248" s="343"/>
      <c r="D248" s="417">
        <v>3.05</v>
      </c>
      <c r="E248" s="417"/>
      <c r="F248" s="417">
        <v>0.6</v>
      </c>
      <c r="G248" s="307">
        <f t="shared" si="19"/>
        <v>1.8299999999999998</v>
      </c>
      <c r="H248" s="311"/>
      <c r="I248" s="311"/>
    </row>
    <row r="249" spans="1:9" s="309" customFormat="1" x14ac:dyDescent="0.25">
      <c r="A249" s="310"/>
      <c r="B249" s="335" t="s">
        <v>8699</v>
      </c>
      <c r="C249" s="343"/>
      <c r="D249" s="417">
        <v>1.2</v>
      </c>
      <c r="E249" s="417"/>
      <c r="F249" s="417"/>
      <c r="G249" s="307"/>
      <c r="H249" s="311"/>
      <c r="I249" s="311"/>
    </row>
    <row r="250" spans="1:9" s="309" customFormat="1" x14ac:dyDescent="0.25">
      <c r="A250" s="310"/>
      <c r="B250" s="335"/>
      <c r="C250" s="343"/>
      <c r="D250" s="417"/>
      <c r="E250" s="417"/>
      <c r="F250" s="417"/>
      <c r="G250" s="307"/>
      <c r="H250" s="311"/>
      <c r="I250" s="311"/>
    </row>
    <row r="251" spans="1:9" s="309" customFormat="1" x14ac:dyDescent="0.25">
      <c r="A251" s="310"/>
      <c r="B251" s="335" t="s">
        <v>8700</v>
      </c>
      <c r="C251" s="343"/>
      <c r="D251" s="417">
        <v>3.25</v>
      </c>
      <c r="E251" s="417"/>
      <c r="F251" s="417">
        <v>1.8</v>
      </c>
      <c r="G251" s="307">
        <f t="shared" ref="G251:G262" si="20">D251*F251</f>
        <v>5.8500000000000005</v>
      </c>
      <c r="H251" s="311"/>
      <c r="I251" s="311"/>
    </row>
    <row r="252" spans="1:9" s="309" customFormat="1" x14ac:dyDescent="0.25">
      <c r="A252" s="310"/>
      <c r="B252" s="335" t="s">
        <v>8700</v>
      </c>
      <c r="C252" s="343"/>
      <c r="D252" s="417">
        <v>2.75</v>
      </c>
      <c r="E252" s="417"/>
      <c r="F252" s="417">
        <v>1.8</v>
      </c>
      <c r="G252" s="307">
        <f t="shared" si="20"/>
        <v>4.95</v>
      </c>
      <c r="H252" s="311"/>
      <c r="I252" s="311"/>
    </row>
    <row r="253" spans="1:9" s="309" customFormat="1" x14ac:dyDescent="0.25">
      <c r="A253" s="310"/>
      <c r="B253" s="335"/>
      <c r="C253" s="343"/>
      <c r="D253" s="417"/>
      <c r="E253" s="417"/>
      <c r="F253" s="417"/>
      <c r="G253" s="307">
        <f t="shared" si="20"/>
        <v>0</v>
      </c>
      <c r="H253" s="311"/>
      <c r="I253" s="311"/>
    </row>
    <row r="254" spans="1:9" s="309" customFormat="1" x14ac:dyDescent="0.25">
      <c r="A254" s="310"/>
      <c r="B254" s="335" t="s">
        <v>8701</v>
      </c>
      <c r="C254" s="343"/>
      <c r="D254" s="417">
        <v>1.4</v>
      </c>
      <c r="E254" s="417"/>
      <c r="F254" s="417">
        <v>1.8</v>
      </c>
      <c r="G254" s="307">
        <f t="shared" si="20"/>
        <v>2.52</v>
      </c>
      <c r="H254" s="311"/>
      <c r="I254" s="311"/>
    </row>
    <row r="255" spans="1:9" s="309" customFormat="1" x14ac:dyDescent="0.25">
      <c r="A255" s="310"/>
      <c r="B255" s="335" t="s">
        <v>8701</v>
      </c>
      <c r="C255" s="343"/>
      <c r="D255" s="417">
        <v>1.4</v>
      </c>
      <c r="E255" s="417"/>
      <c r="F255" s="417">
        <v>1.8</v>
      </c>
      <c r="G255" s="307">
        <f t="shared" si="20"/>
        <v>2.52</v>
      </c>
      <c r="H255" s="311"/>
      <c r="I255" s="311"/>
    </row>
    <row r="256" spans="1:9" s="309" customFormat="1" x14ac:dyDescent="0.25">
      <c r="A256" s="310"/>
      <c r="B256" s="335" t="s">
        <v>8701</v>
      </c>
      <c r="C256" s="343"/>
      <c r="D256" s="417">
        <v>2.4500000000000002</v>
      </c>
      <c r="E256" s="417"/>
      <c r="F256" s="417">
        <v>1.8</v>
      </c>
      <c r="G256" s="307">
        <f t="shared" si="20"/>
        <v>4.41</v>
      </c>
      <c r="H256" s="311"/>
      <c r="I256" s="311"/>
    </row>
    <row r="257" spans="1:9" s="309" customFormat="1" x14ac:dyDescent="0.25">
      <c r="A257" s="310"/>
      <c r="B257" s="335" t="s">
        <v>8701</v>
      </c>
      <c r="C257" s="343"/>
      <c r="D257" s="417">
        <v>2.4500000000000002</v>
      </c>
      <c r="E257" s="417"/>
      <c r="F257" s="417">
        <v>1.8</v>
      </c>
      <c r="G257" s="307">
        <f t="shared" si="20"/>
        <v>4.41</v>
      </c>
      <c r="H257" s="311"/>
      <c r="I257" s="311"/>
    </row>
    <row r="258" spans="1:9" s="309" customFormat="1" x14ac:dyDescent="0.25">
      <c r="A258" s="310"/>
      <c r="B258" s="335"/>
      <c r="C258" s="343"/>
      <c r="D258" s="417"/>
      <c r="E258" s="417"/>
      <c r="F258" s="417"/>
      <c r="G258" s="307">
        <f t="shared" si="20"/>
        <v>0</v>
      </c>
      <c r="H258" s="311"/>
      <c r="I258" s="311"/>
    </row>
    <row r="259" spans="1:9" s="309" customFormat="1" x14ac:dyDescent="0.25">
      <c r="A259" s="310"/>
      <c r="B259" s="335" t="s">
        <v>8702</v>
      </c>
      <c r="C259" s="343"/>
      <c r="D259" s="417">
        <v>1.4</v>
      </c>
      <c r="E259" s="417"/>
      <c r="F259" s="417">
        <v>1.8</v>
      </c>
      <c r="G259" s="307">
        <f t="shared" si="20"/>
        <v>2.52</v>
      </c>
      <c r="H259" s="311"/>
      <c r="I259" s="311"/>
    </row>
    <row r="260" spans="1:9" s="309" customFormat="1" x14ac:dyDescent="0.25">
      <c r="A260" s="310"/>
      <c r="B260" s="335" t="s">
        <v>8702</v>
      </c>
      <c r="C260" s="343"/>
      <c r="D260" s="417">
        <v>1.4</v>
      </c>
      <c r="E260" s="417"/>
      <c r="F260" s="417">
        <v>1.8</v>
      </c>
      <c r="G260" s="307">
        <f t="shared" si="20"/>
        <v>2.52</v>
      </c>
      <c r="H260" s="311"/>
      <c r="I260" s="311"/>
    </row>
    <row r="261" spans="1:9" s="309" customFormat="1" x14ac:dyDescent="0.25">
      <c r="A261" s="310"/>
      <c r="B261" s="335" t="s">
        <v>8702</v>
      </c>
      <c r="C261" s="343"/>
      <c r="D261" s="417">
        <v>1.5</v>
      </c>
      <c r="E261" s="417"/>
      <c r="F261" s="417">
        <v>1.8</v>
      </c>
      <c r="G261" s="307">
        <f t="shared" si="20"/>
        <v>2.7</v>
      </c>
      <c r="H261" s="311"/>
      <c r="I261" s="311"/>
    </row>
    <row r="262" spans="1:9" s="309" customFormat="1" x14ac:dyDescent="0.25">
      <c r="A262" s="310"/>
      <c r="B262" s="335" t="s">
        <v>8702</v>
      </c>
      <c r="C262" s="343"/>
      <c r="D262" s="417">
        <v>1.5</v>
      </c>
      <c r="E262" s="417"/>
      <c r="F262" s="417">
        <v>1.8</v>
      </c>
      <c r="G262" s="307">
        <f t="shared" si="20"/>
        <v>2.7</v>
      </c>
      <c r="H262" s="311"/>
      <c r="I262" s="311"/>
    </row>
    <row r="263" spans="1:9" s="309" customFormat="1" x14ac:dyDescent="0.25">
      <c r="A263" s="310"/>
      <c r="B263" s="335"/>
      <c r="C263" s="343"/>
      <c r="D263" s="417"/>
      <c r="E263" s="417"/>
      <c r="F263" s="417"/>
      <c r="G263" s="307"/>
      <c r="H263" s="311"/>
      <c r="I263" s="311"/>
    </row>
    <row r="264" spans="1:9" s="309" customFormat="1" x14ac:dyDescent="0.25">
      <c r="A264" s="310"/>
      <c r="B264" s="335" t="s">
        <v>8421</v>
      </c>
      <c r="C264" s="343"/>
      <c r="D264" s="417">
        <v>0.6</v>
      </c>
      <c r="E264" s="417"/>
      <c r="F264" s="417">
        <v>0.6</v>
      </c>
      <c r="G264" s="307">
        <f t="shared" ref="G264:G265" si="21">D264*F264</f>
        <v>0.36</v>
      </c>
      <c r="H264" s="311"/>
      <c r="I264" s="311"/>
    </row>
    <row r="265" spans="1:9" s="309" customFormat="1" x14ac:dyDescent="0.25">
      <c r="A265" s="310"/>
      <c r="B265" s="335" t="s">
        <v>8698</v>
      </c>
      <c r="C265" s="343"/>
      <c r="D265" s="417">
        <v>0.9</v>
      </c>
      <c r="E265" s="417"/>
      <c r="F265" s="417">
        <v>0.6</v>
      </c>
      <c r="G265" s="307">
        <f t="shared" si="21"/>
        <v>0.54</v>
      </c>
      <c r="H265" s="311"/>
      <c r="I265" s="311"/>
    </row>
    <row r="266" spans="1:9" s="309" customFormat="1" x14ac:dyDescent="0.25">
      <c r="A266" s="310"/>
      <c r="B266" s="334"/>
      <c r="C266" s="343"/>
      <c r="D266" s="417"/>
      <c r="E266" s="417"/>
      <c r="F266" s="417"/>
      <c r="G266" s="307"/>
      <c r="H266" s="311"/>
      <c r="I266" s="311"/>
    </row>
    <row r="267" spans="1:9" s="232" customFormat="1" ht="45" x14ac:dyDescent="0.25">
      <c r="A267" s="254" t="s">
        <v>8703</v>
      </c>
      <c r="B267" s="242" t="s">
        <v>1822</v>
      </c>
      <c r="C267" s="262"/>
      <c r="D267" s="419"/>
      <c r="E267" s="419"/>
      <c r="F267" s="419"/>
      <c r="G267" s="290"/>
      <c r="H267" s="263">
        <f>SUM(G268:G274)</f>
        <v>86.95</v>
      </c>
      <c r="I267" s="262" t="s">
        <v>8081</v>
      </c>
    </row>
    <row r="268" spans="1:9" s="232" customFormat="1" x14ac:dyDescent="0.25">
      <c r="A268" s="254"/>
      <c r="B268" s="259" t="s">
        <v>8360</v>
      </c>
      <c r="C268" s="262"/>
      <c r="D268" s="419"/>
      <c r="E268" s="419"/>
      <c r="F268" s="419"/>
      <c r="G268" s="290">
        <v>13.95</v>
      </c>
      <c r="H268" s="263"/>
      <c r="I268" s="262"/>
    </row>
    <row r="269" spans="1:9" s="232" customFormat="1" x14ac:dyDescent="0.25">
      <c r="A269" s="254"/>
      <c r="B269" s="259" t="s">
        <v>8614</v>
      </c>
      <c r="C269" s="262"/>
      <c r="D269" s="419"/>
      <c r="E269" s="419"/>
      <c r="F269" s="419"/>
      <c r="G269" s="290">
        <v>5.83</v>
      </c>
      <c r="H269" s="263"/>
      <c r="I269" s="262"/>
    </row>
    <row r="270" spans="1:9" s="232" customFormat="1" x14ac:dyDescent="0.25">
      <c r="A270" s="254"/>
      <c r="B270" s="259" t="s">
        <v>8704</v>
      </c>
      <c r="C270" s="262"/>
      <c r="D270" s="419"/>
      <c r="E270" s="419"/>
      <c r="F270" s="419"/>
      <c r="G270" s="290">
        <v>6.89</v>
      </c>
      <c r="H270" s="263"/>
      <c r="I270" s="262"/>
    </row>
    <row r="271" spans="1:9" s="232" customFormat="1" x14ac:dyDescent="0.25">
      <c r="A271" s="254"/>
      <c r="B271" s="259" t="s">
        <v>8705</v>
      </c>
      <c r="C271" s="262"/>
      <c r="D271" s="419"/>
      <c r="E271" s="419"/>
      <c r="F271" s="419"/>
      <c r="G271" s="290">
        <v>32.049999999999997</v>
      </c>
      <c r="H271" s="263"/>
      <c r="I271" s="262"/>
    </row>
    <row r="272" spans="1:9" s="232" customFormat="1" x14ac:dyDescent="0.25">
      <c r="A272" s="254"/>
      <c r="B272" s="259" t="s">
        <v>8616</v>
      </c>
      <c r="C272" s="262"/>
      <c r="D272" s="419"/>
      <c r="E272" s="419"/>
      <c r="F272" s="419"/>
      <c r="G272" s="290">
        <v>11.68</v>
      </c>
      <c r="H272" s="263"/>
      <c r="I272" s="262"/>
    </row>
    <row r="273" spans="1:9" s="232" customFormat="1" x14ac:dyDescent="0.25">
      <c r="A273" s="254"/>
      <c r="B273" s="259"/>
      <c r="C273" s="262"/>
      <c r="D273" s="419"/>
      <c r="E273" s="419"/>
      <c r="F273" s="419"/>
      <c r="G273" s="290">
        <v>12.8</v>
      </c>
      <c r="H273" s="263"/>
      <c r="I273" s="262"/>
    </row>
    <row r="274" spans="1:9" s="232" customFormat="1" x14ac:dyDescent="0.25">
      <c r="A274" s="254"/>
      <c r="B274" s="259" t="s">
        <v>8706</v>
      </c>
      <c r="C274" s="262"/>
      <c r="D274" s="419"/>
      <c r="E274" s="419"/>
      <c r="F274" s="419"/>
      <c r="G274" s="290">
        <v>3.75</v>
      </c>
      <c r="H274" s="263"/>
      <c r="I274" s="262"/>
    </row>
    <row r="275" spans="1:9" s="299" customFormat="1" ht="45" x14ac:dyDescent="0.25">
      <c r="A275" s="300" t="s">
        <v>8707</v>
      </c>
      <c r="B275" s="296" t="s">
        <v>8708</v>
      </c>
      <c r="C275" s="297"/>
      <c r="D275" s="418"/>
      <c r="E275" s="418"/>
      <c r="F275" s="418"/>
      <c r="G275" s="301"/>
      <c r="H275" s="298">
        <f>H134</f>
        <v>206.82000000000011</v>
      </c>
      <c r="I275" s="298" t="s">
        <v>8570</v>
      </c>
    </row>
    <row r="276" spans="1:9" s="309" customFormat="1" x14ac:dyDescent="0.25">
      <c r="A276" s="310"/>
      <c r="B276" s="335" t="str">
        <f t="shared" ref="B276:G277" si="22">B135</f>
        <v>esterilização</v>
      </c>
      <c r="C276" s="308">
        <f t="shared" si="22"/>
        <v>0</v>
      </c>
      <c r="D276" s="417">
        <f t="shared" si="22"/>
        <v>1.2</v>
      </c>
      <c r="E276" s="417">
        <f t="shared" si="22"/>
        <v>0</v>
      </c>
      <c r="F276" s="417">
        <f t="shared" si="22"/>
        <v>3</v>
      </c>
      <c r="G276" s="307">
        <f t="shared" si="22"/>
        <v>3.6</v>
      </c>
      <c r="H276" s="311"/>
      <c r="I276" s="311"/>
    </row>
    <row r="277" spans="1:9" s="309" customFormat="1" x14ac:dyDescent="0.25">
      <c r="A277" s="310"/>
      <c r="B277" s="335" t="str">
        <f t="shared" si="22"/>
        <v>lavagem e desinfecção</v>
      </c>
      <c r="C277" s="308">
        <f t="shared" si="22"/>
        <v>0</v>
      </c>
      <c r="D277" s="417">
        <f t="shared" si="22"/>
        <v>0.7</v>
      </c>
      <c r="E277" s="417">
        <f t="shared" si="22"/>
        <v>0</v>
      </c>
      <c r="F277" s="417">
        <f t="shared" si="22"/>
        <v>3</v>
      </c>
      <c r="G277" s="307">
        <f t="shared" si="22"/>
        <v>2.1</v>
      </c>
      <c r="H277" s="311"/>
      <c r="I277" s="311"/>
    </row>
    <row r="278" spans="1:9" s="309" customFormat="1" x14ac:dyDescent="0.25">
      <c r="A278" s="310"/>
      <c r="B278" s="335" t="str">
        <f t="shared" ref="B278:G278" si="23">B137</f>
        <v>lavagem e desinfecção</v>
      </c>
      <c r="C278" s="308">
        <f t="shared" si="23"/>
        <v>0</v>
      </c>
      <c r="D278" s="417">
        <f t="shared" si="23"/>
        <v>0.7</v>
      </c>
      <c r="E278" s="417">
        <f t="shared" si="23"/>
        <v>0</v>
      </c>
      <c r="F278" s="417">
        <f t="shared" si="23"/>
        <v>3</v>
      </c>
      <c r="G278" s="307">
        <f t="shared" si="23"/>
        <v>2.1</v>
      </c>
      <c r="H278" s="311"/>
      <c r="I278" s="311"/>
    </row>
    <row r="279" spans="1:9" s="309" customFormat="1" x14ac:dyDescent="0.25">
      <c r="A279" s="310"/>
      <c r="B279" s="335" t="str">
        <f t="shared" ref="B279:G279" si="24">B138</f>
        <v>sala de curativos</v>
      </c>
      <c r="C279" s="308">
        <f t="shared" si="24"/>
        <v>0</v>
      </c>
      <c r="D279" s="417">
        <f t="shared" si="24"/>
        <v>2.15</v>
      </c>
      <c r="E279" s="417">
        <f t="shared" si="24"/>
        <v>0</v>
      </c>
      <c r="F279" s="417">
        <f t="shared" si="24"/>
        <v>3</v>
      </c>
      <c r="G279" s="307">
        <f t="shared" si="24"/>
        <v>6.45</v>
      </c>
      <c r="H279" s="311"/>
      <c r="I279" s="311"/>
    </row>
    <row r="280" spans="1:9" s="309" customFormat="1" x14ac:dyDescent="0.25">
      <c r="A280" s="310"/>
      <c r="B280" s="335" t="str">
        <f t="shared" ref="B280:G280" si="25">B139</f>
        <v>recepção/espera</v>
      </c>
      <c r="C280" s="308">
        <f t="shared" si="25"/>
        <v>0</v>
      </c>
      <c r="D280" s="417">
        <f t="shared" si="25"/>
        <v>0.75</v>
      </c>
      <c r="E280" s="417">
        <f t="shared" si="25"/>
        <v>0</v>
      </c>
      <c r="F280" s="417">
        <f t="shared" si="25"/>
        <v>3</v>
      </c>
      <c r="G280" s="307">
        <f t="shared" si="25"/>
        <v>2.25</v>
      </c>
      <c r="H280" s="311"/>
      <c r="I280" s="311"/>
    </row>
    <row r="281" spans="1:9" s="309" customFormat="1" x14ac:dyDescent="0.25">
      <c r="A281" s="310"/>
      <c r="B281" s="335" t="str">
        <f t="shared" ref="B281:G281" si="26">B140</f>
        <v>recepção/espera</v>
      </c>
      <c r="C281" s="308">
        <f t="shared" si="26"/>
        <v>0</v>
      </c>
      <c r="D281" s="417">
        <f t="shared" si="26"/>
        <v>1.35</v>
      </c>
      <c r="E281" s="417">
        <f t="shared" si="26"/>
        <v>0</v>
      </c>
      <c r="F281" s="417">
        <f t="shared" si="26"/>
        <v>3</v>
      </c>
      <c r="G281" s="307">
        <f t="shared" si="26"/>
        <v>4.05</v>
      </c>
      <c r="H281" s="311"/>
      <c r="I281" s="311"/>
    </row>
    <row r="282" spans="1:9" s="309" customFormat="1" x14ac:dyDescent="0.25">
      <c r="A282" s="310"/>
      <c r="B282" s="335" t="str">
        <f t="shared" ref="B282:G282" si="27">B141</f>
        <v>recepção/espera</v>
      </c>
      <c r="C282" s="308">
        <f t="shared" si="27"/>
        <v>0</v>
      </c>
      <c r="D282" s="417">
        <f t="shared" si="27"/>
        <v>1.1499999999999999</v>
      </c>
      <c r="E282" s="417">
        <f t="shared" si="27"/>
        <v>0</v>
      </c>
      <c r="F282" s="417">
        <f t="shared" si="27"/>
        <v>3</v>
      </c>
      <c r="G282" s="307">
        <f t="shared" si="27"/>
        <v>3.45</v>
      </c>
      <c r="H282" s="311"/>
      <c r="I282" s="311"/>
    </row>
    <row r="283" spans="1:9" s="309" customFormat="1" x14ac:dyDescent="0.25">
      <c r="A283" s="310"/>
      <c r="B283" s="335" t="str">
        <f t="shared" ref="B283:G283" si="28">B142</f>
        <v>PNE</v>
      </c>
      <c r="C283" s="308">
        <f t="shared" si="28"/>
        <v>0</v>
      </c>
      <c r="D283" s="417">
        <f t="shared" si="28"/>
        <v>2.35</v>
      </c>
      <c r="E283" s="417">
        <f t="shared" si="28"/>
        <v>0</v>
      </c>
      <c r="F283" s="417">
        <f t="shared" si="28"/>
        <v>3</v>
      </c>
      <c r="G283" s="307">
        <f t="shared" si="28"/>
        <v>7.05</v>
      </c>
      <c r="H283" s="311"/>
      <c r="I283" s="311"/>
    </row>
    <row r="284" spans="1:9" s="309" customFormat="1" x14ac:dyDescent="0.25">
      <c r="A284" s="310"/>
      <c r="B284" s="335" t="str">
        <f t="shared" ref="B284:G284" si="29">B143</f>
        <v>rouparia</v>
      </c>
      <c r="C284" s="308">
        <f t="shared" si="29"/>
        <v>0</v>
      </c>
      <c r="D284" s="417">
        <f t="shared" si="29"/>
        <v>1.45</v>
      </c>
      <c r="E284" s="417">
        <f t="shared" si="29"/>
        <v>0</v>
      </c>
      <c r="F284" s="417">
        <f t="shared" si="29"/>
        <v>3</v>
      </c>
      <c r="G284" s="307">
        <f t="shared" si="29"/>
        <v>4.3499999999999996</v>
      </c>
      <c r="H284" s="311"/>
      <c r="I284" s="311"/>
    </row>
    <row r="285" spans="1:9" s="309" customFormat="1" x14ac:dyDescent="0.25">
      <c r="A285" s="310"/>
      <c r="B285" s="335" t="str">
        <f t="shared" ref="B285:G285" si="30">B144</f>
        <v>cuidados basicos</v>
      </c>
      <c r="C285" s="308">
        <f t="shared" si="30"/>
        <v>0</v>
      </c>
      <c r="D285" s="417">
        <f t="shared" si="30"/>
        <v>2.15</v>
      </c>
      <c r="E285" s="417">
        <f t="shared" si="30"/>
        <v>0</v>
      </c>
      <c r="F285" s="417">
        <f t="shared" si="30"/>
        <v>3</v>
      </c>
      <c r="G285" s="307">
        <f t="shared" si="30"/>
        <v>6.45</v>
      </c>
      <c r="H285" s="311"/>
      <c r="I285" s="308"/>
    </row>
    <row r="286" spans="1:9" s="309" customFormat="1" x14ac:dyDescent="0.25">
      <c r="A286" s="310"/>
      <c r="B286" s="335" t="str">
        <f t="shared" ref="B286:G286" si="31">B145</f>
        <v>cuidados basicos</v>
      </c>
      <c r="C286" s="308">
        <f t="shared" si="31"/>
        <v>0</v>
      </c>
      <c r="D286" s="417">
        <f t="shared" si="31"/>
        <v>1.1499999999999999</v>
      </c>
      <c r="E286" s="417">
        <f t="shared" si="31"/>
        <v>0</v>
      </c>
      <c r="F286" s="417">
        <f t="shared" si="31"/>
        <v>3</v>
      </c>
      <c r="G286" s="307">
        <f t="shared" si="31"/>
        <v>3.45</v>
      </c>
      <c r="H286" s="311"/>
      <c r="I286" s="308"/>
    </row>
    <row r="287" spans="1:9" s="309" customFormat="1" x14ac:dyDescent="0.25">
      <c r="A287" s="310"/>
      <c r="B287" s="335">
        <f t="shared" ref="B287:G287" si="32">B146</f>
        <v>0</v>
      </c>
      <c r="C287" s="308">
        <f t="shared" si="32"/>
        <v>0</v>
      </c>
      <c r="D287" s="417">
        <f t="shared" si="32"/>
        <v>0</v>
      </c>
      <c r="E287" s="417">
        <f t="shared" si="32"/>
        <v>0</v>
      </c>
      <c r="F287" s="417">
        <f t="shared" si="32"/>
        <v>0</v>
      </c>
      <c r="G287" s="307">
        <f t="shared" si="32"/>
        <v>0</v>
      </c>
      <c r="H287" s="311"/>
      <c r="I287" s="308"/>
    </row>
    <row r="288" spans="1:9" s="309" customFormat="1" ht="13.15" customHeight="1" x14ac:dyDescent="0.25">
      <c r="A288" s="305"/>
      <c r="B288" s="335" t="str">
        <f t="shared" ref="B288:G288" si="33">B147</f>
        <v>rampa</v>
      </c>
      <c r="C288" s="308">
        <f t="shared" si="33"/>
        <v>0</v>
      </c>
      <c r="D288" s="417">
        <f t="shared" si="33"/>
        <v>4.7</v>
      </c>
      <c r="E288" s="417">
        <f t="shared" si="33"/>
        <v>0</v>
      </c>
      <c r="F288" s="417">
        <f t="shared" si="33"/>
        <v>4.05</v>
      </c>
      <c r="G288" s="307">
        <f t="shared" si="33"/>
        <v>19.04</v>
      </c>
      <c r="H288" s="308"/>
      <c r="I288" s="308"/>
    </row>
    <row r="289" spans="1:9" s="309" customFormat="1" x14ac:dyDescent="0.25">
      <c r="A289" s="310"/>
      <c r="B289" s="335" t="str">
        <f t="shared" ref="B289:G289" si="34">B148</f>
        <v>rampa</v>
      </c>
      <c r="C289" s="308">
        <f t="shared" si="34"/>
        <v>0</v>
      </c>
      <c r="D289" s="417">
        <f t="shared" si="34"/>
        <v>1.2</v>
      </c>
      <c r="E289" s="417">
        <f t="shared" si="34"/>
        <v>0</v>
      </c>
      <c r="F289" s="417">
        <f t="shared" si="34"/>
        <v>4.05</v>
      </c>
      <c r="G289" s="307">
        <f t="shared" si="34"/>
        <v>4.8600000000000003</v>
      </c>
      <c r="H289" s="311"/>
      <c r="I289" s="308"/>
    </row>
    <row r="290" spans="1:9" s="309" customFormat="1" x14ac:dyDescent="0.25">
      <c r="A290" s="310"/>
      <c r="B290" s="335" t="str">
        <f t="shared" ref="B290:G290" si="35">B149</f>
        <v>rampa</v>
      </c>
      <c r="C290" s="308">
        <f t="shared" si="35"/>
        <v>0</v>
      </c>
      <c r="D290" s="417">
        <f t="shared" si="35"/>
        <v>5.0999999999999996</v>
      </c>
      <c r="E290" s="417">
        <f t="shared" si="35"/>
        <v>0</v>
      </c>
      <c r="F290" s="417">
        <f t="shared" si="35"/>
        <v>4.05</v>
      </c>
      <c r="G290" s="307">
        <f t="shared" si="35"/>
        <v>20.66</v>
      </c>
      <c r="H290" s="311"/>
      <c r="I290" s="308"/>
    </row>
    <row r="291" spans="1:9" s="309" customFormat="1" x14ac:dyDescent="0.25">
      <c r="A291" s="310"/>
      <c r="B291" s="335" t="str">
        <f t="shared" ref="B291:G291" si="36">B150</f>
        <v>rampa</v>
      </c>
      <c r="C291" s="308">
        <f t="shared" si="36"/>
        <v>0</v>
      </c>
      <c r="D291" s="417">
        <f t="shared" si="36"/>
        <v>4.8</v>
      </c>
      <c r="E291" s="417">
        <f t="shared" si="36"/>
        <v>0</v>
      </c>
      <c r="F291" s="417">
        <f t="shared" si="36"/>
        <v>4.05</v>
      </c>
      <c r="G291" s="307">
        <f t="shared" si="36"/>
        <v>19.440000000000001</v>
      </c>
      <c r="H291" s="311"/>
      <c r="I291" s="308"/>
    </row>
    <row r="292" spans="1:9" s="309" customFormat="1" x14ac:dyDescent="0.25">
      <c r="A292" s="310"/>
      <c r="B292" s="335" t="str">
        <f t="shared" ref="B292:G292" si="37">B151</f>
        <v>dentista</v>
      </c>
      <c r="C292" s="308">
        <f t="shared" si="37"/>
        <v>0</v>
      </c>
      <c r="D292" s="417">
        <f t="shared" si="37"/>
        <v>2.1</v>
      </c>
      <c r="E292" s="417">
        <f t="shared" si="37"/>
        <v>0</v>
      </c>
      <c r="F292" s="417">
        <f t="shared" si="37"/>
        <v>3</v>
      </c>
      <c r="G292" s="307">
        <f t="shared" si="37"/>
        <v>6.3</v>
      </c>
      <c r="H292" s="311"/>
      <c r="I292" s="308"/>
    </row>
    <row r="293" spans="1:9" s="309" customFormat="1" x14ac:dyDescent="0.25">
      <c r="A293" s="310"/>
      <c r="B293" s="335" t="str">
        <f t="shared" ref="B293:G293" si="38">B152</f>
        <v>ars</v>
      </c>
      <c r="C293" s="308">
        <f t="shared" si="38"/>
        <v>0</v>
      </c>
      <c r="D293" s="417">
        <f t="shared" si="38"/>
        <v>2</v>
      </c>
      <c r="E293" s="417">
        <f t="shared" si="38"/>
        <v>0</v>
      </c>
      <c r="F293" s="417">
        <f t="shared" si="38"/>
        <v>2.2000000000000002</v>
      </c>
      <c r="G293" s="307">
        <f t="shared" si="38"/>
        <v>4.4000000000000004</v>
      </c>
      <c r="H293" s="311"/>
      <c r="I293" s="308"/>
    </row>
    <row r="294" spans="1:9" s="309" customFormat="1" x14ac:dyDescent="0.25">
      <c r="A294" s="310"/>
      <c r="B294" s="335" t="str">
        <f t="shared" ref="B294:G296" si="39">B153</f>
        <v>ars</v>
      </c>
      <c r="C294" s="308">
        <f t="shared" si="39"/>
        <v>0</v>
      </c>
      <c r="D294" s="417">
        <f t="shared" si="39"/>
        <v>2.85</v>
      </c>
      <c r="E294" s="417">
        <f t="shared" si="39"/>
        <v>0</v>
      </c>
      <c r="F294" s="417">
        <f t="shared" si="39"/>
        <v>2.2000000000000002</v>
      </c>
      <c r="G294" s="307">
        <f t="shared" si="39"/>
        <v>6.27</v>
      </c>
      <c r="H294" s="311"/>
      <c r="I294" s="308"/>
    </row>
    <row r="295" spans="1:9" s="309" customFormat="1" x14ac:dyDescent="0.25">
      <c r="A295" s="310"/>
      <c r="B295" s="335" t="str">
        <f t="shared" si="39"/>
        <v>ars</v>
      </c>
      <c r="C295" s="308">
        <f t="shared" si="39"/>
        <v>0</v>
      </c>
      <c r="D295" s="417">
        <f t="shared" si="39"/>
        <v>1.85</v>
      </c>
      <c r="E295" s="417">
        <f t="shared" si="39"/>
        <v>0</v>
      </c>
      <c r="F295" s="417">
        <f t="shared" si="39"/>
        <v>2.2000000000000002</v>
      </c>
      <c r="G295" s="307">
        <f t="shared" si="39"/>
        <v>4.07</v>
      </c>
      <c r="H295" s="311"/>
      <c r="I295" s="308"/>
    </row>
    <row r="296" spans="1:9" s="309" customFormat="1" x14ac:dyDescent="0.25">
      <c r="A296" s="310"/>
      <c r="B296" s="335" t="str">
        <f t="shared" si="39"/>
        <v>ars</v>
      </c>
      <c r="C296" s="308">
        <f t="shared" si="39"/>
        <v>0</v>
      </c>
      <c r="D296" s="417">
        <f t="shared" si="39"/>
        <v>2.85</v>
      </c>
      <c r="E296" s="417">
        <f t="shared" si="39"/>
        <v>0</v>
      </c>
      <c r="F296" s="417">
        <f t="shared" si="39"/>
        <v>2.2000000000000002</v>
      </c>
      <c r="G296" s="307">
        <f t="shared" si="39"/>
        <v>6.27</v>
      </c>
      <c r="H296" s="311"/>
      <c r="I296" s="308"/>
    </row>
    <row r="297" spans="1:9" s="309" customFormat="1" x14ac:dyDescent="0.25">
      <c r="A297" s="310"/>
      <c r="B297" s="335">
        <f t="shared" ref="B297:G297" si="40">B156</f>
        <v>0</v>
      </c>
      <c r="C297" s="308">
        <f t="shared" si="40"/>
        <v>0</v>
      </c>
      <c r="D297" s="417">
        <f t="shared" si="40"/>
        <v>0</v>
      </c>
      <c r="E297" s="417">
        <f t="shared" si="40"/>
        <v>0</v>
      </c>
      <c r="F297" s="417">
        <f t="shared" si="40"/>
        <v>0</v>
      </c>
      <c r="G297" s="307">
        <f t="shared" si="40"/>
        <v>0</v>
      </c>
      <c r="H297" s="311"/>
      <c r="I297" s="308"/>
    </row>
    <row r="298" spans="1:9" s="309" customFormat="1" x14ac:dyDescent="0.25">
      <c r="A298" s="310"/>
      <c r="B298" s="335" t="str">
        <f t="shared" ref="B298:G298" si="41">B157</f>
        <v>rampa</v>
      </c>
      <c r="C298" s="308">
        <f t="shared" si="41"/>
        <v>0</v>
      </c>
      <c r="D298" s="417">
        <f t="shared" si="41"/>
        <v>1.8</v>
      </c>
      <c r="E298" s="417">
        <f t="shared" si="41"/>
        <v>0</v>
      </c>
      <c r="F298" s="417">
        <f t="shared" si="41"/>
        <v>3.5</v>
      </c>
      <c r="G298" s="307">
        <f t="shared" si="41"/>
        <v>6.3</v>
      </c>
      <c r="H298" s="311"/>
      <c r="I298" s="308"/>
    </row>
    <row r="299" spans="1:9" s="309" customFormat="1" x14ac:dyDescent="0.25">
      <c r="A299" s="310"/>
      <c r="B299" s="335" t="str">
        <f t="shared" ref="B299:G299" si="42">B158</f>
        <v>rampa</v>
      </c>
      <c r="C299" s="308">
        <f t="shared" si="42"/>
        <v>0</v>
      </c>
      <c r="D299" s="417">
        <f t="shared" si="42"/>
        <v>2.4</v>
      </c>
      <c r="E299" s="417">
        <f t="shared" si="42"/>
        <v>0</v>
      </c>
      <c r="F299" s="417">
        <f t="shared" si="42"/>
        <v>3.5</v>
      </c>
      <c r="G299" s="307">
        <f t="shared" si="42"/>
        <v>8.4</v>
      </c>
      <c r="H299" s="311"/>
      <c r="I299" s="308"/>
    </row>
    <row r="300" spans="1:9" s="309" customFormat="1" x14ac:dyDescent="0.25">
      <c r="A300" s="310"/>
      <c r="B300" s="335" t="str">
        <f t="shared" ref="B300:G300" si="43">B159</f>
        <v>DML</v>
      </c>
      <c r="C300" s="308">
        <f t="shared" si="43"/>
        <v>0</v>
      </c>
      <c r="D300" s="417">
        <f t="shared" si="43"/>
        <v>1.25</v>
      </c>
      <c r="E300" s="417">
        <f t="shared" si="43"/>
        <v>0</v>
      </c>
      <c r="F300" s="417">
        <f t="shared" si="43"/>
        <v>3</v>
      </c>
      <c r="G300" s="307">
        <f t="shared" si="43"/>
        <v>3.75</v>
      </c>
      <c r="H300" s="311"/>
      <c r="I300" s="308"/>
    </row>
    <row r="301" spans="1:9" s="309" customFormat="1" x14ac:dyDescent="0.25">
      <c r="A301" s="310"/>
      <c r="B301" s="335" t="str">
        <f t="shared" ref="B301:G301" si="44">B160</f>
        <v>DML</v>
      </c>
      <c r="C301" s="308">
        <f t="shared" si="44"/>
        <v>0</v>
      </c>
      <c r="D301" s="417">
        <f t="shared" si="44"/>
        <v>0.6</v>
      </c>
      <c r="E301" s="417">
        <f t="shared" si="44"/>
        <v>0</v>
      </c>
      <c r="F301" s="417">
        <f t="shared" si="44"/>
        <v>3</v>
      </c>
      <c r="G301" s="307">
        <f t="shared" si="44"/>
        <v>1.8</v>
      </c>
      <c r="H301" s="311"/>
      <c r="I301" s="308"/>
    </row>
    <row r="302" spans="1:9" s="309" customFormat="1" x14ac:dyDescent="0.25">
      <c r="A302" s="310"/>
      <c r="B302" s="335">
        <f t="shared" ref="B302:G302" si="45">B161</f>
        <v>0</v>
      </c>
      <c r="C302" s="308">
        <f t="shared" si="45"/>
        <v>0</v>
      </c>
      <c r="D302" s="417">
        <f t="shared" si="45"/>
        <v>0</v>
      </c>
      <c r="E302" s="417">
        <f t="shared" si="45"/>
        <v>0</v>
      </c>
      <c r="F302" s="417">
        <f t="shared" si="45"/>
        <v>0</v>
      </c>
      <c r="G302" s="307">
        <f t="shared" si="45"/>
        <v>0</v>
      </c>
      <c r="H302" s="311"/>
      <c r="I302" s="308"/>
    </row>
    <row r="303" spans="1:9" s="309" customFormat="1" x14ac:dyDescent="0.25">
      <c r="A303" s="310"/>
      <c r="B303" s="335" t="str">
        <f t="shared" ref="B303:G303" si="46">B162</f>
        <v>platibanda ars</v>
      </c>
      <c r="C303" s="308">
        <f t="shared" si="46"/>
        <v>0</v>
      </c>
      <c r="D303" s="417">
        <f t="shared" si="46"/>
        <v>2</v>
      </c>
      <c r="E303" s="417">
        <f t="shared" si="46"/>
        <v>0</v>
      </c>
      <c r="F303" s="417">
        <f t="shared" si="46"/>
        <v>2.2000000000000002</v>
      </c>
      <c r="G303" s="307">
        <f t="shared" si="46"/>
        <v>4.4000000000000004</v>
      </c>
      <c r="H303" s="311"/>
      <c r="I303" s="308"/>
    </row>
    <row r="304" spans="1:9" s="309" customFormat="1" x14ac:dyDescent="0.25">
      <c r="A304" s="310"/>
      <c r="B304" s="335" t="str">
        <f t="shared" ref="B304:G304" si="47">B163</f>
        <v>platibanda ars</v>
      </c>
      <c r="C304" s="308">
        <f t="shared" si="47"/>
        <v>0</v>
      </c>
      <c r="D304" s="417">
        <f t="shared" si="47"/>
        <v>2.85</v>
      </c>
      <c r="E304" s="417">
        <f t="shared" si="47"/>
        <v>0</v>
      </c>
      <c r="F304" s="417">
        <f t="shared" si="47"/>
        <v>2.2000000000000002</v>
      </c>
      <c r="G304" s="307">
        <f t="shared" si="47"/>
        <v>6.27</v>
      </c>
      <c r="H304" s="311"/>
      <c r="I304" s="308"/>
    </row>
    <row r="305" spans="1:9" s="309" customFormat="1" x14ac:dyDescent="0.25">
      <c r="A305" s="310"/>
      <c r="B305" s="335" t="str">
        <f t="shared" ref="B305:G305" si="48">B164</f>
        <v>platibanda ars</v>
      </c>
      <c r="C305" s="308">
        <f t="shared" si="48"/>
        <v>0</v>
      </c>
      <c r="D305" s="417">
        <f t="shared" si="48"/>
        <v>1.7</v>
      </c>
      <c r="E305" s="417">
        <f t="shared" si="48"/>
        <v>0</v>
      </c>
      <c r="F305" s="417">
        <f t="shared" si="48"/>
        <v>2.2000000000000002</v>
      </c>
      <c r="G305" s="307">
        <f t="shared" si="48"/>
        <v>3.74</v>
      </c>
      <c r="H305" s="311"/>
      <c r="I305" s="308"/>
    </row>
    <row r="306" spans="1:9" s="309" customFormat="1" x14ac:dyDescent="0.25">
      <c r="A306" s="310"/>
      <c r="B306" s="335" t="str">
        <f t="shared" ref="B306:G306" si="49">B165</f>
        <v>platibanda ars</v>
      </c>
      <c r="C306" s="308">
        <f t="shared" si="49"/>
        <v>0</v>
      </c>
      <c r="D306" s="417">
        <f t="shared" si="49"/>
        <v>2.85</v>
      </c>
      <c r="E306" s="417">
        <f t="shared" si="49"/>
        <v>0</v>
      </c>
      <c r="F306" s="417">
        <f t="shared" si="49"/>
        <v>2.2000000000000002</v>
      </c>
      <c r="G306" s="307">
        <f t="shared" si="49"/>
        <v>6.27</v>
      </c>
      <c r="H306" s="311"/>
      <c r="I306" s="308"/>
    </row>
    <row r="307" spans="1:9" s="309" customFormat="1" x14ac:dyDescent="0.25">
      <c r="A307" s="310"/>
      <c r="B307" s="335">
        <f t="shared" ref="B307:G307" si="50">B166</f>
        <v>0</v>
      </c>
      <c r="C307" s="308">
        <f t="shared" si="50"/>
        <v>0</v>
      </c>
      <c r="D307" s="417">
        <f t="shared" si="50"/>
        <v>0</v>
      </c>
      <c r="E307" s="417">
        <f t="shared" si="50"/>
        <v>0</v>
      </c>
      <c r="F307" s="417">
        <f t="shared" si="50"/>
        <v>0</v>
      </c>
      <c r="G307" s="307">
        <f t="shared" si="50"/>
        <v>0</v>
      </c>
      <c r="H307" s="311"/>
      <c r="I307" s="308"/>
    </row>
    <row r="308" spans="1:9" s="309" customFormat="1" x14ac:dyDescent="0.25">
      <c r="A308" s="310"/>
      <c r="B308" s="335" t="str">
        <f t="shared" ref="B308:G308" si="51">B167</f>
        <v>platibanda</v>
      </c>
      <c r="C308" s="308">
        <f t="shared" si="51"/>
        <v>0</v>
      </c>
      <c r="D308" s="417">
        <f t="shared" si="51"/>
        <v>1.8</v>
      </c>
      <c r="E308" s="417">
        <f t="shared" si="51"/>
        <v>0</v>
      </c>
      <c r="F308" s="417">
        <f t="shared" si="51"/>
        <v>1.2</v>
      </c>
      <c r="G308" s="307">
        <f t="shared" si="51"/>
        <v>2.16</v>
      </c>
      <c r="H308" s="311"/>
      <c r="I308" s="308"/>
    </row>
    <row r="309" spans="1:9" s="309" customFormat="1" x14ac:dyDescent="0.25">
      <c r="A309" s="310"/>
      <c r="B309" s="335" t="str">
        <f t="shared" ref="B309:G309" si="52">B168</f>
        <v>platibanda</v>
      </c>
      <c r="C309" s="308">
        <f t="shared" si="52"/>
        <v>0</v>
      </c>
      <c r="D309" s="417">
        <f t="shared" si="52"/>
        <v>2.4</v>
      </c>
      <c r="E309" s="417">
        <f t="shared" si="52"/>
        <v>0</v>
      </c>
      <c r="F309" s="417">
        <f t="shared" si="52"/>
        <v>1.2</v>
      </c>
      <c r="G309" s="307">
        <f t="shared" si="52"/>
        <v>2.88</v>
      </c>
      <c r="H309" s="311"/>
      <c r="I309" s="308"/>
    </row>
    <row r="310" spans="1:9" s="309" customFormat="1" x14ac:dyDescent="0.25">
      <c r="A310" s="310"/>
      <c r="B310" s="335" t="str">
        <f t="shared" ref="B310:G310" si="53">B169</f>
        <v>platibanda</v>
      </c>
      <c r="C310" s="308">
        <f t="shared" si="53"/>
        <v>0</v>
      </c>
      <c r="D310" s="417">
        <f t="shared" si="53"/>
        <v>0.75</v>
      </c>
      <c r="E310" s="417">
        <f t="shared" si="53"/>
        <v>0</v>
      </c>
      <c r="F310" s="417">
        <f t="shared" si="53"/>
        <v>1.2</v>
      </c>
      <c r="G310" s="307">
        <f t="shared" si="53"/>
        <v>0.9</v>
      </c>
      <c r="H310" s="311"/>
      <c r="I310" s="308"/>
    </row>
    <row r="311" spans="1:9" s="309" customFormat="1" x14ac:dyDescent="0.25">
      <c r="A311" s="310"/>
      <c r="B311" s="335" t="str">
        <f t="shared" ref="B311:G311" si="54">B170</f>
        <v>platibanda</v>
      </c>
      <c r="C311" s="308">
        <f t="shared" si="54"/>
        <v>0</v>
      </c>
      <c r="D311" s="417">
        <f t="shared" si="54"/>
        <v>1.35</v>
      </c>
      <c r="E311" s="417">
        <f t="shared" si="54"/>
        <v>0</v>
      </c>
      <c r="F311" s="417">
        <f t="shared" si="54"/>
        <v>1.2</v>
      </c>
      <c r="G311" s="307">
        <f t="shared" si="54"/>
        <v>1.62</v>
      </c>
      <c r="H311" s="311"/>
      <c r="I311" s="308"/>
    </row>
    <row r="312" spans="1:9" s="309" customFormat="1" x14ac:dyDescent="0.25">
      <c r="A312" s="310"/>
      <c r="B312" s="335" t="str">
        <f t="shared" ref="B312:G312" si="55">B171</f>
        <v>platibanda</v>
      </c>
      <c r="C312" s="308">
        <f t="shared" si="55"/>
        <v>0</v>
      </c>
      <c r="D312" s="417">
        <f t="shared" si="55"/>
        <v>1.1499999999999999</v>
      </c>
      <c r="E312" s="417">
        <f t="shared" si="55"/>
        <v>0</v>
      </c>
      <c r="F312" s="417">
        <f t="shared" si="55"/>
        <v>1.2</v>
      </c>
      <c r="G312" s="307">
        <f t="shared" si="55"/>
        <v>1.38</v>
      </c>
      <c r="H312" s="311"/>
      <c r="I312" s="308"/>
    </row>
    <row r="313" spans="1:9" s="309" customFormat="1" x14ac:dyDescent="0.25">
      <c r="A313" s="310"/>
      <c r="B313" s="335" t="str">
        <f t="shared" ref="B313:G313" si="56">B172</f>
        <v>platibanda</v>
      </c>
      <c r="C313" s="308">
        <f t="shared" si="56"/>
        <v>0</v>
      </c>
      <c r="D313" s="417">
        <f t="shared" si="56"/>
        <v>2.15</v>
      </c>
      <c r="E313" s="417">
        <f t="shared" si="56"/>
        <v>0</v>
      </c>
      <c r="F313" s="417">
        <f t="shared" si="56"/>
        <v>1.2</v>
      </c>
      <c r="G313" s="307">
        <f t="shared" si="56"/>
        <v>2.58</v>
      </c>
      <c r="H313" s="311"/>
      <c r="I313" s="308"/>
    </row>
    <row r="314" spans="1:9" s="309" customFormat="1" x14ac:dyDescent="0.25">
      <c r="A314" s="310"/>
      <c r="B314" s="335" t="str">
        <f t="shared" ref="B314:G314" si="57">B173</f>
        <v>platibanda</v>
      </c>
      <c r="C314" s="308">
        <f t="shared" si="57"/>
        <v>0</v>
      </c>
      <c r="D314" s="417">
        <f t="shared" si="57"/>
        <v>0.7</v>
      </c>
      <c r="E314" s="417">
        <f t="shared" si="57"/>
        <v>0</v>
      </c>
      <c r="F314" s="417">
        <f t="shared" si="57"/>
        <v>1.2</v>
      </c>
      <c r="G314" s="307">
        <f t="shared" si="57"/>
        <v>0.84</v>
      </c>
      <c r="H314" s="311"/>
      <c r="I314" s="308"/>
    </row>
    <row r="315" spans="1:9" s="309" customFormat="1" x14ac:dyDescent="0.25">
      <c r="A315" s="310"/>
      <c r="B315" s="335" t="str">
        <f t="shared" ref="B315:G315" si="58">B174</f>
        <v>platibanda</v>
      </c>
      <c r="C315" s="308">
        <f t="shared" si="58"/>
        <v>0</v>
      </c>
      <c r="D315" s="417">
        <f t="shared" si="58"/>
        <v>0.7</v>
      </c>
      <c r="E315" s="417">
        <f t="shared" si="58"/>
        <v>0</v>
      </c>
      <c r="F315" s="417">
        <f t="shared" si="58"/>
        <v>1.2</v>
      </c>
      <c r="G315" s="307">
        <f t="shared" si="58"/>
        <v>0.84</v>
      </c>
      <c r="H315" s="311"/>
      <c r="I315" s="308"/>
    </row>
    <row r="316" spans="1:9" s="309" customFormat="1" x14ac:dyDescent="0.25">
      <c r="A316" s="310"/>
      <c r="B316" s="335" t="str">
        <f t="shared" ref="B316:G316" si="59">B175</f>
        <v>platibanda</v>
      </c>
      <c r="C316" s="308">
        <f t="shared" si="59"/>
        <v>0</v>
      </c>
      <c r="D316" s="417">
        <f t="shared" si="59"/>
        <v>2.15</v>
      </c>
      <c r="E316" s="417">
        <f t="shared" si="59"/>
        <v>0</v>
      </c>
      <c r="F316" s="417">
        <f t="shared" si="59"/>
        <v>1.2</v>
      </c>
      <c r="G316" s="307">
        <f t="shared" si="59"/>
        <v>2.58</v>
      </c>
      <c r="H316" s="311"/>
      <c r="I316" s="308"/>
    </row>
    <row r="317" spans="1:9" s="309" customFormat="1" x14ac:dyDescent="0.25">
      <c r="A317" s="310"/>
      <c r="B317" s="335">
        <f t="shared" ref="B317:G317" si="60">B176</f>
        <v>0</v>
      </c>
      <c r="C317" s="308">
        <f t="shared" si="60"/>
        <v>0</v>
      </c>
      <c r="D317" s="417">
        <f t="shared" si="60"/>
        <v>0</v>
      </c>
      <c r="E317" s="417">
        <f t="shared" si="60"/>
        <v>0</v>
      </c>
      <c r="F317" s="417">
        <f t="shared" si="60"/>
        <v>0</v>
      </c>
      <c r="G317" s="307">
        <f t="shared" si="60"/>
        <v>0</v>
      </c>
      <c r="H317" s="311"/>
      <c r="I317" s="308"/>
    </row>
    <row r="318" spans="1:9" s="309" customFormat="1" x14ac:dyDescent="0.25">
      <c r="A318" s="310"/>
      <c r="B318" s="335" t="str">
        <f t="shared" ref="B318:G318" si="61">B177</f>
        <v>platibanda rampa</v>
      </c>
      <c r="C318" s="308">
        <f t="shared" si="61"/>
        <v>0</v>
      </c>
      <c r="D318" s="417">
        <f t="shared" si="61"/>
        <v>5.0999999999999996</v>
      </c>
      <c r="E318" s="417">
        <f t="shared" si="61"/>
        <v>0</v>
      </c>
      <c r="F318" s="417">
        <f t="shared" si="61"/>
        <v>1.45</v>
      </c>
      <c r="G318" s="307">
        <f t="shared" si="61"/>
        <v>7.4</v>
      </c>
      <c r="H318" s="311"/>
      <c r="I318" s="308"/>
    </row>
    <row r="319" spans="1:9" s="309" customFormat="1" x14ac:dyDescent="0.25">
      <c r="A319" s="310"/>
      <c r="B319" s="335" t="str">
        <f t="shared" ref="B319:G320" si="62">B178</f>
        <v>platibanda rampa</v>
      </c>
      <c r="C319" s="308">
        <f t="shared" si="62"/>
        <v>0</v>
      </c>
      <c r="D319" s="417">
        <f t="shared" si="62"/>
        <v>4.7</v>
      </c>
      <c r="E319" s="417">
        <f t="shared" si="62"/>
        <v>0</v>
      </c>
      <c r="F319" s="417">
        <f t="shared" si="62"/>
        <v>1.45</v>
      </c>
      <c r="G319" s="307">
        <f>G178</f>
        <v>6.82</v>
      </c>
      <c r="H319" s="311"/>
      <c r="I319" s="308"/>
    </row>
    <row r="320" spans="1:9" s="309" customFormat="1" x14ac:dyDescent="0.25">
      <c r="A320" s="310"/>
      <c r="B320" s="335" t="str">
        <f t="shared" ref="B320:E320" si="63">B179</f>
        <v>platibanda</v>
      </c>
      <c r="C320" s="308">
        <f t="shared" si="63"/>
        <v>0</v>
      </c>
      <c r="D320" s="417">
        <f t="shared" si="63"/>
        <v>2.15</v>
      </c>
      <c r="E320" s="417">
        <f t="shared" si="63"/>
        <v>0</v>
      </c>
      <c r="F320" s="417">
        <v>1.45</v>
      </c>
      <c r="G320" s="307">
        <f t="shared" si="62"/>
        <v>3.12</v>
      </c>
      <c r="H320" s="311"/>
      <c r="I320" s="308"/>
    </row>
    <row r="321" spans="1:9" s="309" customFormat="1" x14ac:dyDescent="0.25">
      <c r="A321" s="310"/>
      <c r="B321" s="335">
        <f t="shared" ref="B321:G321" si="64">B180</f>
        <v>0</v>
      </c>
      <c r="C321" s="308">
        <f t="shared" si="64"/>
        <v>0</v>
      </c>
      <c r="D321" s="417">
        <f t="shared" si="64"/>
        <v>0</v>
      </c>
      <c r="E321" s="417">
        <f t="shared" si="64"/>
        <v>0</v>
      </c>
      <c r="F321" s="417">
        <f t="shared" si="64"/>
        <v>0</v>
      </c>
      <c r="G321" s="307">
        <f t="shared" si="64"/>
        <v>0</v>
      </c>
      <c r="H321" s="311"/>
      <c r="I321" s="308"/>
    </row>
    <row r="322" spans="1:9" s="309" customFormat="1" x14ac:dyDescent="0.25">
      <c r="A322" s="310"/>
      <c r="B322" s="335" t="str">
        <f t="shared" ref="B322:G322" si="65">B181</f>
        <v>descontos de  vãos maiores que 2m²</v>
      </c>
      <c r="C322" s="308">
        <f t="shared" si="65"/>
        <v>0</v>
      </c>
      <c r="D322" s="417">
        <f t="shared" si="65"/>
        <v>4.8</v>
      </c>
      <c r="E322" s="417">
        <f t="shared" si="65"/>
        <v>0</v>
      </c>
      <c r="F322" s="417">
        <f t="shared" si="65"/>
        <v>0.8</v>
      </c>
      <c r="G322" s="307">
        <f t="shared" si="65"/>
        <v>3.84</v>
      </c>
      <c r="H322" s="311"/>
      <c r="I322" s="308"/>
    </row>
    <row r="323" spans="1:9" s="309" customFormat="1" x14ac:dyDescent="0.25">
      <c r="A323" s="310"/>
      <c r="B323" s="335">
        <f t="shared" ref="B323:G323" si="66">B182</f>
        <v>0</v>
      </c>
      <c r="C323" s="308">
        <f t="shared" si="66"/>
        <v>0</v>
      </c>
      <c r="D323" s="417">
        <f t="shared" si="66"/>
        <v>0</v>
      </c>
      <c r="E323" s="417">
        <f t="shared" si="66"/>
        <v>0</v>
      </c>
      <c r="F323" s="417">
        <f t="shared" si="66"/>
        <v>0</v>
      </c>
      <c r="G323" s="307">
        <f t="shared" si="66"/>
        <v>0</v>
      </c>
      <c r="H323" s="311"/>
      <c r="I323" s="308"/>
    </row>
    <row r="324" spans="1:9" s="342" customFormat="1" ht="30" x14ac:dyDescent="0.2">
      <c r="A324" s="337" t="s">
        <v>8709</v>
      </c>
      <c r="B324" s="338" t="s">
        <v>8710</v>
      </c>
      <c r="C324" s="339"/>
      <c r="D324" s="339"/>
      <c r="E324" s="339"/>
      <c r="F324" s="339"/>
      <c r="G324" s="340"/>
      <c r="H324" s="341">
        <f>SUM(G325:G326)</f>
        <v>0</v>
      </c>
      <c r="I324" s="341" t="s">
        <v>8570</v>
      </c>
    </row>
    <row r="325" spans="1:9" s="232" customFormat="1" x14ac:dyDescent="0.25">
      <c r="A325" s="254"/>
      <c r="B325" s="265"/>
      <c r="C325" s="419"/>
      <c r="D325" s="419"/>
      <c r="E325" s="419"/>
      <c r="F325" s="419"/>
      <c r="G325" s="290"/>
      <c r="H325" s="263"/>
      <c r="I325" s="262"/>
    </row>
    <row r="326" spans="1:9" s="232" customFormat="1" x14ac:dyDescent="0.25">
      <c r="A326" s="254"/>
      <c r="B326" s="265"/>
      <c r="C326" s="419"/>
      <c r="D326" s="419"/>
      <c r="E326" s="419"/>
      <c r="F326" s="419"/>
      <c r="G326" s="290"/>
      <c r="H326" s="263"/>
      <c r="I326" s="262"/>
    </row>
    <row r="327" spans="1:9" s="299" customFormat="1" ht="30" x14ac:dyDescent="0.25">
      <c r="A327" s="300" t="s">
        <v>8711</v>
      </c>
      <c r="B327" s="296" t="s">
        <v>1914</v>
      </c>
      <c r="C327" s="297"/>
      <c r="D327" s="418"/>
      <c r="E327" s="418"/>
      <c r="F327" s="418"/>
      <c r="G327" s="301"/>
      <c r="H327" s="298">
        <f>G328</f>
        <v>0</v>
      </c>
      <c r="I327" s="297" t="s">
        <v>8570</v>
      </c>
    </row>
    <row r="328" spans="1:9" s="309" customFormat="1" x14ac:dyDescent="0.25">
      <c r="A328" s="310"/>
      <c r="B328" s="306"/>
      <c r="C328" s="417"/>
      <c r="D328" s="417"/>
      <c r="E328" s="417"/>
      <c r="F328" s="417"/>
      <c r="G328" s="307"/>
      <c r="H328" s="311"/>
      <c r="I328" s="308"/>
    </row>
    <row r="329" spans="1:9" s="299" customFormat="1" ht="30" x14ac:dyDescent="0.25">
      <c r="A329" s="300" t="s">
        <v>8712</v>
      </c>
      <c r="B329" s="296" t="s">
        <v>1918</v>
      </c>
      <c r="C329" s="297"/>
      <c r="D329" s="418"/>
      <c r="E329" s="418"/>
      <c r="F329" s="418"/>
      <c r="G329" s="301"/>
      <c r="H329" s="298">
        <f>SUM(G330:G330)</f>
        <v>0</v>
      </c>
      <c r="I329" s="297" t="s">
        <v>8570</v>
      </c>
    </row>
    <row r="330" spans="1:9" s="232" customFormat="1" x14ac:dyDescent="0.25">
      <c r="A330" s="254"/>
      <c r="B330" s="265"/>
      <c r="C330" s="419"/>
      <c r="D330" s="419"/>
      <c r="E330" s="419"/>
      <c r="F330" s="419"/>
      <c r="G330" s="290">
        <f>H324</f>
        <v>0</v>
      </c>
      <c r="H330" s="263"/>
      <c r="I330" s="262"/>
    </row>
    <row r="331" spans="1:9" s="299" customFormat="1" ht="30" x14ac:dyDescent="0.25">
      <c r="A331" s="300" t="s">
        <v>8713</v>
      </c>
      <c r="B331" s="296" t="s">
        <v>2101</v>
      </c>
      <c r="C331" s="297"/>
      <c r="D331" s="418"/>
      <c r="E331" s="418"/>
      <c r="F331" s="418"/>
      <c r="G331" s="301"/>
      <c r="H331" s="298">
        <f>SUM(G332:G332)</f>
        <v>0</v>
      </c>
      <c r="I331" s="297" t="s">
        <v>8570</v>
      </c>
    </row>
    <row r="332" spans="1:9" s="232" customFormat="1" x14ac:dyDescent="0.25">
      <c r="A332" s="254"/>
      <c r="B332" s="265"/>
      <c r="C332" s="419"/>
      <c r="D332" s="419"/>
      <c r="E332" s="419"/>
      <c r="F332" s="419"/>
      <c r="G332" s="290">
        <f t="shared" ref="G332" si="67">ROUND(PRODUCT(C332:F332),2)</f>
        <v>0</v>
      </c>
      <c r="H332" s="263"/>
      <c r="I332" s="262"/>
    </row>
    <row r="333" spans="1:9" s="299" customFormat="1" ht="30" x14ac:dyDescent="0.25">
      <c r="A333" s="300" t="s">
        <v>8714</v>
      </c>
      <c r="B333" s="296" t="s">
        <v>2111</v>
      </c>
      <c r="C333" s="418"/>
      <c r="D333" s="418"/>
      <c r="E333" s="418"/>
      <c r="F333" s="418"/>
      <c r="G333" s="301"/>
      <c r="H333" s="298">
        <f>SUM(G334:G334)</f>
        <v>0</v>
      </c>
      <c r="I333" s="297" t="s">
        <v>8570</v>
      </c>
    </row>
    <row r="334" spans="1:9" s="232" customFormat="1" x14ac:dyDescent="0.25">
      <c r="A334" s="254"/>
      <c r="B334" s="259"/>
      <c r="C334" s="262"/>
      <c r="D334" s="419"/>
      <c r="E334" s="419"/>
      <c r="F334" s="419"/>
      <c r="G334" s="290"/>
      <c r="H334" s="263"/>
      <c r="I334" s="262"/>
    </row>
    <row r="335" spans="1:9" s="299" customFormat="1" x14ac:dyDescent="0.25">
      <c r="A335" s="300" t="s">
        <v>8715</v>
      </c>
      <c r="B335" s="296" t="s">
        <v>1893</v>
      </c>
      <c r="C335" s="418"/>
      <c r="D335" s="418"/>
      <c r="E335" s="418"/>
      <c r="F335" s="418"/>
      <c r="G335" s="301"/>
      <c r="H335" s="298">
        <f>SUM(G336:G336)</f>
        <v>0</v>
      </c>
      <c r="I335" s="297" t="s">
        <v>8570</v>
      </c>
    </row>
    <row r="336" spans="1:9" s="232" customFormat="1" x14ac:dyDescent="0.25">
      <c r="A336" s="254"/>
      <c r="B336" s="259"/>
      <c r="C336" s="419"/>
      <c r="D336" s="419"/>
      <c r="E336" s="419"/>
      <c r="F336" s="419"/>
      <c r="G336" s="290"/>
      <c r="H336" s="263"/>
      <c r="I336" s="262"/>
    </row>
    <row r="337" spans="1:10" s="232" customFormat="1" ht="45" x14ac:dyDescent="0.25">
      <c r="A337" s="254" t="s">
        <v>8716</v>
      </c>
      <c r="B337" s="242" t="s">
        <v>5220</v>
      </c>
      <c r="C337" s="419"/>
      <c r="D337" s="419"/>
      <c r="E337" s="419"/>
      <c r="F337" s="419"/>
      <c r="G337" s="290"/>
      <c r="H337" s="263">
        <f>SUM(G338:G338)</f>
        <v>10</v>
      </c>
      <c r="I337" s="262" t="s">
        <v>8081</v>
      </c>
    </row>
    <row r="338" spans="1:10" ht="15" customHeight="1" x14ac:dyDescent="0.25">
      <c r="A338" s="254"/>
      <c r="B338" s="260" t="s">
        <v>8717</v>
      </c>
      <c r="C338" s="256"/>
      <c r="D338" s="256"/>
      <c r="E338" s="256"/>
      <c r="F338" s="256"/>
      <c r="G338" s="256">
        <v>10</v>
      </c>
      <c r="H338" s="235"/>
      <c r="I338" s="235"/>
    </row>
    <row r="339" spans="1:10" s="374" customFormat="1" ht="30" x14ac:dyDescent="0.2">
      <c r="A339" s="370" t="s">
        <v>8718</v>
      </c>
      <c r="B339" s="371" t="s">
        <v>8719</v>
      </c>
      <c r="C339" s="372"/>
      <c r="D339" s="372"/>
      <c r="E339" s="372"/>
      <c r="F339" s="372"/>
      <c r="G339" s="372"/>
      <c r="H339" s="373">
        <f>G340</f>
        <v>0</v>
      </c>
      <c r="I339" s="373" t="s">
        <v>8570</v>
      </c>
    </row>
    <row r="340" spans="1:10" s="374" customFormat="1" ht="15" customHeight="1" x14ac:dyDescent="0.25">
      <c r="A340" s="370"/>
      <c r="B340" s="375" t="s">
        <v>8720</v>
      </c>
      <c r="C340" s="372"/>
      <c r="D340" s="372"/>
      <c r="E340" s="372"/>
      <c r="F340" s="372"/>
      <c r="G340" s="372"/>
      <c r="H340" s="376"/>
      <c r="I340" s="376"/>
    </row>
    <row r="341" spans="1:10" s="233" customFormat="1" x14ac:dyDescent="0.2">
      <c r="A341" s="237" t="s">
        <v>8502</v>
      </c>
      <c r="B341" s="258" t="s">
        <v>8721</v>
      </c>
      <c r="C341" s="238"/>
      <c r="D341" s="237"/>
      <c r="E341" s="237"/>
      <c r="F341" s="237"/>
      <c r="G341" s="238"/>
      <c r="H341" s="239"/>
      <c r="I341" s="240"/>
    </row>
    <row r="342" spans="1:10" s="299" customFormat="1" ht="60" x14ac:dyDescent="0.25">
      <c r="A342" s="300" t="s">
        <v>8722</v>
      </c>
      <c r="B342" s="296" t="s">
        <v>8723</v>
      </c>
      <c r="C342" s="297"/>
      <c r="D342" s="418"/>
      <c r="E342" s="418"/>
      <c r="F342" s="418"/>
      <c r="G342" s="301"/>
      <c r="H342" s="298">
        <f>G343</f>
        <v>0</v>
      </c>
      <c r="I342" s="297" t="s">
        <v>8570</v>
      </c>
    </row>
    <row r="343" spans="1:10" s="232" customFormat="1" x14ac:dyDescent="0.25">
      <c r="A343" s="254"/>
      <c r="B343" s="259"/>
      <c r="C343" s="419"/>
      <c r="D343" s="419"/>
      <c r="E343" s="419"/>
      <c r="F343" s="419"/>
      <c r="G343" s="290"/>
      <c r="H343" s="263"/>
      <c r="I343" s="262"/>
    </row>
    <row r="344" spans="1:10" s="299" customFormat="1" ht="60" x14ac:dyDescent="0.25">
      <c r="A344" s="300" t="s">
        <v>8724</v>
      </c>
      <c r="B344" s="296" t="s">
        <v>1175</v>
      </c>
      <c r="C344" s="418"/>
      <c r="D344" s="418"/>
      <c r="E344" s="418"/>
      <c r="F344" s="418"/>
      <c r="G344" s="301"/>
      <c r="H344" s="298">
        <f>G345</f>
        <v>0</v>
      </c>
      <c r="I344" s="297" t="s">
        <v>8570</v>
      </c>
    </row>
    <row r="345" spans="1:10" s="232" customFormat="1" x14ac:dyDescent="0.25">
      <c r="A345" s="254"/>
      <c r="B345" s="259"/>
      <c r="C345" s="419"/>
      <c r="D345" s="419"/>
      <c r="E345" s="419"/>
      <c r="F345" s="419"/>
      <c r="G345" s="290"/>
      <c r="H345" s="263"/>
      <c r="I345" s="262"/>
    </row>
    <row r="346" spans="1:10" s="299" customFormat="1" ht="30" x14ac:dyDescent="0.25">
      <c r="A346" s="300" t="s">
        <v>8725</v>
      </c>
      <c r="B346" s="296" t="s">
        <v>1253</v>
      </c>
      <c r="C346" s="297"/>
      <c r="D346" s="418"/>
      <c r="E346" s="418"/>
      <c r="F346" s="418"/>
      <c r="G346" s="301"/>
      <c r="H346" s="298">
        <f>C347</f>
        <v>9</v>
      </c>
      <c r="I346" s="297" t="s">
        <v>5</v>
      </c>
      <c r="J346" s="299" t="s">
        <v>8726</v>
      </c>
    </row>
    <row r="347" spans="1:10" s="309" customFormat="1" x14ac:dyDescent="0.25">
      <c r="A347" s="310"/>
      <c r="B347" s="335" t="str">
        <f>B185</f>
        <v>porta 0,80x2,10</v>
      </c>
      <c r="C347" s="343">
        <f>C185</f>
        <v>9</v>
      </c>
      <c r="D347" s="417"/>
      <c r="E347" s="417"/>
      <c r="F347" s="417"/>
      <c r="G347" s="307"/>
      <c r="H347" s="311"/>
      <c r="I347" s="308"/>
    </row>
    <row r="348" spans="1:10" s="309" customFormat="1" x14ac:dyDescent="0.25">
      <c r="A348" s="310"/>
      <c r="B348" s="335"/>
      <c r="C348" s="308"/>
      <c r="D348" s="417"/>
      <c r="E348" s="417"/>
      <c r="F348" s="417"/>
      <c r="G348" s="307"/>
      <c r="H348" s="311"/>
      <c r="I348" s="308"/>
    </row>
    <row r="349" spans="1:10" s="299" customFormat="1" ht="60" x14ac:dyDescent="0.25">
      <c r="A349" s="300" t="s">
        <v>8727</v>
      </c>
      <c r="B349" s="296" t="s">
        <v>1205</v>
      </c>
      <c r="C349" s="297"/>
      <c r="D349" s="418"/>
      <c r="E349" s="418"/>
      <c r="F349" s="418"/>
      <c r="G349" s="301"/>
      <c r="H349" s="298">
        <f>SUM(G350:G351)</f>
        <v>5.46</v>
      </c>
      <c r="I349" s="297" t="s">
        <v>8570</v>
      </c>
    </row>
    <row r="350" spans="1:10" s="309" customFormat="1" x14ac:dyDescent="0.25">
      <c r="A350" s="310"/>
      <c r="B350" s="335" t="str">
        <f>B186</f>
        <v>porta 1,10x2,10</v>
      </c>
      <c r="C350" s="343">
        <f>C186</f>
        <v>1</v>
      </c>
      <c r="D350" s="417"/>
      <c r="E350" s="417">
        <v>1.1000000000000001</v>
      </c>
      <c r="F350" s="417">
        <v>2.1</v>
      </c>
      <c r="G350" s="307">
        <f>ROUND(PRODUCT(C350:F350),2)</f>
        <v>2.31</v>
      </c>
      <c r="H350" s="311"/>
      <c r="I350" s="308"/>
    </row>
    <row r="351" spans="1:10" s="309" customFormat="1" x14ac:dyDescent="0.25">
      <c r="A351" s="310"/>
      <c r="B351" s="335" t="str">
        <f>B187</f>
        <v>porta 1,50x2,10</v>
      </c>
      <c r="C351" s="343">
        <f>C187</f>
        <v>1</v>
      </c>
      <c r="D351" s="417"/>
      <c r="E351" s="417">
        <v>1.5</v>
      </c>
      <c r="F351" s="417">
        <v>2.1</v>
      </c>
      <c r="G351" s="307">
        <f>ROUND(PRODUCT(C351:F351),2)</f>
        <v>3.15</v>
      </c>
      <c r="H351" s="311"/>
      <c r="I351" s="308"/>
    </row>
    <row r="352" spans="1:10" s="309" customFormat="1" x14ac:dyDescent="0.25">
      <c r="A352" s="310"/>
      <c r="B352" s="334"/>
      <c r="C352" s="308"/>
      <c r="D352" s="417"/>
      <c r="E352" s="417"/>
      <c r="F352" s="417"/>
      <c r="G352" s="307"/>
      <c r="H352" s="311"/>
      <c r="I352" s="308"/>
    </row>
    <row r="353" spans="1:9" s="299" customFormat="1" ht="30" x14ac:dyDescent="0.25">
      <c r="A353" s="300" t="s">
        <v>8728</v>
      </c>
      <c r="B353" s="296" t="s">
        <v>1150</v>
      </c>
      <c r="C353" s="418"/>
      <c r="D353" s="418"/>
      <c r="E353" s="418"/>
      <c r="F353" s="418"/>
      <c r="G353" s="301"/>
      <c r="H353" s="297">
        <f>SUM(G360:G361)</f>
        <v>0</v>
      </c>
      <c r="I353" s="297" t="s">
        <v>8570</v>
      </c>
    </row>
    <row r="354" spans="1:9" s="309" customFormat="1" x14ac:dyDescent="0.25">
      <c r="A354" s="310"/>
      <c r="B354" s="334"/>
      <c r="C354" s="417"/>
      <c r="D354" s="417"/>
      <c r="E354" s="417"/>
      <c r="F354" s="417"/>
      <c r="G354" s="307"/>
      <c r="H354" s="308"/>
      <c r="I354" s="308"/>
    </row>
    <row r="355" spans="1:9" s="309" customFormat="1" x14ac:dyDescent="0.25">
      <c r="A355" s="310"/>
      <c r="B355" s="334"/>
      <c r="C355" s="417"/>
      <c r="D355" s="417"/>
      <c r="E355" s="417"/>
      <c r="F355" s="417"/>
      <c r="G355" s="307"/>
      <c r="H355" s="308"/>
      <c r="I355" s="308"/>
    </row>
    <row r="356" spans="1:9" s="309" customFormat="1" x14ac:dyDescent="0.25">
      <c r="A356" s="310"/>
      <c r="B356" s="334"/>
      <c r="C356" s="417"/>
      <c r="D356" s="417"/>
      <c r="E356" s="417"/>
      <c r="F356" s="417"/>
      <c r="G356" s="307"/>
      <c r="H356" s="308"/>
      <c r="I356" s="308"/>
    </row>
    <row r="357" spans="1:9" s="309" customFormat="1" x14ac:dyDescent="0.25">
      <c r="A357" s="310"/>
      <c r="B357" s="334"/>
      <c r="C357" s="417"/>
      <c r="D357" s="417"/>
      <c r="E357" s="417"/>
      <c r="F357" s="417"/>
      <c r="G357" s="307"/>
      <c r="H357" s="308"/>
      <c r="I357" s="308"/>
    </row>
    <row r="358" spans="1:9" s="309" customFormat="1" x14ac:dyDescent="0.25">
      <c r="A358" s="310"/>
      <c r="B358" s="334"/>
      <c r="C358" s="417"/>
      <c r="D358" s="417"/>
      <c r="E358" s="417"/>
      <c r="F358" s="417"/>
      <c r="G358" s="307"/>
      <c r="H358" s="308"/>
      <c r="I358" s="308"/>
    </row>
    <row r="359" spans="1:9" s="309" customFormat="1" x14ac:dyDescent="0.25">
      <c r="A359" s="310"/>
      <c r="B359" s="334"/>
      <c r="C359" s="417"/>
      <c r="D359" s="417"/>
      <c r="E359" s="417"/>
      <c r="F359" s="417"/>
      <c r="G359" s="307"/>
      <c r="H359" s="308"/>
      <c r="I359" s="308"/>
    </row>
    <row r="360" spans="1:9" s="309" customFormat="1" x14ac:dyDescent="0.25">
      <c r="A360" s="310"/>
      <c r="B360" s="335"/>
      <c r="C360" s="417"/>
      <c r="D360" s="417"/>
      <c r="E360" s="417"/>
      <c r="F360" s="417"/>
      <c r="G360" s="307"/>
      <c r="H360" s="311"/>
      <c r="I360" s="308"/>
    </row>
    <row r="361" spans="1:9" s="309" customFormat="1" x14ac:dyDescent="0.25">
      <c r="A361" s="310"/>
      <c r="B361" s="335"/>
      <c r="C361" s="417"/>
      <c r="D361" s="417"/>
      <c r="E361" s="417"/>
      <c r="F361" s="417"/>
      <c r="G361" s="307"/>
      <c r="H361" s="311"/>
      <c r="I361" s="308"/>
    </row>
    <row r="362" spans="1:9" s="233" customFormat="1" x14ac:dyDescent="0.2">
      <c r="A362" s="237" t="s">
        <v>8503</v>
      </c>
      <c r="B362" s="258" t="s">
        <v>8729</v>
      </c>
      <c r="C362" s="238"/>
      <c r="D362" s="237"/>
      <c r="E362" s="237"/>
      <c r="F362" s="237"/>
      <c r="G362" s="238"/>
      <c r="H362" s="239"/>
      <c r="I362" s="240"/>
    </row>
    <row r="363" spans="1:9" s="309" customFormat="1" ht="60" x14ac:dyDescent="0.25">
      <c r="A363" s="310" t="s">
        <v>8730</v>
      </c>
      <c r="B363" s="334" t="s">
        <v>2361</v>
      </c>
      <c r="C363" s="308"/>
      <c r="D363" s="417"/>
      <c r="E363" s="417"/>
      <c r="F363" s="417"/>
      <c r="G363" s="307"/>
      <c r="H363" s="311"/>
      <c r="I363" s="311" t="s">
        <v>5</v>
      </c>
    </row>
    <row r="364" spans="1:9" s="309" customFormat="1" ht="60" x14ac:dyDescent="0.25">
      <c r="A364" s="310" t="s">
        <v>8731</v>
      </c>
      <c r="B364" s="334" t="s">
        <v>8732</v>
      </c>
      <c r="C364" s="308"/>
      <c r="D364" s="417"/>
      <c r="E364" s="417"/>
      <c r="F364" s="417"/>
      <c r="G364" s="307"/>
      <c r="H364" s="311"/>
      <c r="I364" s="311" t="s">
        <v>5</v>
      </c>
    </row>
    <row r="365" spans="1:9" s="309" customFormat="1" ht="30" x14ac:dyDescent="0.25">
      <c r="A365" s="310" t="s">
        <v>8733</v>
      </c>
      <c r="B365" s="334" t="s">
        <v>8734</v>
      </c>
      <c r="C365" s="308"/>
      <c r="D365" s="417"/>
      <c r="E365" s="417"/>
      <c r="F365" s="417"/>
      <c r="G365" s="307"/>
      <c r="H365" s="311"/>
      <c r="I365" s="311" t="s">
        <v>5</v>
      </c>
    </row>
    <row r="366" spans="1:9" s="309" customFormat="1" ht="30" x14ac:dyDescent="0.25">
      <c r="A366" s="310" t="s">
        <v>8735</v>
      </c>
      <c r="B366" s="334" t="s">
        <v>2448</v>
      </c>
      <c r="C366" s="308"/>
      <c r="D366" s="417"/>
      <c r="E366" s="417"/>
      <c r="F366" s="417"/>
      <c r="G366" s="307"/>
      <c r="H366" s="311"/>
      <c r="I366" s="311" t="s">
        <v>5</v>
      </c>
    </row>
    <row r="367" spans="1:9" s="309" customFormat="1" x14ac:dyDescent="0.25">
      <c r="A367" s="310" t="s">
        <v>8736</v>
      </c>
      <c r="B367" s="334" t="s">
        <v>2417</v>
      </c>
      <c r="C367" s="308"/>
      <c r="D367" s="417"/>
      <c r="E367" s="417"/>
      <c r="F367" s="417"/>
      <c r="G367" s="307"/>
      <c r="H367" s="311"/>
      <c r="I367" s="311" t="s">
        <v>5</v>
      </c>
    </row>
    <row r="368" spans="1:9" s="309" customFormat="1" x14ac:dyDescent="0.25">
      <c r="A368" s="310" t="s">
        <v>8737</v>
      </c>
      <c r="B368" s="334" t="s">
        <v>2444</v>
      </c>
      <c r="C368" s="308"/>
      <c r="D368" s="417"/>
      <c r="E368" s="417"/>
      <c r="F368" s="417"/>
      <c r="G368" s="307"/>
      <c r="H368" s="311"/>
      <c r="I368" s="311" t="s">
        <v>5</v>
      </c>
    </row>
    <row r="369" spans="1:10" s="309" customFormat="1" x14ac:dyDescent="0.25">
      <c r="A369" s="310" t="s">
        <v>8738</v>
      </c>
      <c r="B369" s="334" t="s">
        <v>2403</v>
      </c>
      <c r="C369" s="308"/>
      <c r="D369" s="417"/>
      <c r="E369" s="417"/>
      <c r="F369" s="417"/>
      <c r="G369" s="307"/>
      <c r="H369" s="311"/>
      <c r="I369" s="311" t="s">
        <v>5</v>
      </c>
    </row>
    <row r="370" spans="1:10" s="309" customFormat="1" ht="45" x14ac:dyDescent="0.25">
      <c r="A370" s="310" t="s">
        <v>8739</v>
      </c>
      <c r="B370" s="334" t="s">
        <v>8740</v>
      </c>
      <c r="C370" s="308"/>
      <c r="D370" s="417"/>
      <c r="E370" s="417"/>
      <c r="F370" s="417"/>
      <c r="G370" s="307"/>
      <c r="H370" s="311"/>
      <c r="I370" s="311" t="s">
        <v>5</v>
      </c>
      <c r="J370" s="309" t="s">
        <v>8741</v>
      </c>
    </row>
    <row r="371" spans="1:10" s="309" customFormat="1" ht="75" x14ac:dyDescent="0.25">
      <c r="A371" s="310" t="s">
        <v>8742</v>
      </c>
      <c r="B371" s="334" t="s">
        <v>8512</v>
      </c>
      <c r="C371" s="308"/>
      <c r="D371" s="417"/>
      <c r="E371" s="417"/>
      <c r="F371" s="417"/>
      <c r="G371" s="307"/>
      <c r="H371" s="311"/>
      <c r="I371" s="311" t="s">
        <v>5</v>
      </c>
      <c r="J371" s="309" t="s">
        <v>8743</v>
      </c>
    </row>
    <row r="372" spans="1:10" s="309" customFormat="1" ht="45" x14ac:dyDescent="0.25">
      <c r="A372" s="310" t="s">
        <v>8744</v>
      </c>
      <c r="B372" s="334" t="s">
        <v>4185</v>
      </c>
      <c r="C372" s="308"/>
      <c r="D372" s="417"/>
      <c r="E372" s="417"/>
      <c r="F372" s="417"/>
      <c r="G372" s="307"/>
      <c r="H372" s="311"/>
      <c r="I372" s="311" t="s">
        <v>5</v>
      </c>
      <c r="J372" s="309" t="s">
        <v>8745</v>
      </c>
    </row>
    <row r="373" spans="1:10" s="309" customFormat="1" ht="75" x14ac:dyDescent="0.25">
      <c r="A373" s="310" t="s">
        <v>8746</v>
      </c>
      <c r="B373" s="334" t="s">
        <v>5106</v>
      </c>
      <c r="C373" s="308"/>
      <c r="D373" s="417"/>
      <c r="E373" s="417"/>
      <c r="F373" s="417"/>
      <c r="G373" s="307"/>
      <c r="H373" s="311"/>
      <c r="I373" s="311" t="s">
        <v>5</v>
      </c>
      <c r="J373" s="309" t="s">
        <v>8743</v>
      </c>
    </row>
    <row r="374" spans="1:10" s="309" customFormat="1" ht="75" x14ac:dyDescent="0.25">
      <c r="A374" s="310" t="s">
        <v>8747</v>
      </c>
      <c r="B374" s="334" t="s">
        <v>5108</v>
      </c>
      <c r="C374" s="308"/>
      <c r="D374" s="417"/>
      <c r="E374" s="417"/>
      <c r="F374" s="417"/>
      <c r="G374" s="307"/>
      <c r="H374" s="311"/>
      <c r="I374" s="311" t="s">
        <v>5</v>
      </c>
      <c r="J374" s="309" t="s">
        <v>8748</v>
      </c>
    </row>
    <row r="375" spans="1:10" s="309" customFormat="1" ht="90" x14ac:dyDescent="0.25">
      <c r="A375" s="310" t="s">
        <v>8749</v>
      </c>
      <c r="B375" s="334" t="s">
        <v>8750</v>
      </c>
      <c r="C375" s="308"/>
      <c r="D375" s="417"/>
      <c r="E375" s="417"/>
      <c r="F375" s="417"/>
      <c r="G375" s="307"/>
      <c r="H375" s="311"/>
      <c r="I375" s="311" t="s">
        <v>5</v>
      </c>
      <c r="J375" s="309" t="s">
        <v>8741</v>
      </c>
    </row>
    <row r="376" spans="1:10" s="309" customFormat="1" ht="45" x14ac:dyDescent="0.25">
      <c r="A376" s="310" t="s">
        <v>8751</v>
      </c>
      <c r="B376" s="334" t="s">
        <v>8752</v>
      </c>
      <c r="C376" s="308"/>
      <c r="D376" s="417"/>
      <c r="E376" s="417"/>
      <c r="F376" s="417"/>
      <c r="G376" s="307"/>
      <c r="H376" s="311"/>
      <c r="I376" s="311" t="s">
        <v>5</v>
      </c>
    </row>
    <row r="377" spans="1:10" s="346" customFormat="1" ht="30" x14ac:dyDescent="0.25">
      <c r="A377" s="310" t="s">
        <v>8753</v>
      </c>
      <c r="B377" s="334" t="s">
        <v>3983</v>
      </c>
      <c r="C377" s="343"/>
      <c r="D377" s="417"/>
      <c r="E377" s="417"/>
      <c r="F377" s="417"/>
      <c r="G377" s="417"/>
      <c r="H377" s="344"/>
      <c r="I377" s="311" t="s">
        <v>5</v>
      </c>
      <c r="J377" s="345" t="s">
        <v>8754</v>
      </c>
    </row>
    <row r="378" spans="1:10" s="346" customFormat="1" ht="60" x14ac:dyDescent="0.25">
      <c r="A378" s="310" t="s">
        <v>8755</v>
      </c>
      <c r="B378" s="334" t="s">
        <v>2469</v>
      </c>
      <c r="C378" s="343"/>
      <c r="D378" s="417"/>
      <c r="E378" s="417"/>
      <c r="F378" s="417"/>
      <c r="G378" s="417"/>
      <c r="H378" s="344"/>
      <c r="I378" s="311" t="s">
        <v>5</v>
      </c>
    </row>
    <row r="379" spans="1:10" s="346" customFormat="1" ht="60" x14ac:dyDescent="0.25">
      <c r="A379" s="310" t="s">
        <v>8756</v>
      </c>
      <c r="B379" s="334" t="s">
        <v>2459</v>
      </c>
      <c r="C379" s="343"/>
      <c r="D379" s="417"/>
      <c r="E379" s="417"/>
      <c r="F379" s="417"/>
      <c r="G379" s="417"/>
      <c r="H379" s="344"/>
      <c r="I379" s="311" t="s">
        <v>5</v>
      </c>
    </row>
    <row r="380" spans="1:10" s="346" customFormat="1" ht="60" x14ac:dyDescent="0.2">
      <c r="A380" s="310" t="s">
        <v>8757</v>
      </c>
      <c r="B380" s="334" t="s">
        <v>2467</v>
      </c>
      <c r="C380" s="417"/>
      <c r="D380" s="417"/>
      <c r="E380" s="417"/>
      <c r="F380" s="417"/>
      <c r="G380" s="424"/>
      <c r="H380" s="344"/>
      <c r="I380" s="311" t="s">
        <v>5</v>
      </c>
      <c r="J380" s="345" t="s">
        <v>8758</v>
      </c>
    </row>
    <row r="381" spans="1:10" s="346" customFormat="1" ht="60" x14ac:dyDescent="0.2">
      <c r="A381" s="310" t="s">
        <v>8759</v>
      </c>
      <c r="B381" s="334" t="s">
        <v>2465</v>
      </c>
      <c r="C381" s="417"/>
      <c r="D381" s="417"/>
      <c r="E381" s="417"/>
      <c r="F381" s="417"/>
      <c r="G381" s="424"/>
      <c r="H381" s="344"/>
      <c r="I381" s="311" t="s">
        <v>5</v>
      </c>
      <c r="J381" s="345" t="s">
        <v>8072</v>
      </c>
    </row>
    <row r="382" spans="1:10" s="233" customFormat="1" x14ac:dyDescent="0.2">
      <c r="A382" s="237" t="s">
        <v>8504</v>
      </c>
      <c r="B382" s="258" t="s">
        <v>8760</v>
      </c>
      <c r="C382" s="238"/>
      <c r="D382" s="237"/>
      <c r="E382" s="237"/>
      <c r="F382" s="237"/>
      <c r="G382" s="238"/>
      <c r="H382" s="239"/>
      <c r="I382" s="240"/>
    </row>
    <row r="383" spans="1:10" s="352" customFormat="1" ht="30" x14ac:dyDescent="0.2">
      <c r="A383" s="349" t="s">
        <v>8761</v>
      </c>
      <c r="B383" s="296" t="s">
        <v>8762</v>
      </c>
      <c r="C383" s="301"/>
      <c r="D383" s="418"/>
      <c r="E383" s="418"/>
      <c r="F383" s="418"/>
      <c r="G383" s="418"/>
      <c r="H383" s="350">
        <f>H275</f>
        <v>206.82000000000011</v>
      </c>
      <c r="I383" s="351" t="s">
        <v>8570</v>
      </c>
    </row>
    <row r="384" spans="1:10" s="346" customFormat="1" x14ac:dyDescent="0.2">
      <c r="A384" s="347"/>
      <c r="B384" s="335" t="str">
        <f>B276</f>
        <v>esterilização</v>
      </c>
      <c r="C384" s="307"/>
      <c r="D384" s="417">
        <f>D276</f>
        <v>1.2</v>
      </c>
      <c r="E384" s="417">
        <f>E276</f>
        <v>0</v>
      </c>
      <c r="F384" s="417">
        <f>F276</f>
        <v>3</v>
      </c>
      <c r="G384" s="417">
        <f>G276</f>
        <v>3.6</v>
      </c>
      <c r="H384" s="344">
        <f>H276</f>
        <v>0</v>
      </c>
      <c r="I384" s="348"/>
    </row>
    <row r="385" spans="1:9" s="346" customFormat="1" x14ac:dyDescent="0.2">
      <c r="A385" s="347"/>
      <c r="B385" s="335" t="str">
        <f t="shared" ref="B385:B431" si="68">B277</f>
        <v>lavagem e desinfecção</v>
      </c>
      <c r="C385" s="307"/>
      <c r="D385" s="417">
        <f t="shared" ref="D385:H385" si="69">D277</f>
        <v>0.7</v>
      </c>
      <c r="E385" s="417">
        <f t="shared" si="69"/>
        <v>0</v>
      </c>
      <c r="F385" s="417">
        <f t="shared" si="69"/>
        <v>3</v>
      </c>
      <c r="G385" s="417">
        <f t="shared" si="69"/>
        <v>2.1</v>
      </c>
      <c r="H385" s="344">
        <f t="shared" si="69"/>
        <v>0</v>
      </c>
      <c r="I385" s="348"/>
    </row>
    <row r="386" spans="1:9" s="346" customFormat="1" x14ac:dyDescent="0.2">
      <c r="A386" s="347"/>
      <c r="B386" s="335" t="str">
        <f t="shared" si="68"/>
        <v>lavagem e desinfecção</v>
      </c>
      <c r="C386" s="307"/>
      <c r="D386" s="417">
        <f t="shared" ref="D386:H386" si="70">D278</f>
        <v>0.7</v>
      </c>
      <c r="E386" s="417">
        <f t="shared" si="70"/>
        <v>0</v>
      </c>
      <c r="F386" s="417">
        <f t="shared" si="70"/>
        <v>3</v>
      </c>
      <c r="G386" s="417">
        <f t="shared" si="70"/>
        <v>2.1</v>
      </c>
      <c r="H386" s="344">
        <f t="shared" si="70"/>
        <v>0</v>
      </c>
      <c r="I386" s="348"/>
    </row>
    <row r="387" spans="1:9" s="346" customFormat="1" x14ac:dyDescent="0.2">
      <c r="A387" s="347"/>
      <c r="B387" s="335" t="str">
        <f t="shared" si="68"/>
        <v>sala de curativos</v>
      </c>
      <c r="C387" s="307"/>
      <c r="D387" s="417">
        <f t="shared" ref="D387:H387" si="71">D279</f>
        <v>2.15</v>
      </c>
      <c r="E387" s="417">
        <f t="shared" si="71"/>
        <v>0</v>
      </c>
      <c r="F387" s="417">
        <f t="shared" si="71"/>
        <v>3</v>
      </c>
      <c r="G387" s="417">
        <f t="shared" si="71"/>
        <v>6.45</v>
      </c>
      <c r="H387" s="344">
        <f t="shared" si="71"/>
        <v>0</v>
      </c>
      <c r="I387" s="348"/>
    </row>
    <row r="388" spans="1:9" s="346" customFormat="1" x14ac:dyDescent="0.2">
      <c r="A388" s="347"/>
      <c r="B388" s="335" t="str">
        <f t="shared" si="68"/>
        <v>recepção/espera</v>
      </c>
      <c r="C388" s="307"/>
      <c r="D388" s="417">
        <f t="shared" ref="D388:H388" si="72">D280</f>
        <v>0.75</v>
      </c>
      <c r="E388" s="417">
        <f t="shared" si="72"/>
        <v>0</v>
      </c>
      <c r="F388" s="417">
        <f t="shared" si="72"/>
        <v>3</v>
      </c>
      <c r="G388" s="417">
        <f t="shared" si="72"/>
        <v>2.25</v>
      </c>
      <c r="H388" s="344">
        <f t="shared" si="72"/>
        <v>0</v>
      </c>
      <c r="I388" s="348"/>
    </row>
    <row r="389" spans="1:9" s="346" customFormat="1" x14ac:dyDescent="0.2">
      <c r="A389" s="347"/>
      <c r="B389" s="335" t="str">
        <f t="shared" si="68"/>
        <v>recepção/espera</v>
      </c>
      <c r="C389" s="307"/>
      <c r="D389" s="417">
        <f t="shared" ref="D389:H389" si="73">D281</f>
        <v>1.35</v>
      </c>
      <c r="E389" s="417">
        <f t="shared" si="73"/>
        <v>0</v>
      </c>
      <c r="F389" s="417">
        <f t="shared" si="73"/>
        <v>3</v>
      </c>
      <c r="G389" s="417">
        <f t="shared" si="73"/>
        <v>4.05</v>
      </c>
      <c r="H389" s="344">
        <f t="shared" si="73"/>
        <v>0</v>
      </c>
      <c r="I389" s="348"/>
    </row>
    <row r="390" spans="1:9" s="346" customFormat="1" x14ac:dyDescent="0.2">
      <c r="A390" s="347"/>
      <c r="B390" s="335" t="str">
        <f t="shared" si="68"/>
        <v>recepção/espera</v>
      </c>
      <c r="C390" s="307"/>
      <c r="D390" s="417">
        <f t="shared" ref="D390:H390" si="74">D282</f>
        <v>1.1499999999999999</v>
      </c>
      <c r="E390" s="417">
        <f t="shared" si="74"/>
        <v>0</v>
      </c>
      <c r="F390" s="417">
        <f t="shared" si="74"/>
        <v>3</v>
      </c>
      <c r="G390" s="417">
        <f t="shared" si="74"/>
        <v>3.45</v>
      </c>
      <c r="H390" s="344">
        <f t="shared" si="74"/>
        <v>0</v>
      </c>
      <c r="I390" s="348"/>
    </row>
    <row r="391" spans="1:9" s="346" customFormat="1" x14ac:dyDescent="0.2">
      <c r="A391" s="347"/>
      <c r="B391" s="335" t="str">
        <f t="shared" si="68"/>
        <v>PNE</v>
      </c>
      <c r="C391" s="307"/>
      <c r="D391" s="417">
        <f>D283</f>
        <v>2.35</v>
      </c>
      <c r="E391" s="417">
        <f t="shared" ref="E391:H391" si="75">E283</f>
        <v>0</v>
      </c>
      <c r="F391" s="417">
        <f t="shared" si="75"/>
        <v>3</v>
      </c>
      <c r="G391" s="417">
        <f t="shared" si="75"/>
        <v>7.05</v>
      </c>
      <c r="H391" s="344">
        <f t="shared" si="75"/>
        <v>0</v>
      </c>
      <c r="I391" s="348"/>
    </row>
    <row r="392" spans="1:9" s="346" customFormat="1" x14ac:dyDescent="0.2">
      <c r="A392" s="347"/>
      <c r="B392" s="335" t="str">
        <f t="shared" si="68"/>
        <v>rouparia</v>
      </c>
      <c r="C392" s="307"/>
      <c r="D392" s="417">
        <f t="shared" ref="D392:H392" si="76">D284</f>
        <v>1.45</v>
      </c>
      <c r="E392" s="417">
        <f t="shared" si="76"/>
        <v>0</v>
      </c>
      <c r="F392" s="417">
        <f t="shared" si="76"/>
        <v>3</v>
      </c>
      <c r="G392" s="417">
        <f t="shared" si="76"/>
        <v>4.3499999999999996</v>
      </c>
      <c r="H392" s="344">
        <f t="shared" si="76"/>
        <v>0</v>
      </c>
      <c r="I392" s="348"/>
    </row>
    <row r="393" spans="1:9" s="346" customFormat="1" x14ac:dyDescent="0.2">
      <c r="A393" s="347"/>
      <c r="B393" s="335" t="str">
        <f t="shared" si="68"/>
        <v>cuidados basicos</v>
      </c>
      <c r="C393" s="307"/>
      <c r="D393" s="417">
        <f t="shared" ref="D393:H393" si="77">D285</f>
        <v>2.15</v>
      </c>
      <c r="E393" s="417">
        <f t="shared" si="77"/>
        <v>0</v>
      </c>
      <c r="F393" s="417">
        <f t="shared" si="77"/>
        <v>3</v>
      </c>
      <c r="G393" s="417">
        <f t="shared" si="77"/>
        <v>6.45</v>
      </c>
      <c r="H393" s="344">
        <f t="shared" si="77"/>
        <v>0</v>
      </c>
      <c r="I393" s="348"/>
    </row>
    <row r="394" spans="1:9" s="346" customFormat="1" x14ac:dyDescent="0.2">
      <c r="A394" s="347"/>
      <c r="B394" s="335" t="str">
        <f t="shared" si="68"/>
        <v>cuidados basicos</v>
      </c>
      <c r="C394" s="307"/>
      <c r="D394" s="417">
        <f t="shared" ref="D394:H394" si="78">D286</f>
        <v>1.1499999999999999</v>
      </c>
      <c r="E394" s="417">
        <f t="shared" si="78"/>
        <v>0</v>
      </c>
      <c r="F394" s="417">
        <f t="shared" si="78"/>
        <v>3</v>
      </c>
      <c r="G394" s="417">
        <f t="shared" si="78"/>
        <v>3.45</v>
      </c>
      <c r="H394" s="344">
        <f t="shared" si="78"/>
        <v>0</v>
      </c>
      <c r="I394" s="348"/>
    </row>
    <row r="395" spans="1:9" s="346" customFormat="1" x14ac:dyDescent="0.2">
      <c r="A395" s="347"/>
      <c r="B395" s="335">
        <f t="shared" si="68"/>
        <v>0</v>
      </c>
      <c r="C395" s="307"/>
      <c r="D395" s="417">
        <f t="shared" ref="D395:H395" si="79">D287</f>
        <v>0</v>
      </c>
      <c r="E395" s="417">
        <f t="shared" si="79"/>
        <v>0</v>
      </c>
      <c r="F395" s="417">
        <f t="shared" si="79"/>
        <v>0</v>
      </c>
      <c r="G395" s="417">
        <f t="shared" si="79"/>
        <v>0</v>
      </c>
      <c r="H395" s="344">
        <f t="shared" si="79"/>
        <v>0</v>
      </c>
      <c r="I395" s="348"/>
    </row>
    <row r="396" spans="1:9" s="346" customFormat="1" x14ac:dyDescent="0.2">
      <c r="A396" s="347"/>
      <c r="B396" s="335" t="str">
        <f t="shared" si="68"/>
        <v>rampa</v>
      </c>
      <c r="C396" s="307"/>
      <c r="D396" s="417">
        <f t="shared" ref="D396:H396" si="80">D288</f>
        <v>4.7</v>
      </c>
      <c r="E396" s="417">
        <f t="shared" si="80"/>
        <v>0</v>
      </c>
      <c r="F396" s="417">
        <f t="shared" si="80"/>
        <v>4.05</v>
      </c>
      <c r="G396" s="417">
        <f t="shared" si="80"/>
        <v>19.04</v>
      </c>
      <c r="H396" s="344">
        <f t="shared" si="80"/>
        <v>0</v>
      </c>
      <c r="I396" s="348"/>
    </row>
    <row r="397" spans="1:9" s="346" customFormat="1" x14ac:dyDescent="0.2">
      <c r="A397" s="347"/>
      <c r="B397" s="335" t="str">
        <f t="shared" si="68"/>
        <v>rampa</v>
      </c>
      <c r="C397" s="307"/>
      <c r="D397" s="417">
        <f t="shared" ref="D397:H397" si="81">D289</f>
        <v>1.2</v>
      </c>
      <c r="E397" s="417">
        <f t="shared" si="81"/>
        <v>0</v>
      </c>
      <c r="F397" s="417">
        <f t="shared" si="81"/>
        <v>4.05</v>
      </c>
      <c r="G397" s="417">
        <f t="shared" si="81"/>
        <v>4.8600000000000003</v>
      </c>
      <c r="H397" s="344">
        <f t="shared" si="81"/>
        <v>0</v>
      </c>
      <c r="I397" s="348"/>
    </row>
    <row r="398" spans="1:9" s="346" customFormat="1" x14ac:dyDescent="0.2">
      <c r="A398" s="347"/>
      <c r="B398" s="335" t="str">
        <f t="shared" si="68"/>
        <v>rampa</v>
      </c>
      <c r="C398" s="307"/>
      <c r="D398" s="417">
        <f t="shared" ref="D398:H398" si="82">D290</f>
        <v>5.0999999999999996</v>
      </c>
      <c r="E398" s="417">
        <f t="shared" si="82"/>
        <v>0</v>
      </c>
      <c r="F398" s="417">
        <f t="shared" si="82"/>
        <v>4.05</v>
      </c>
      <c r="G398" s="417">
        <f t="shared" si="82"/>
        <v>20.66</v>
      </c>
      <c r="H398" s="344">
        <f t="shared" si="82"/>
        <v>0</v>
      </c>
      <c r="I398" s="348"/>
    </row>
    <row r="399" spans="1:9" s="346" customFormat="1" x14ac:dyDescent="0.2">
      <c r="A399" s="347"/>
      <c r="B399" s="335" t="str">
        <f t="shared" si="68"/>
        <v>rampa</v>
      </c>
      <c r="C399" s="307"/>
      <c r="D399" s="417">
        <f t="shared" ref="D399:H399" si="83">D291</f>
        <v>4.8</v>
      </c>
      <c r="E399" s="417">
        <f t="shared" si="83"/>
        <v>0</v>
      </c>
      <c r="F399" s="417">
        <f t="shared" si="83"/>
        <v>4.05</v>
      </c>
      <c r="G399" s="417">
        <f t="shared" si="83"/>
        <v>19.440000000000001</v>
      </c>
      <c r="H399" s="344">
        <f t="shared" si="83"/>
        <v>0</v>
      </c>
      <c r="I399" s="348"/>
    </row>
    <row r="400" spans="1:9" s="346" customFormat="1" x14ac:dyDescent="0.2">
      <c r="A400" s="347"/>
      <c r="B400" s="335" t="str">
        <f t="shared" si="68"/>
        <v>dentista</v>
      </c>
      <c r="C400" s="307"/>
      <c r="D400" s="417">
        <f t="shared" ref="D400:H400" si="84">D292</f>
        <v>2.1</v>
      </c>
      <c r="E400" s="417">
        <f t="shared" si="84"/>
        <v>0</v>
      </c>
      <c r="F400" s="417">
        <f t="shared" si="84"/>
        <v>3</v>
      </c>
      <c r="G400" s="417">
        <f t="shared" si="84"/>
        <v>6.3</v>
      </c>
      <c r="H400" s="344">
        <f t="shared" si="84"/>
        <v>0</v>
      </c>
      <c r="I400" s="348"/>
    </row>
    <row r="401" spans="1:9" s="346" customFormat="1" x14ac:dyDescent="0.2">
      <c r="A401" s="347"/>
      <c r="B401" s="335" t="str">
        <f t="shared" si="68"/>
        <v>ars</v>
      </c>
      <c r="C401" s="307"/>
      <c r="D401" s="417">
        <f t="shared" ref="D401:H401" si="85">D293</f>
        <v>2</v>
      </c>
      <c r="E401" s="417">
        <f t="shared" si="85"/>
        <v>0</v>
      </c>
      <c r="F401" s="417">
        <f t="shared" si="85"/>
        <v>2.2000000000000002</v>
      </c>
      <c r="G401" s="417">
        <f t="shared" si="85"/>
        <v>4.4000000000000004</v>
      </c>
      <c r="H401" s="344">
        <f t="shared" si="85"/>
        <v>0</v>
      </c>
      <c r="I401" s="348"/>
    </row>
    <row r="402" spans="1:9" s="346" customFormat="1" x14ac:dyDescent="0.2">
      <c r="A402" s="347"/>
      <c r="B402" s="335" t="str">
        <f t="shared" si="68"/>
        <v>ars</v>
      </c>
      <c r="C402" s="307"/>
      <c r="D402" s="417">
        <f t="shared" ref="D402:H402" si="86">D294</f>
        <v>2.85</v>
      </c>
      <c r="E402" s="417">
        <f t="shared" si="86"/>
        <v>0</v>
      </c>
      <c r="F402" s="417">
        <f t="shared" si="86"/>
        <v>2.2000000000000002</v>
      </c>
      <c r="G402" s="417">
        <f t="shared" si="86"/>
        <v>6.27</v>
      </c>
      <c r="H402" s="344">
        <f t="shared" si="86"/>
        <v>0</v>
      </c>
      <c r="I402" s="348"/>
    </row>
    <row r="403" spans="1:9" s="346" customFormat="1" x14ac:dyDescent="0.2">
      <c r="A403" s="347"/>
      <c r="B403" s="335" t="str">
        <f t="shared" si="68"/>
        <v>ars</v>
      </c>
      <c r="C403" s="307"/>
      <c r="D403" s="417">
        <f t="shared" ref="D403:H403" si="87">D295</f>
        <v>1.85</v>
      </c>
      <c r="E403" s="417">
        <f t="shared" si="87"/>
        <v>0</v>
      </c>
      <c r="F403" s="417">
        <f t="shared" si="87"/>
        <v>2.2000000000000002</v>
      </c>
      <c r="G403" s="417">
        <f t="shared" si="87"/>
        <v>4.07</v>
      </c>
      <c r="H403" s="344">
        <f t="shared" si="87"/>
        <v>0</v>
      </c>
      <c r="I403" s="348"/>
    </row>
    <row r="404" spans="1:9" s="346" customFormat="1" x14ac:dyDescent="0.2">
      <c r="A404" s="347"/>
      <c r="B404" s="335" t="str">
        <f t="shared" si="68"/>
        <v>ars</v>
      </c>
      <c r="C404" s="307"/>
      <c r="D404" s="417">
        <f t="shared" ref="D404:H404" si="88">D296</f>
        <v>2.85</v>
      </c>
      <c r="E404" s="417">
        <f t="shared" si="88"/>
        <v>0</v>
      </c>
      <c r="F404" s="417">
        <f t="shared" si="88"/>
        <v>2.2000000000000002</v>
      </c>
      <c r="G404" s="417">
        <f t="shared" si="88"/>
        <v>6.27</v>
      </c>
      <c r="H404" s="344">
        <f t="shared" si="88"/>
        <v>0</v>
      </c>
      <c r="I404" s="348"/>
    </row>
    <row r="405" spans="1:9" s="346" customFormat="1" x14ac:dyDescent="0.2">
      <c r="A405" s="347"/>
      <c r="B405" s="335">
        <f t="shared" si="68"/>
        <v>0</v>
      </c>
      <c r="C405" s="307"/>
      <c r="D405" s="417">
        <f t="shared" ref="D405:H405" si="89">D297</f>
        <v>0</v>
      </c>
      <c r="E405" s="417">
        <f t="shared" si="89"/>
        <v>0</v>
      </c>
      <c r="F405" s="417">
        <f t="shared" si="89"/>
        <v>0</v>
      </c>
      <c r="G405" s="417">
        <f t="shared" si="89"/>
        <v>0</v>
      </c>
      <c r="H405" s="344">
        <f t="shared" si="89"/>
        <v>0</v>
      </c>
      <c r="I405" s="348"/>
    </row>
    <row r="406" spans="1:9" s="346" customFormat="1" x14ac:dyDescent="0.2">
      <c r="A406" s="347"/>
      <c r="B406" s="335" t="str">
        <f t="shared" si="68"/>
        <v>rampa</v>
      </c>
      <c r="C406" s="307"/>
      <c r="D406" s="417">
        <f t="shared" ref="D406:H406" si="90">D298</f>
        <v>1.8</v>
      </c>
      <c r="E406" s="417">
        <f t="shared" si="90"/>
        <v>0</v>
      </c>
      <c r="F406" s="417">
        <f t="shared" si="90"/>
        <v>3.5</v>
      </c>
      <c r="G406" s="417">
        <f t="shared" si="90"/>
        <v>6.3</v>
      </c>
      <c r="H406" s="344">
        <f t="shared" si="90"/>
        <v>0</v>
      </c>
      <c r="I406" s="348"/>
    </row>
    <row r="407" spans="1:9" s="346" customFormat="1" x14ac:dyDescent="0.2">
      <c r="A407" s="347"/>
      <c r="B407" s="335" t="str">
        <f t="shared" si="68"/>
        <v>rampa</v>
      </c>
      <c r="C407" s="307"/>
      <c r="D407" s="417">
        <f t="shared" ref="D407:H407" si="91">D299</f>
        <v>2.4</v>
      </c>
      <c r="E407" s="417">
        <f t="shared" si="91"/>
        <v>0</v>
      </c>
      <c r="F407" s="417">
        <f t="shared" si="91"/>
        <v>3.5</v>
      </c>
      <c r="G407" s="417">
        <f t="shared" si="91"/>
        <v>8.4</v>
      </c>
      <c r="H407" s="344">
        <f t="shared" si="91"/>
        <v>0</v>
      </c>
      <c r="I407" s="348"/>
    </row>
    <row r="408" spans="1:9" s="346" customFormat="1" x14ac:dyDescent="0.2">
      <c r="A408" s="347"/>
      <c r="B408" s="335" t="str">
        <f t="shared" si="68"/>
        <v>DML</v>
      </c>
      <c r="C408" s="307"/>
      <c r="D408" s="417">
        <f t="shared" ref="D408:H408" si="92">D300</f>
        <v>1.25</v>
      </c>
      <c r="E408" s="417">
        <f t="shared" si="92"/>
        <v>0</v>
      </c>
      <c r="F408" s="417">
        <f t="shared" si="92"/>
        <v>3</v>
      </c>
      <c r="G408" s="417">
        <f t="shared" si="92"/>
        <v>3.75</v>
      </c>
      <c r="H408" s="344">
        <f t="shared" si="92"/>
        <v>0</v>
      </c>
      <c r="I408" s="348"/>
    </row>
    <row r="409" spans="1:9" s="346" customFormat="1" x14ac:dyDescent="0.2">
      <c r="A409" s="347"/>
      <c r="B409" s="335" t="str">
        <f t="shared" si="68"/>
        <v>DML</v>
      </c>
      <c r="C409" s="307"/>
      <c r="D409" s="417">
        <f t="shared" ref="D409:H409" si="93">D301</f>
        <v>0.6</v>
      </c>
      <c r="E409" s="417">
        <f t="shared" si="93"/>
        <v>0</v>
      </c>
      <c r="F409" s="417">
        <f t="shared" si="93"/>
        <v>3</v>
      </c>
      <c r="G409" s="417">
        <f t="shared" si="93"/>
        <v>1.8</v>
      </c>
      <c r="H409" s="344">
        <f t="shared" si="93"/>
        <v>0</v>
      </c>
      <c r="I409" s="348"/>
    </row>
    <row r="410" spans="1:9" s="346" customFormat="1" x14ac:dyDescent="0.2">
      <c r="A410" s="347"/>
      <c r="B410" s="335">
        <f t="shared" si="68"/>
        <v>0</v>
      </c>
      <c r="C410" s="307"/>
      <c r="D410" s="417">
        <f t="shared" ref="D410:H410" si="94">D302</f>
        <v>0</v>
      </c>
      <c r="E410" s="417">
        <f t="shared" si="94"/>
        <v>0</v>
      </c>
      <c r="F410" s="417">
        <f t="shared" si="94"/>
        <v>0</v>
      </c>
      <c r="G410" s="417">
        <f t="shared" si="94"/>
        <v>0</v>
      </c>
      <c r="H410" s="344">
        <f t="shared" si="94"/>
        <v>0</v>
      </c>
      <c r="I410" s="348"/>
    </row>
    <row r="411" spans="1:9" s="346" customFormat="1" x14ac:dyDescent="0.2">
      <c r="A411" s="347"/>
      <c r="B411" s="335" t="str">
        <f t="shared" si="68"/>
        <v>platibanda ars</v>
      </c>
      <c r="C411" s="307"/>
      <c r="D411" s="417">
        <f t="shared" ref="D411:H411" si="95">D303</f>
        <v>2</v>
      </c>
      <c r="E411" s="417">
        <f t="shared" si="95"/>
        <v>0</v>
      </c>
      <c r="F411" s="417">
        <f t="shared" si="95"/>
        <v>2.2000000000000002</v>
      </c>
      <c r="G411" s="417">
        <f t="shared" si="95"/>
        <v>4.4000000000000004</v>
      </c>
      <c r="H411" s="344">
        <f t="shared" si="95"/>
        <v>0</v>
      </c>
      <c r="I411" s="348"/>
    </row>
    <row r="412" spans="1:9" s="346" customFormat="1" x14ac:dyDescent="0.2">
      <c r="A412" s="347"/>
      <c r="B412" s="335" t="str">
        <f t="shared" si="68"/>
        <v>platibanda ars</v>
      </c>
      <c r="C412" s="307"/>
      <c r="D412" s="417">
        <f t="shared" ref="D412:H412" si="96">D304</f>
        <v>2.85</v>
      </c>
      <c r="E412" s="417">
        <f t="shared" si="96"/>
        <v>0</v>
      </c>
      <c r="F412" s="417">
        <f t="shared" si="96"/>
        <v>2.2000000000000002</v>
      </c>
      <c r="G412" s="417">
        <f t="shared" si="96"/>
        <v>6.27</v>
      </c>
      <c r="H412" s="344">
        <f t="shared" si="96"/>
        <v>0</v>
      </c>
      <c r="I412" s="348"/>
    </row>
    <row r="413" spans="1:9" s="346" customFormat="1" x14ac:dyDescent="0.2">
      <c r="A413" s="347"/>
      <c r="B413" s="335" t="str">
        <f t="shared" si="68"/>
        <v>platibanda ars</v>
      </c>
      <c r="C413" s="307"/>
      <c r="D413" s="417">
        <f t="shared" ref="D413:H413" si="97">D305</f>
        <v>1.7</v>
      </c>
      <c r="E413" s="417">
        <f t="shared" si="97"/>
        <v>0</v>
      </c>
      <c r="F413" s="417">
        <f t="shared" si="97"/>
        <v>2.2000000000000002</v>
      </c>
      <c r="G413" s="417">
        <f t="shared" si="97"/>
        <v>3.74</v>
      </c>
      <c r="H413" s="344">
        <f t="shared" si="97"/>
        <v>0</v>
      </c>
      <c r="I413" s="348"/>
    </row>
    <row r="414" spans="1:9" s="346" customFormat="1" x14ac:dyDescent="0.2">
      <c r="A414" s="347"/>
      <c r="B414" s="335" t="str">
        <f t="shared" si="68"/>
        <v>platibanda ars</v>
      </c>
      <c r="C414" s="307"/>
      <c r="D414" s="417">
        <f t="shared" ref="D414:G414" si="98">D306</f>
        <v>2.85</v>
      </c>
      <c r="E414" s="417">
        <f t="shared" si="98"/>
        <v>0</v>
      </c>
      <c r="F414" s="417">
        <f t="shared" si="98"/>
        <v>2.2000000000000002</v>
      </c>
      <c r="G414" s="417">
        <f t="shared" si="98"/>
        <v>6.27</v>
      </c>
      <c r="H414" s="344"/>
      <c r="I414" s="348"/>
    </row>
    <row r="415" spans="1:9" s="346" customFormat="1" x14ac:dyDescent="0.2">
      <c r="A415" s="347"/>
      <c r="B415" s="335">
        <f t="shared" si="68"/>
        <v>0</v>
      </c>
      <c r="C415" s="307"/>
      <c r="D415" s="417">
        <f t="shared" ref="D415:G415" si="99">D307</f>
        <v>0</v>
      </c>
      <c r="E415" s="417">
        <f t="shared" si="99"/>
        <v>0</v>
      </c>
      <c r="F415" s="417">
        <f t="shared" si="99"/>
        <v>0</v>
      </c>
      <c r="G415" s="417">
        <f t="shared" si="99"/>
        <v>0</v>
      </c>
      <c r="H415" s="344"/>
      <c r="I415" s="348"/>
    </row>
    <row r="416" spans="1:9" s="346" customFormat="1" x14ac:dyDescent="0.2">
      <c r="A416" s="347"/>
      <c r="B416" s="335" t="str">
        <f t="shared" si="68"/>
        <v>platibanda</v>
      </c>
      <c r="C416" s="307"/>
      <c r="D416" s="417">
        <f t="shared" ref="D416:G416" si="100">D308</f>
        <v>1.8</v>
      </c>
      <c r="E416" s="417">
        <f t="shared" si="100"/>
        <v>0</v>
      </c>
      <c r="F416" s="417">
        <f t="shared" si="100"/>
        <v>1.2</v>
      </c>
      <c r="G416" s="417">
        <f t="shared" si="100"/>
        <v>2.16</v>
      </c>
      <c r="H416" s="344"/>
      <c r="I416" s="348"/>
    </row>
    <row r="417" spans="1:9" s="346" customFormat="1" x14ac:dyDescent="0.2">
      <c r="A417" s="347"/>
      <c r="B417" s="335" t="str">
        <f t="shared" si="68"/>
        <v>platibanda</v>
      </c>
      <c r="C417" s="307"/>
      <c r="D417" s="417">
        <f t="shared" ref="D417:G417" si="101">D309</f>
        <v>2.4</v>
      </c>
      <c r="E417" s="417">
        <f t="shared" si="101"/>
        <v>0</v>
      </c>
      <c r="F417" s="417">
        <f t="shared" si="101"/>
        <v>1.2</v>
      </c>
      <c r="G417" s="417">
        <f t="shared" si="101"/>
        <v>2.88</v>
      </c>
      <c r="H417" s="344"/>
      <c r="I417" s="348"/>
    </row>
    <row r="418" spans="1:9" s="346" customFormat="1" x14ac:dyDescent="0.2">
      <c r="A418" s="347"/>
      <c r="B418" s="335" t="str">
        <f t="shared" si="68"/>
        <v>platibanda</v>
      </c>
      <c r="C418" s="307"/>
      <c r="D418" s="417">
        <f t="shared" ref="D418:G418" si="102">D310</f>
        <v>0.75</v>
      </c>
      <c r="E418" s="417">
        <f t="shared" si="102"/>
        <v>0</v>
      </c>
      <c r="F418" s="417">
        <f t="shared" si="102"/>
        <v>1.2</v>
      </c>
      <c r="G418" s="417">
        <f t="shared" si="102"/>
        <v>0.9</v>
      </c>
      <c r="H418" s="344"/>
      <c r="I418" s="348"/>
    </row>
    <row r="419" spans="1:9" s="346" customFormat="1" x14ac:dyDescent="0.2">
      <c r="A419" s="347"/>
      <c r="B419" s="335" t="str">
        <f t="shared" si="68"/>
        <v>platibanda</v>
      </c>
      <c r="C419" s="307"/>
      <c r="D419" s="417">
        <f t="shared" ref="D419:G419" si="103">D311</f>
        <v>1.35</v>
      </c>
      <c r="E419" s="417">
        <f t="shared" si="103"/>
        <v>0</v>
      </c>
      <c r="F419" s="417">
        <f t="shared" si="103"/>
        <v>1.2</v>
      </c>
      <c r="G419" s="417">
        <f t="shared" si="103"/>
        <v>1.62</v>
      </c>
      <c r="H419" s="344"/>
      <c r="I419" s="348"/>
    </row>
    <row r="420" spans="1:9" s="346" customFormat="1" x14ac:dyDescent="0.2">
      <c r="A420" s="347"/>
      <c r="B420" s="335" t="str">
        <f t="shared" si="68"/>
        <v>platibanda</v>
      </c>
      <c r="C420" s="307"/>
      <c r="D420" s="417">
        <f t="shared" ref="D420:G420" si="104">D312</f>
        <v>1.1499999999999999</v>
      </c>
      <c r="E420" s="417">
        <f t="shared" si="104"/>
        <v>0</v>
      </c>
      <c r="F420" s="417">
        <f t="shared" si="104"/>
        <v>1.2</v>
      </c>
      <c r="G420" s="417">
        <f t="shared" si="104"/>
        <v>1.38</v>
      </c>
      <c r="H420" s="344"/>
      <c r="I420" s="348"/>
    </row>
    <row r="421" spans="1:9" s="346" customFormat="1" x14ac:dyDescent="0.2">
      <c r="A421" s="347"/>
      <c r="B421" s="335" t="str">
        <f t="shared" si="68"/>
        <v>platibanda</v>
      </c>
      <c r="C421" s="307"/>
      <c r="D421" s="417">
        <f t="shared" ref="D421:G421" si="105">D313</f>
        <v>2.15</v>
      </c>
      <c r="E421" s="417">
        <f t="shared" si="105"/>
        <v>0</v>
      </c>
      <c r="F421" s="417">
        <f t="shared" si="105"/>
        <v>1.2</v>
      </c>
      <c r="G421" s="417">
        <f t="shared" si="105"/>
        <v>2.58</v>
      </c>
      <c r="H421" s="344"/>
      <c r="I421" s="348"/>
    </row>
    <row r="422" spans="1:9" s="346" customFormat="1" x14ac:dyDescent="0.2">
      <c r="A422" s="347"/>
      <c r="B422" s="335" t="str">
        <f t="shared" si="68"/>
        <v>platibanda</v>
      </c>
      <c r="C422" s="307"/>
      <c r="D422" s="417">
        <f t="shared" ref="D422:G422" si="106">D314</f>
        <v>0.7</v>
      </c>
      <c r="E422" s="417">
        <f t="shared" si="106"/>
        <v>0</v>
      </c>
      <c r="F422" s="417">
        <f t="shared" si="106"/>
        <v>1.2</v>
      </c>
      <c r="G422" s="417">
        <f t="shared" si="106"/>
        <v>0.84</v>
      </c>
      <c r="H422" s="344"/>
      <c r="I422" s="348"/>
    </row>
    <row r="423" spans="1:9" s="346" customFormat="1" x14ac:dyDescent="0.2">
      <c r="A423" s="347"/>
      <c r="B423" s="335" t="str">
        <f t="shared" si="68"/>
        <v>platibanda</v>
      </c>
      <c r="C423" s="307"/>
      <c r="D423" s="417">
        <f t="shared" ref="D423:G423" si="107">D315</f>
        <v>0.7</v>
      </c>
      <c r="E423" s="417">
        <f t="shared" si="107"/>
        <v>0</v>
      </c>
      <c r="F423" s="417">
        <f t="shared" si="107"/>
        <v>1.2</v>
      </c>
      <c r="G423" s="417">
        <f t="shared" si="107"/>
        <v>0.84</v>
      </c>
      <c r="H423" s="344"/>
      <c r="I423" s="348"/>
    </row>
    <row r="424" spans="1:9" s="346" customFormat="1" x14ac:dyDescent="0.2">
      <c r="A424" s="347"/>
      <c r="B424" s="335" t="str">
        <f t="shared" si="68"/>
        <v>platibanda</v>
      </c>
      <c r="C424" s="307"/>
      <c r="D424" s="417">
        <f t="shared" ref="D424:G424" si="108">D316</f>
        <v>2.15</v>
      </c>
      <c r="E424" s="417">
        <f t="shared" si="108"/>
        <v>0</v>
      </c>
      <c r="F424" s="417">
        <f t="shared" si="108"/>
        <v>1.2</v>
      </c>
      <c r="G424" s="417">
        <f t="shared" si="108"/>
        <v>2.58</v>
      </c>
      <c r="H424" s="344"/>
      <c r="I424" s="348"/>
    </row>
    <row r="425" spans="1:9" s="346" customFormat="1" x14ac:dyDescent="0.2">
      <c r="A425" s="347"/>
      <c r="B425" s="335">
        <f t="shared" si="68"/>
        <v>0</v>
      </c>
      <c r="C425" s="307"/>
      <c r="D425" s="417">
        <f t="shared" ref="D425:G425" si="109">D317</f>
        <v>0</v>
      </c>
      <c r="E425" s="417">
        <f t="shared" si="109"/>
        <v>0</v>
      </c>
      <c r="F425" s="417">
        <f t="shared" si="109"/>
        <v>0</v>
      </c>
      <c r="G425" s="417">
        <f t="shared" si="109"/>
        <v>0</v>
      </c>
      <c r="H425" s="344"/>
      <c r="I425" s="348"/>
    </row>
    <row r="426" spans="1:9" s="346" customFormat="1" x14ac:dyDescent="0.2">
      <c r="A426" s="347"/>
      <c r="B426" s="335" t="str">
        <f t="shared" si="68"/>
        <v>platibanda rampa</v>
      </c>
      <c r="C426" s="307"/>
      <c r="D426" s="417">
        <f t="shared" ref="D426:G426" si="110">D318</f>
        <v>5.0999999999999996</v>
      </c>
      <c r="E426" s="417">
        <f t="shared" si="110"/>
        <v>0</v>
      </c>
      <c r="F426" s="417">
        <f t="shared" si="110"/>
        <v>1.45</v>
      </c>
      <c r="G426" s="417">
        <f t="shared" si="110"/>
        <v>7.4</v>
      </c>
      <c r="H426" s="344"/>
      <c r="I426" s="348"/>
    </row>
    <row r="427" spans="1:9" s="346" customFormat="1" x14ac:dyDescent="0.2">
      <c r="A427" s="347"/>
      <c r="B427" s="335" t="str">
        <f t="shared" si="68"/>
        <v>platibanda rampa</v>
      </c>
      <c r="C427" s="307"/>
      <c r="D427" s="417">
        <f t="shared" ref="D427:G427" si="111">D319</f>
        <v>4.7</v>
      </c>
      <c r="E427" s="417">
        <f t="shared" si="111"/>
        <v>0</v>
      </c>
      <c r="F427" s="417">
        <f t="shared" si="111"/>
        <v>1.45</v>
      </c>
      <c r="G427" s="417">
        <f t="shared" si="111"/>
        <v>6.82</v>
      </c>
      <c r="H427" s="344"/>
      <c r="I427" s="348"/>
    </row>
    <row r="428" spans="1:9" s="346" customFormat="1" x14ac:dyDescent="0.2">
      <c r="A428" s="347"/>
      <c r="B428" s="335" t="str">
        <f t="shared" si="68"/>
        <v>platibanda</v>
      </c>
      <c r="C428" s="307"/>
      <c r="D428" s="417">
        <f t="shared" ref="D428:G428" si="112">D320</f>
        <v>2.15</v>
      </c>
      <c r="E428" s="417">
        <f t="shared" si="112"/>
        <v>0</v>
      </c>
      <c r="F428" s="417">
        <f t="shared" si="112"/>
        <v>1.45</v>
      </c>
      <c r="G428" s="417">
        <f t="shared" si="112"/>
        <v>3.12</v>
      </c>
      <c r="H428" s="344"/>
      <c r="I428" s="348"/>
    </row>
    <row r="429" spans="1:9" s="346" customFormat="1" x14ac:dyDescent="0.2">
      <c r="A429" s="347"/>
      <c r="B429" s="335">
        <f t="shared" si="68"/>
        <v>0</v>
      </c>
      <c r="C429" s="307"/>
      <c r="D429" s="417">
        <f t="shared" ref="D429:G429" si="113">D321</f>
        <v>0</v>
      </c>
      <c r="E429" s="417">
        <f t="shared" si="113"/>
        <v>0</v>
      </c>
      <c r="F429" s="417">
        <f t="shared" si="113"/>
        <v>0</v>
      </c>
      <c r="G429" s="417">
        <f t="shared" si="113"/>
        <v>0</v>
      </c>
      <c r="H429" s="344"/>
      <c r="I429" s="348"/>
    </row>
    <row r="430" spans="1:9" s="346" customFormat="1" x14ac:dyDescent="0.2">
      <c r="A430" s="347"/>
      <c r="B430" s="335" t="str">
        <f t="shared" si="68"/>
        <v>descontos de  vãos maiores que 2m²</v>
      </c>
      <c r="C430" s="307"/>
      <c r="D430" s="417">
        <f t="shared" ref="D430:G430" si="114">D322</f>
        <v>4.8</v>
      </c>
      <c r="E430" s="417">
        <f t="shared" si="114"/>
        <v>0</v>
      </c>
      <c r="F430" s="417">
        <f t="shared" si="114"/>
        <v>0.8</v>
      </c>
      <c r="G430" s="417">
        <f t="shared" si="114"/>
        <v>3.84</v>
      </c>
      <c r="H430" s="344"/>
      <c r="I430" s="348"/>
    </row>
    <row r="431" spans="1:9" s="346" customFormat="1" x14ac:dyDescent="0.2">
      <c r="A431" s="347"/>
      <c r="B431" s="335">
        <f t="shared" si="68"/>
        <v>0</v>
      </c>
      <c r="C431" s="307"/>
      <c r="D431" s="417">
        <f t="shared" ref="D431:G431" si="115">D323</f>
        <v>0</v>
      </c>
      <c r="E431" s="417">
        <f t="shared" si="115"/>
        <v>0</v>
      </c>
      <c r="F431" s="417">
        <f t="shared" si="115"/>
        <v>0</v>
      </c>
      <c r="G431" s="417">
        <f t="shared" si="115"/>
        <v>0</v>
      </c>
      <c r="H431" s="344"/>
      <c r="I431" s="348"/>
    </row>
    <row r="432" spans="1:9" s="352" customFormat="1" x14ac:dyDescent="0.2">
      <c r="A432" s="349" t="s">
        <v>8763</v>
      </c>
      <c r="B432" s="296" t="s">
        <v>2079</v>
      </c>
      <c r="C432" s="418"/>
      <c r="D432" s="418"/>
      <c r="E432" s="418"/>
      <c r="F432" s="418"/>
      <c r="G432" s="301"/>
      <c r="H432" s="350">
        <f>H433+H482</f>
        <v>1366.4500000000014</v>
      </c>
      <c r="I432" s="351" t="s">
        <v>8570</v>
      </c>
    </row>
    <row r="433" spans="1:10" s="346" customFormat="1" x14ac:dyDescent="0.2">
      <c r="A433" s="347"/>
      <c r="B433" s="353" t="s">
        <v>8764</v>
      </c>
      <c r="C433" s="417"/>
      <c r="D433" s="417"/>
      <c r="E433" s="417"/>
      <c r="F433" s="417"/>
      <c r="G433" s="307"/>
      <c r="H433" s="344">
        <f>SUM(G434:G478)-G480</f>
        <v>206.82000000000011</v>
      </c>
      <c r="I433" s="348"/>
    </row>
    <row r="434" spans="1:10" s="346" customFormat="1" x14ac:dyDescent="0.2">
      <c r="A434" s="347"/>
      <c r="B434" s="335" t="str">
        <f>B276</f>
        <v>esterilização</v>
      </c>
      <c r="C434" s="417">
        <f>C276</f>
        <v>0</v>
      </c>
      <c r="D434" s="417">
        <f>D276</f>
        <v>1.2</v>
      </c>
      <c r="E434" s="417">
        <f t="shared" ref="E434:G434" si="116">E276</f>
        <v>0</v>
      </c>
      <c r="F434" s="417">
        <f>F276</f>
        <v>3</v>
      </c>
      <c r="G434" s="417">
        <f t="shared" si="116"/>
        <v>3.6</v>
      </c>
      <c r="H434" s="344"/>
      <c r="I434" s="348"/>
    </row>
    <row r="435" spans="1:10" s="346" customFormat="1" x14ac:dyDescent="0.2">
      <c r="A435" s="347"/>
      <c r="B435" s="335" t="str">
        <f t="shared" ref="B435:B481" si="117">B277</f>
        <v>lavagem e desinfecção</v>
      </c>
      <c r="C435" s="417"/>
      <c r="D435" s="417">
        <f t="shared" ref="D435:G435" si="118">D277</f>
        <v>0.7</v>
      </c>
      <c r="E435" s="417">
        <f t="shared" si="118"/>
        <v>0</v>
      </c>
      <c r="F435" s="417">
        <f t="shared" si="118"/>
        <v>3</v>
      </c>
      <c r="G435" s="417">
        <f t="shared" si="118"/>
        <v>2.1</v>
      </c>
      <c r="H435" s="344"/>
      <c r="I435" s="348"/>
    </row>
    <row r="436" spans="1:10" s="346" customFormat="1" x14ac:dyDescent="0.2">
      <c r="A436" s="347"/>
      <c r="B436" s="335" t="str">
        <f t="shared" si="117"/>
        <v>lavagem e desinfecção</v>
      </c>
      <c r="C436" s="417"/>
      <c r="D436" s="417">
        <f t="shared" ref="D436:G436" si="119">D278</f>
        <v>0.7</v>
      </c>
      <c r="E436" s="417">
        <f t="shared" si="119"/>
        <v>0</v>
      </c>
      <c r="F436" s="417">
        <f t="shared" si="119"/>
        <v>3</v>
      </c>
      <c r="G436" s="417">
        <f t="shared" si="119"/>
        <v>2.1</v>
      </c>
      <c r="H436" s="344"/>
      <c r="I436" s="348"/>
    </row>
    <row r="437" spans="1:10" s="346" customFormat="1" x14ac:dyDescent="0.2">
      <c r="A437" s="347"/>
      <c r="B437" s="335" t="str">
        <f t="shared" si="117"/>
        <v>sala de curativos</v>
      </c>
      <c r="C437" s="417"/>
      <c r="D437" s="417">
        <f t="shared" ref="D437:G437" si="120">D279</f>
        <v>2.15</v>
      </c>
      <c r="E437" s="417">
        <f t="shared" si="120"/>
        <v>0</v>
      </c>
      <c r="F437" s="417">
        <f t="shared" si="120"/>
        <v>3</v>
      </c>
      <c r="G437" s="417">
        <f t="shared" si="120"/>
        <v>6.45</v>
      </c>
      <c r="H437" s="344"/>
      <c r="I437" s="348"/>
    </row>
    <row r="438" spans="1:10" s="346" customFormat="1" x14ac:dyDescent="0.2">
      <c r="A438" s="347"/>
      <c r="B438" s="335" t="str">
        <f t="shared" si="117"/>
        <v>recepção/espera</v>
      </c>
      <c r="C438" s="417"/>
      <c r="D438" s="417">
        <f t="shared" ref="D438:G438" si="121">D280</f>
        <v>0.75</v>
      </c>
      <c r="E438" s="417">
        <f t="shared" si="121"/>
        <v>0</v>
      </c>
      <c r="F438" s="417">
        <f t="shared" si="121"/>
        <v>3</v>
      </c>
      <c r="G438" s="417">
        <f t="shared" si="121"/>
        <v>2.25</v>
      </c>
      <c r="H438" s="344"/>
      <c r="I438" s="348"/>
    </row>
    <row r="439" spans="1:10" s="346" customFormat="1" x14ac:dyDescent="0.2">
      <c r="A439" s="347"/>
      <c r="B439" s="335" t="str">
        <f t="shared" si="117"/>
        <v>recepção/espera</v>
      </c>
      <c r="C439" s="417"/>
      <c r="D439" s="417">
        <f t="shared" ref="D439:G439" si="122">D281</f>
        <v>1.35</v>
      </c>
      <c r="E439" s="417">
        <f t="shared" si="122"/>
        <v>0</v>
      </c>
      <c r="F439" s="417">
        <f t="shared" si="122"/>
        <v>3</v>
      </c>
      <c r="G439" s="417">
        <f t="shared" si="122"/>
        <v>4.05</v>
      </c>
      <c r="H439" s="344"/>
      <c r="I439" s="348"/>
    </row>
    <row r="440" spans="1:10" s="346" customFormat="1" x14ac:dyDescent="0.2">
      <c r="A440" s="347"/>
      <c r="B440" s="335" t="str">
        <f t="shared" si="117"/>
        <v>recepção/espera</v>
      </c>
      <c r="C440" s="417"/>
      <c r="D440" s="417">
        <f t="shared" ref="D440:G440" si="123">D282</f>
        <v>1.1499999999999999</v>
      </c>
      <c r="E440" s="417">
        <f t="shared" si="123"/>
        <v>0</v>
      </c>
      <c r="F440" s="417">
        <f t="shared" si="123"/>
        <v>3</v>
      </c>
      <c r="G440" s="417">
        <f t="shared" si="123"/>
        <v>3.45</v>
      </c>
      <c r="H440" s="344"/>
      <c r="I440" s="348"/>
    </row>
    <row r="441" spans="1:10" s="346" customFormat="1" x14ac:dyDescent="0.2">
      <c r="A441" s="347"/>
      <c r="B441" s="335" t="str">
        <f t="shared" si="117"/>
        <v>PNE</v>
      </c>
      <c r="C441" s="417"/>
      <c r="D441" s="417">
        <f t="shared" ref="D441:G441" si="124">D283</f>
        <v>2.35</v>
      </c>
      <c r="E441" s="417">
        <f t="shared" si="124"/>
        <v>0</v>
      </c>
      <c r="F441" s="417">
        <f t="shared" si="124"/>
        <v>3</v>
      </c>
      <c r="G441" s="417">
        <f t="shared" si="124"/>
        <v>7.05</v>
      </c>
      <c r="H441" s="344"/>
      <c r="I441" s="348"/>
    </row>
    <row r="442" spans="1:10" s="346" customFormat="1" x14ac:dyDescent="0.2">
      <c r="A442" s="347"/>
      <c r="B442" s="335" t="str">
        <f t="shared" si="117"/>
        <v>rouparia</v>
      </c>
      <c r="C442" s="417"/>
      <c r="D442" s="417">
        <f t="shared" ref="D442:G442" si="125">D284</f>
        <v>1.45</v>
      </c>
      <c r="E442" s="417">
        <f t="shared" si="125"/>
        <v>0</v>
      </c>
      <c r="F442" s="417">
        <f t="shared" si="125"/>
        <v>3</v>
      </c>
      <c r="G442" s="417">
        <f t="shared" si="125"/>
        <v>4.3499999999999996</v>
      </c>
      <c r="H442" s="344"/>
      <c r="I442" s="348"/>
      <c r="J442" s="354"/>
    </row>
    <row r="443" spans="1:10" s="346" customFormat="1" x14ac:dyDescent="0.2">
      <c r="A443" s="347"/>
      <c r="B443" s="335" t="str">
        <f t="shared" si="117"/>
        <v>cuidados basicos</v>
      </c>
      <c r="C443" s="417"/>
      <c r="D443" s="417">
        <f t="shared" ref="D443:G443" si="126">D285</f>
        <v>2.15</v>
      </c>
      <c r="E443" s="417">
        <f t="shared" si="126"/>
        <v>0</v>
      </c>
      <c r="F443" s="417">
        <f t="shared" si="126"/>
        <v>3</v>
      </c>
      <c r="G443" s="417">
        <f t="shared" si="126"/>
        <v>6.45</v>
      </c>
      <c r="H443" s="344"/>
      <c r="I443" s="348"/>
    </row>
    <row r="444" spans="1:10" s="346" customFormat="1" x14ac:dyDescent="0.2">
      <c r="A444" s="347"/>
      <c r="B444" s="335" t="str">
        <f t="shared" si="117"/>
        <v>cuidados basicos</v>
      </c>
      <c r="C444" s="417"/>
      <c r="D444" s="417">
        <f t="shared" ref="D444:G444" si="127">D286</f>
        <v>1.1499999999999999</v>
      </c>
      <c r="E444" s="417">
        <f t="shared" si="127"/>
        <v>0</v>
      </c>
      <c r="F444" s="417">
        <f t="shared" si="127"/>
        <v>3</v>
      </c>
      <c r="G444" s="417">
        <f t="shared" si="127"/>
        <v>3.45</v>
      </c>
      <c r="H444" s="344"/>
      <c r="I444" s="348"/>
    </row>
    <row r="445" spans="1:10" s="346" customFormat="1" x14ac:dyDescent="0.2">
      <c r="A445" s="347"/>
      <c r="B445" s="335">
        <f t="shared" si="117"/>
        <v>0</v>
      </c>
      <c r="C445" s="417"/>
      <c r="D445" s="417">
        <f t="shared" ref="D445:G445" si="128">D287</f>
        <v>0</v>
      </c>
      <c r="E445" s="417">
        <f t="shared" si="128"/>
        <v>0</v>
      </c>
      <c r="F445" s="417">
        <f t="shared" si="128"/>
        <v>0</v>
      </c>
      <c r="G445" s="417">
        <f t="shared" si="128"/>
        <v>0</v>
      </c>
      <c r="H445" s="344"/>
      <c r="I445" s="348"/>
    </row>
    <row r="446" spans="1:10" s="346" customFormat="1" x14ac:dyDescent="0.2">
      <c r="A446" s="347"/>
      <c r="B446" s="335" t="str">
        <f t="shared" si="117"/>
        <v>rampa</v>
      </c>
      <c r="C446" s="417"/>
      <c r="D446" s="417">
        <f t="shared" ref="D446:G446" si="129">D288</f>
        <v>4.7</v>
      </c>
      <c r="E446" s="417">
        <f t="shared" si="129"/>
        <v>0</v>
      </c>
      <c r="F446" s="417">
        <f t="shared" si="129"/>
        <v>4.05</v>
      </c>
      <c r="G446" s="417">
        <f t="shared" si="129"/>
        <v>19.04</v>
      </c>
      <c r="H446" s="344"/>
      <c r="I446" s="348"/>
    </row>
    <row r="447" spans="1:10" s="346" customFormat="1" x14ac:dyDescent="0.2">
      <c r="A447" s="347"/>
      <c r="B447" s="335" t="str">
        <f t="shared" si="117"/>
        <v>rampa</v>
      </c>
      <c r="C447" s="417"/>
      <c r="D447" s="417">
        <f t="shared" ref="D447:G447" si="130">D289</f>
        <v>1.2</v>
      </c>
      <c r="E447" s="417">
        <f t="shared" si="130"/>
        <v>0</v>
      </c>
      <c r="F447" s="417">
        <f t="shared" si="130"/>
        <v>4.05</v>
      </c>
      <c r="G447" s="417">
        <f t="shared" si="130"/>
        <v>4.8600000000000003</v>
      </c>
      <c r="H447" s="344"/>
      <c r="I447" s="348"/>
    </row>
    <row r="448" spans="1:10" s="346" customFormat="1" x14ac:dyDescent="0.2">
      <c r="A448" s="347"/>
      <c r="B448" s="335" t="str">
        <f t="shared" si="117"/>
        <v>rampa</v>
      </c>
      <c r="C448" s="417"/>
      <c r="D448" s="417">
        <f t="shared" ref="D448:G448" si="131">D290</f>
        <v>5.0999999999999996</v>
      </c>
      <c r="E448" s="417">
        <f t="shared" si="131"/>
        <v>0</v>
      </c>
      <c r="F448" s="417">
        <f t="shared" si="131"/>
        <v>4.05</v>
      </c>
      <c r="G448" s="417">
        <f t="shared" si="131"/>
        <v>20.66</v>
      </c>
      <c r="H448" s="344"/>
      <c r="I448" s="348"/>
    </row>
    <row r="449" spans="1:9" s="346" customFormat="1" x14ac:dyDescent="0.2">
      <c r="A449" s="347"/>
      <c r="B449" s="335" t="str">
        <f t="shared" si="117"/>
        <v>rampa</v>
      </c>
      <c r="C449" s="417"/>
      <c r="D449" s="417">
        <f t="shared" ref="D449:G449" si="132">D291</f>
        <v>4.8</v>
      </c>
      <c r="E449" s="417">
        <f t="shared" si="132"/>
        <v>0</v>
      </c>
      <c r="F449" s="417">
        <f t="shared" si="132"/>
        <v>4.05</v>
      </c>
      <c r="G449" s="417">
        <f t="shared" si="132"/>
        <v>19.440000000000001</v>
      </c>
      <c r="H449" s="344"/>
      <c r="I449" s="348"/>
    </row>
    <row r="450" spans="1:9" s="346" customFormat="1" x14ac:dyDescent="0.2">
      <c r="A450" s="347"/>
      <c r="B450" s="335" t="str">
        <f t="shared" si="117"/>
        <v>dentista</v>
      </c>
      <c r="C450" s="417"/>
      <c r="D450" s="417">
        <f t="shared" ref="D450:G450" si="133">D292</f>
        <v>2.1</v>
      </c>
      <c r="E450" s="417">
        <f t="shared" si="133"/>
        <v>0</v>
      </c>
      <c r="F450" s="417">
        <f t="shared" si="133"/>
        <v>3</v>
      </c>
      <c r="G450" s="417">
        <f t="shared" si="133"/>
        <v>6.3</v>
      </c>
      <c r="H450" s="344"/>
      <c r="I450" s="348"/>
    </row>
    <row r="451" spans="1:9" s="346" customFormat="1" x14ac:dyDescent="0.2">
      <c r="A451" s="347"/>
      <c r="B451" s="335" t="str">
        <f t="shared" si="117"/>
        <v>ars</v>
      </c>
      <c r="C451" s="417"/>
      <c r="D451" s="417">
        <f t="shared" ref="D451:G451" si="134">D293</f>
        <v>2</v>
      </c>
      <c r="E451" s="417">
        <f t="shared" si="134"/>
        <v>0</v>
      </c>
      <c r="F451" s="417">
        <f t="shared" si="134"/>
        <v>2.2000000000000002</v>
      </c>
      <c r="G451" s="417">
        <f t="shared" si="134"/>
        <v>4.4000000000000004</v>
      </c>
      <c r="H451" s="344"/>
      <c r="I451" s="348"/>
    </row>
    <row r="452" spans="1:9" s="346" customFormat="1" x14ac:dyDescent="0.2">
      <c r="A452" s="347"/>
      <c r="B452" s="335" t="str">
        <f t="shared" si="117"/>
        <v>ars</v>
      </c>
      <c r="C452" s="417"/>
      <c r="D452" s="417">
        <f t="shared" ref="D452:G452" si="135">D294</f>
        <v>2.85</v>
      </c>
      <c r="E452" s="417">
        <f t="shared" si="135"/>
        <v>0</v>
      </c>
      <c r="F452" s="417">
        <f t="shared" si="135"/>
        <v>2.2000000000000002</v>
      </c>
      <c r="G452" s="417">
        <f t="shared" si="135"/>
        <v>6.27</v>
      </c>
      <c r="H452" s="344"/>
      <c r="I452" s="348"/>
    </row>
    <row r="453" spans="1:9" s="346" customFormat="1" x14ac:dyDescent="0.2">
      <c r="A453" s="347"/>
      <c r="B453" s="335" t="str">
        <f t="shared" si="117"/>
        <v>ars</v>
      </c>
      <c r="C453" s="417"/>
      <c r="D453" s="417">
        <f t="shared" ref="D453:G453" si="136">D295</f>
        <v>1.85</v>
      </c>
      <c r="E453" s="417">
        <f t="shared" si="136"/>
        <v>0</v>
      </c>
      <c r="F453" s="417">
        <f t="shared" si="136"/>
        <v>2.2000000000000002</v>
      </c>
      <c r="G453" s="417">
        <f t="shared" si="136"/>
        <v>4.07</v>
      </c>
      <c r="H453" s="344"/>
      <c r="I453" s="348"/>
    </row>
    <row r="454" spans="1:9" s="346" customFormat="1" x14ac:dyDescent="0.2">
      <c r="A454" s="347"/>
      <c r="B454" s="335" t="str">
        <f t="shared" si="117"/>
        <v>ars</v>
      </c>
      <c r="C454" s="417"/>
      <c r="D454" s="417">
        <f t="shared" ref="D454:G454" si="137">D296</f>
        <v>2.85</v>
      </c>
      <c r="E454" s="417">
        <f t="shared" si="137"/>
        <v>0</v>
      </c>
      <c r="F454" s="417">
        <f t="shared" si="137"/>
        <v>2.2000000000000002</v>
      </c>
      <c r="G454" s="417">
        <f t="shared" si="137"/>
        <v>6.27</v>
      </c>
      <c r="H454" s="344"/>
      <c r="I454" s="348"/>
    </row>
    <row r="455" spans="1:9" s="346" customFormat="1" x14ac:dyDescent="0.2">
      <c r="A455" s="347"/>
      <c r="B455" s="335">
        <f t="shared" si="117"/>
        <v>0</v>
      </c>
      <c r="C455" s="417"/>
      <c r="D455" s="417">
        <f t="shared" ref="D455:G455" si="138">D297</f>
        <v>0</v>
      </c>
      <c r="E455" s="417">
        <f t="shared" si="138"/>
        <v>0</v>
      </c>
      <c r="F455" s="417">
        <f t="shared" si="138"/>
        <v>0</v>
      </c>
      <c r="G455" s="417">
        <f t="shared" si="138"/>
        <v>0</v>
      </c>
      <c r="H455" s="344"/>
      <c r="I455" s="348"/>
    </row>
    <row r="456" spans="1:9" s="346" customFormat="1" x14ac:dyDescent="0.2">
      <c r="A456" s="347"/>
      <c r="B456" s="335" t="str">
        <f t="shared" si="117"/>
        <v>rampa</v>
      </c>
      <c r="C456" s="417"/>
      <c r="D456" s="417">
        <f t="shared" ref="D456:G456" si="139">D298</f>
        <v>1.8</v>
      </c>
      <c r="E456" s="417">
        <f t="shared" si="139"/>
        <v>0</v>
      </c>
      <c r="F456" s="417">
        <f t="shared" si="139"/>
        <v>3.5</v>
      </c>
      <c r="G456" s="417">
        <f t="shared" si="139"/>
        <v>6.3</v>
      </c>
      <c r="H456" s="344"/>
      <c r="I456" s="348"/>
    </row>
    <row r="457" spans="1:9" s="346" customFormat="1" x14ac:dyDescent="0.2">
      <c r="A457" s="347"/>
      <c r="B457" s="335" t="str">
        <f t="shared" si="117"/>
        <v>rampa</v>
      </c>
      <c r="C457" s="417"/>
      <c r="D457" s="417">
        <f t="shared" ref="D457:G457" si="140">D299</f>
        <v>2.4</v>
      </c>
      <c r="E457" s="417">
        <f t="shared" si="140"/>
        <v>0</v>
      </c>
      <c r="F457" s="417">
        <f t="shared" si="140"/>
        <v>3.5</v>
      </c>
      <c r="G457" s="417">
        <f t="shared" si="140"/>
        <v>8.4</v>
      </c>
      <c r="H457" s="344"/>
      <c r="I457" s="348"/>
    </row>
    <row r="458" spans="1:9" s="346" customFormat="1" x14ac:dyDescent="0.2">
      <c r="A458" s="347"/>
      <c r="B458" s="335" t="str">
        <f t="shared" si="117"/>
        <v>DML</v>
      </c>
      <c r="C458" s="417"/>
      <c r="D458" s="417">
        <f t="shared" ref="D458:G458" si="141">D300</f>
        <v>1.25</v>
      </c>
      <c r="E458" s="417">
        <f t="shared" si="141"/>
        <v>0</v>
      </c>
      <c r="F458" s="417">
        <f t="shared" si="141"/>
        <v>3</v>
      </c>
      <c r="G458" s="417">
        <f t="shared" si="141"/>
        <v>3.75</v>
      </c>
      <c r="H458" s="344"/>
      <c r="I458" s="348"/>
    </row>
    <row r="459" spans="1:9" s="346" customFormat="1" x14ac:dyDescent="0.2">
      <c r="A459" s="347"/>
      <c r="B459" s="335" t="str">
        <f t="shared" si="117"/>
        <v>DML</v>
      </c>
      <c r="C459" s="417"/>
      <c r="D459" s="417">
        <f t="shared" ref="D459:G459" si="142">D301</f>
        <v>0.6</v>
      </c>
      <c r="E459" s="417">
        <f t="shared" si="142"/>
        <v>0</v>
      </c>
      <c r="F459" s="417">
        <f t="shared" si="142"/>
        <v>3</v>
      </c>
      <c r="G459" s="417">
        <f t="shared" si="142"/>
        <v>1.8</v>
      </c>
      <c r="H459" s="344"/>
      <c r="I459" s="348"/>
    </row>
    <row r="460" spans="1:9" s="346" customFormat="1" x14ac:dyDescent="0.2">
      <c r="A460" s="347"/>
      <c r="B460" s="335">
        <f t="shared" si="117"/>
        <v>0</v>
      </c>
      <c r="C460" s="417"/>
      <c r="D460" s="417">
        <f t="shared" ref="D460:G460" si="143">D302</f>
        <v>0</v>
      </c>
      <c r="E460" s="417">
        <f t="shared" si="143"/>
        <v>0</v>
      </c>
      <c r="F460" s="417">
        <f t="shared" si="143"/>
        <v>0</v>
      </c>
      <c r="G460" s="417">
        <f t="shared" si="143"/>
        <v>0</v>
      </c>
      <c r="H460" s="344"/>
      <c r="I460" s="348"/>
    </row>
    <row r="461" spans="1:9" s="346" customFormat="1" x14ac:dyDescent="0.2">
      <c r="A461" s="347"/>
      <c r="B461" s="335" t="str">
        <f t="shared" si="117"/>
        <v>platibanda ars</v>
      </c>
      <c r="C461" s="417"/>
      <c r="D461" s="417">
        <f t="shared" ref="D461:G461" si="144">D303</f>
        <v>2</v>
      </c>
      <c r="E461" s="417">
        <f t="shared" si="144"/>
        <v>0</v>
      </c>
      <c r="F461" s="417">
        <f t="shared" si="144"/>
        <v>2.2000000000000002</v>
      </c>
      <c r="G461" s="417">
        <f t="shared" si="144"/>
        <v>4.4000000000000004</v>
      </c>
      <c r="H461" s="344"/>
      <c r="I461" s="348"/>
    </row>
    <row r="462" spans="1:9" s="346" customFormat="1" x14ac:dyDescent="0.2">
      <c r="A462" s="347"/>
      <c r="B462" s="335" t="str">
        <f t="shared" si="117"/>
        <v>platibanda ars</v>
      </c>
      <c r="C462" s="417"/>
      <c r="D462" s="417">
        <f t="shared" ref="D462:G462" si="145">D304</f>
        <v>2.85</v>
      </c>
      <c r="E462" s="417">
        <f t="shared" si="145"/>
        <v>0</v>
      </c>
      <c r="F462" s="417">
        <f t="shared" si="145"/>
        <v>2.2000000000000002</v>
      </c>
      <c r="G462" s="417">
        <f t="shared" si="145"/>
        <v>6.27</v>
      </c>
      <c r="H462" s="344"/>
      <c r="I462" s="348"/>
    </row>
    <row r="463" spans="1:9" s="346" customFormat="1" x14ac:dyDescent="0.2">
      <c r="A463" s="347"/>
      <c r="B463" s="335" t="str">
        <f t="shared" si="117"/>
        <v>platibanda ars</v>
      </c>
      <c r="C463" s="417"/>
      <c r="D463" s="417">
        <f t="shared" ref="D463:G463" si="146">D305</f>
        <v>1.7</v>
      </c>
      <c r="E463" s="417">
        <f t="shared" si="146"/>
        <v>0</v>
      </c>
      <c r="F463" s="417">
        <f t="shared" si="146"/>
        <v>2.2000000000000002</v>
      </c>
      <c r="G463" s="417">
        <f t="shared" si="146"/>
        <v>3.74</v>
      </c>
      <c r="H463" s="344"/>
      <c r="I463" s="348"/>
    </row>
    <row r="464" spans="1:9" s="346" customFormat="1" x14ac:dyDescent="0.2">
      <c r="A464" s="347"/>
      <c r="B464" s="335" t="str">
        <f t="shared" si="117"/>
        <v>platibanda ars</v>
      </c>
      <c r="C464" s="417"/>
      <c r="D464" s="417">
        <f t="shared" ref="D464:G464" si="147">D306</f>
        <v>2.85</v>
      </c>
      <c r="E464" s="417">
        <f t="shared" si="147"/>
        <v>0</v>
      </c>
      <c r="F464" s="417">
        <f t="shared" si="147"/>
        <v>2.2000000000000002</v>
      </c>
      <c r="G464" s="417">
        <f t="shared" si="147"/>
        <v>6.27</v>
      </c>
      <c r="H464" s="344"/>
      <c r="I464" s="348"/>
    </row>
    <row r="465" spans="1:9" s="346" customFormat="1" x14ac:dyDescent="0.2">
      <c r="A465" s="347"/>
      <c r="B465" s="335">
        <f t="shared" si="117"/>
        <v>0</v>
      </c>
      <c r="C465" s="417"/>
      <c r="D465" s="417">
        <f t="shared" ref="D465:G465" si="148">D307</f>
        <v>0</v>
      </c>
      <c r="E465" s="417">
        <f t="shared" si="148"/>
        <v>0</v>
      </c>
      <c r="F465" s="417">
        <f t="shared" si="148"/>
        <v>0</v>
      </c>
      <c r="G465" s="417">
        <f t="shared" si="148"/>
        <v>0</v>
      </c>
      <c r="H465" s="344"/>
      <c r="I465" s="348"/>
    </row>
    <row r="466" spans="1:9" s="346" customFormat="1" x14ac:dyDescent="0.2">
      <c r="A466" s="347"/>
      <c r="B466" s="335" t="str">
        <f t="shared" si="117"/>
        <v>platibanda</v>
      </c>
      <c r="C466" s="417"/>
      <c r="D466" s="417">
        <f t="shared" ref="D466:G466" si="149">D308</f>
        <v>1.8</v>
      </c>
      <c r="E466" s="417">
        <f t="shared" si="149"/>
        <v>0</v>
      </c>
      <c r="F466" s="417">
        <f t="shared" si="149"/>
        <v>1.2</v>
      </c>
      <c r="G466" s="417">
        <f t="shared" si="149"/>
        <v>2.16</v>
      </c>
      <c r="H466" s="344"/>
      <c r="I466" s="348"/>
    </row>
    <row r="467" spans="1:9" s="346" customFormat="1" x14ac:dyDescent="0.2">
      <c r="A467" s="347"/>
      <c r="B467" s="335" t="str">
        <f t="shared" si="117"/>
        <v>platibanda</v>
      </c>
      <c r="C467" s="417"/>
      <c r="D467" s="417">
        <f t="shared" ref="D467:G467" si="150">D309</f>
        <v>2.4</v>
      </c>
      <c r="E467" s="417">
        <f t="shared" si="150"/>
        <v>0</v>
      </c>
      <c r="F467" s="417">
        <f t="shared" si="150"/>
        <v>1.2</v>
      </c>
      <c r="G467" s="417">
        <f t="shared" si="150"/>
        <v>2.88</v>
      </c>
      <c r="H467" s="344"/>
      <c r="I467" s="348"/>
    </row>
    <row r="468" spans="1:9" s="346" customFormat="1" x14ac:dyDescent="0.2">
      <c r="A468" s="347"/>
      <c r="B468" s="335" t="str">
        <f t="shared" si="117"/>
        <v>platibanda</v>
      </c>
      <c r="C468" s="417"/>
      <c r="D468" s="417">
        <f t="shared" ref="D468:G468" si="151">D310</f>
        <v>0.75</v>
      </c>
      <c r="E468" s="417">
        <f t="shared" si="151"/>
        <v>0</v>
      </c>
      <c r="F468" s="417">
        <f t="shared" si="151"/>
        <v>1.2</v>
      </c>
      <c r="G468" s="417">
        <f t="shared" si="151"/>
        <v>0.9</v>
      </c>
      <c r="H468" s="344"/>
      <c r="I468" s="348"/>
    </row>
    <row r="469" spans="1:9" s="346" customFormat="1" x14ac:dyDescent="0.2">
      <c r="A469" s="347"/>
      <c r="B469" s="335" t="str">
        <f t="shared" si="117"/>
        <v>platibanda</v>
      </c>
      <c r="C469" s="417"/>
      <c r="D469" s="417">
        <f t="shared" ref="D469:G469" si="152">D311</f>
        <v>1.35</v>
      </c>
      <c r="E469" s="417">
        <f t="shared" si="152"/>
        <v>0</v>
      </c>
      <c r="F469" s="417">
        <f t="shared" si="152"/>
        <v>1.2</v>
      </c>
      <c r="G469" s="417">
        <f t="shared" si="152"/>
        <v>1.62</v>
      </c>
      <c r="H469" s="344"/>
      <c r="I469" s="348"/>
    </row>
    <row r="470" spans="1:9" s="346" customFormat="1" x14ac:dyDescent="0.2">
      <c r="A470" s="347"/>
      <c r="B470" s="335" t="str">
        <f t="shared" si="117"/>
        <v>platibanda</v>
      </c>
      <c r="C470" s="417"/>
      <c r="D470" s="417">
        <f t="shared" ref="D470:G470" si="153">D312</f>
        <v>1.1499999999999999</v>
      </c>
      <c r="E470" s="417">
        <f t="shared" si="153"/>
        <v>0</v>
      </c>
      <c r="F470" s="417">
        <f t="shared" si="153"/>
        <v>1.2</v>
      </c>
      <c r="G470" s="417">
        <f t="shared" si="153"/>
        <v>1.38</v>
      </c>
      <c r="H470" s="344"/>
      <c r="I470" s="348"/>
    </row>
    <row r="471" spans="1:9" s="346" customFormat="1" x14ac:dyDescent="0.2">
      <c r="A471" s="347"/>
      <c r="B471" s="335" t="str">
        <f t="shared" si="117"/>
        <v>platibanda</v>
      </c>
      <c r="C471" s="417"/>
      <c r="D471" s="417">
        <f t="shared" ref="D471:G471" si="154">D313</f>
        <v>2.15</v>
      </c>
      <c r="E471" s="417">
        <f t="shared" si="154"/>
        <v>0</v>
      </c>
      <c r="F471" s="417">
        <f t="shared" si="154"/>
        <v>1.2</v>
      </c>
      <c r="G471" s="417">
        <f t="shared" si="154"/>
        <v>2.58</v>
      </c>
      <c r="H471" s="344"/>
      <c r="I471" s="348"/>
    </row>
    <row r="472" spans="1:9" s="346" customFormat="1" x14ac:dyDescent="0.2">
      <c r="A472" s="347"/>
      <c r="B472" s="335" t="str">
        <f t="shared" si="117"/>
        <v>platibanda</v>
      </c>
      <c r="C472" s="417"/>
      <c r="D472" s="417">
        <f t="shared" ref="D472:G472" si="155">D314</f>
        <v>0.7</v>
      </c>
      <c r="E472" s="417">
        <f t="shared" si="155"/>
        <v>0</v>
      </c>
      <c r="F472" s="417">
        <f t="shared" si="155"/>
        <v>1.2</v>
      </c>
      <c r="G472" s="417">
        <f t="shared" si="155"/>
        <v>0.84</v>
      </c>
      <c r="H472" s="344"/>
      <c r="I472" s="348"/>
    </row>
    <row r="473" spans="1:9" s="346" customFormat="1" x14ac:dyDescent="0.2">
      <c r="A473" s="347"/>
      <c r="B473" s="335" t="str">
        <f t="shared" si="117"/>
        <v>platibanda</v>
      </c>
      <c r="C473" s="417"/>
      <c r="D473" s="417">
        <f t="shared" ref="D473:G473" si="156">D315</f>
        <v>0.7</v>
      </c>
      <c r="E473" s="417">
        <f t="shared" si="156"/>
        <v>0</v>
      </c>
      <c r="F473" s="417">
        <f t="shared" si="156"/>
        <v>1.2</v>
      </c>
      <c r="G473" s="417">
        <f t="shared" si="156"/>
        <v>0.84</v>
      </c>
      <c r="H473" s="344"/>
      <c r="I473" s="348"/>
    </row>
    <row r="474" spans="1:9" s="346" customFormat="1" x14ac:dyDescent="0.2">
      <c r="A474" s="347"/>
      <c r="B474" s="335" t="str">
        <f t="shared" si="117"/>
        <v>platibanda</v>
      </c>
      <c r="C474" s="417"/>
      <c r="D474" s="417">
        <f t="shared" ref="D474:G474" si="157">D316</f>
        <v>2.15</v>
      </c>
      <c r="E474" s="417">
        <f t="shared" si="157"/>
        <v>0</v>
      </c>
      <c r="F474" s="417">
        <f t="shared" si="157"/>
        <v>1.2</v>
      </c>
      <c r="G474" s="417">
        <f t="shared" si="157"/>
        <v>2.58</v>
      </c>
      <c r="H474" s="344"/>
      <c r="I474" s="348"/>
    </row>
    <row r="475" spans="1:9" s="346" customFormat="1" x14ac:dyDescent="0.2">
      <c r="A475" s="347"/>
      <c r="B475" s="335">
        <f t="shared" si="117"/>
        <v>0</v>
      </c>
      <c r="C475" s="417"/>
      <c r="D475" s="417">
        <f t="shared" ref="D475:G475" si="158">D317</f>
        <v>0</v>
      </c>
      <c r="E475" s="417">
        <f t="shared" si="158"/>
        <v>0</v>
      </c>
      <c r="F475" s="417">
        <f t="shared" si="158"/>
        <v>0</v>
      </c>
      <c r="G475" s="417">
        <f t="shared" si="158"/>
        <v>0</v>
      </c>
      <c r="H475" s="344"/>
      <c r="I475" s="348"/>
    </row>
    <row r="476" spans="1:9" s="346" customFormat="1" x14ac:dyDescent="0.2">
      <c r="A476" s="347"/>
      <c r="B476" s="335" t="str">
        <f t="shared" si="117"/>
        <v>platibanda rampa</v>
      </c>
      <c r="C476" s="417"/>
      <c r="D476" s="417">
        <f t="shared" ref="D476:G476" si="159">D318</f>
        <v>5.0999999999999996</v>
      </c>
      <c r="E476" s="417">
        <f t="shared" si="159"/>
        <v>0</v>
      </c>
      <c r="F476" s="417">
        <f t="shared" si="159"/>
        <v>1.45</v>
      </c>
      <c r="G476" s="417">
        <f t="shared" si="159"/>
        <v>7.4</v>
      </c>
      <c r="H476" s="344"/>
      <c r="I476" s="348"/>
    </row>
    <row r="477" spans="1:9" s="346" customFormat="1" x14ac:dyDescent="0.2">
      <c r="A477" s="347"/>
      <c r="B477" s="335" t="str">
        <f t="shared" si="117"/>
        <v>platibanda rampa</v>
      </c>
      <c r="C477" s="417"/>
      <c r="D477" s="417">
        <f t="shared" ref="D477:G478" si="160">D319</f>
        <v>4.7</v>
      </c>
      <c r="E477" s="417">
        <f t="shared" si="160"/>
        <v>0</v>
      </c>
      <c r="F477" s="417">
        <f t="shared" si="160"/>
        <v>1.45</v>
      </c>
      <c r="G477" s="417">
        <f t="shared" si="160"/>
        <v>6.82</v>
      </c>
      <c r="H477" s="344"/>
      <c r="I477" s="348"/>
    </row>
    <row r="478" spans="1:9" s="346" customFormat="1" x14ac:dyDescent="0.2">
      <c r="A478" s="347"/>
      <c r="B478" s="335" t="str">
        <f t="shared" si="117"/>
        <v>platibanda</v>
      </c>
      <c r="C478" s="417"/>
      <c r="D478" s="417">
        <f t="shared" si="160"/>
        <v>2.15</v>
      </c>
      <c r="E478" s="417">
        <f t="shared" si="160"/>
        <v>0</v>
      </c>
      <c r="F478" s="417">
        <f t="shared" si="160"/>
        <v>1.45</v>
      </c>
      <c r="G478" s="417">
        <f t="shared" si="160"/>
        <v>3.12</v>
      </c>
      <c r="H478" s="344"/>
      <c r="I478" s="348"/>
    </row>
    <row r="479" spans="1:9" s="346" customFormat="1" x14ac:dyDescent="0.2">
      <c r="A479" s="347"/>
      <c r="B479" s="335">
        <f t="shared" si="117"/>
        <v>0</v>
      </c>
      <c r="C479" s="417"/>
      <c r="D479" s="417">
        <f t="shared" ref="D479:G479" si="161">D321</f>
        <v>0</v>
      </c>
      <c r="E479" s="417">
        <f t="shared" si="161"/>
        <v>0</v>
      </c>
      <c r="F479" s="417">
        <f t="shared" si="161"/>
        <v>0</v>
      </c>
      <c r="G479" s="417">
        <f t="shared" si="161"/>
        <v>0</v>
      </c>
      <c r="H479" s="344"/>
      <c r="I479" s="348"/>
    </row>
    <row r="480" spans="1:9" s="346" customFormat="1" x14ac:dyDescent="0.2">
      <c r="A480" s="347"/>
      <c r="B480" s="335" t="str">
        <f t="shared" si="117"/>
        <v>descontos de  vãos maiores que 2m²</v>
      </c>
      <c r="C480" s="417"/>
      <c r="D480" s="417">
        <f t="shared" ref="D480:G480" si="162">D322</f>
        <v>4.8</v>
      </c>
      <c r="E480" s="417">
        <f t="shared" si="162"/>
        <v>0</v>
      </c>
      <c r="F480" s="417">
        <f t="shared" si="162"/>
        <v>0.8</v>
      </c>
      <c r="G480" s="417">
        <f t="shared" si="162"/>
        <v>3.84</v>
      </c>
      <c r="H480" s="344"/>
      <c r="I480" s="348"/>
    </row>
    <row r="481" spans="1:9" s="346" customFormat="1" x14ac:dyDescent="0.2">
      <c r="A481" s="347"/>
      <c r="B481" s="335">
        <f t="shared" si="117"/>
        <v>0</v>
      </c>
      <c r="C481" s="417"/>
      <c r="D481" s="417">
        <f t="shared" ref="D481:G481" si="163">D323</f>
        <v>0</v>
      </c>
      <c r="E481" s="417">
        <f t="shared" si="163"/>
        <v>0</v>
      </c>
      <c r="F481" s="417">
        <f t="shared" si="163"/>
        <v>0</v>
      </c>
      <c r="G481" s="417">
        <f t="shared" si="163"/>
        <v>0</v>
      </c>
      <c r="H481" s="344"/>
      <c r="I481" s="348"/>
    </row>
    <row r="482" spans="1:9" s="346" customFormat="1" x14ac:dyDescent="0.2">
      <c r="A482" s="347"/>
      <c r="B482" s="353" t="s">
        <v>8765</v>
      </c>
      <c r="C482" s="417"/>
      <c r="D482" s="417"/>
      <c r="E482" s="417"/>
      <c r="F482" s="417"/>
      <c r="G482" s="307"/>
      <c r="H482" s="344">
        <f>((SUM(G483:G637))-(G640+G641+G642))</f>
        <v>1159.6300000000012</v>
      </c>
      <c r="I482" s="348"/>
    </row>
    <row r="483" spans="1:9" s="346" customFormat="1" x14ac:dyDescent="0.2">
      <c r="A483" s="347"/>
      <c r="B483" s="335" t="s">
        <v>8669</v>
      </c>
      <c r="C483" s="417">
        <v>2</v>
      </c>
      <c r="D483" s="417">
        <v>3.3</v>
      </c>
      <c r="E483" s="417"/>
      <c r="F483" s="417">
        <v>3</v>
      </c>
      <c r="G483" s="307">
        <f t="shared" ref="G483:G500" si="164">ROUND(PRODUCT(C483:F483),2)</f>
        <v>19.8</v>
      </c>
      <c r="H483" s="307"/>
      <c r="I483" s="348"/>
    </row>
    <row r="484" spans="1:9" s="346" customFormat="1" x14ac:dyDescent="0.2">
      <c r="A484" s="347"/>
      <c r="B484" s="335" t="s">
        <v>8669</v>
      </c>
      <c r="C484" s="417">
        <v>2</v>
      </c>
      <c r="D484" s="417">
        <v>4.3</v>
      </c>
      <c r="E484" s="417"/>
      <c r="F484" s="417">
        <v>3</v>
      </c>
      <c r="G484" s="307">
        <f t="shared" si="164"/>
        <v>25.8</v>
      </c>
      <c r="H484" s="307"/>
      <c r="I484" s="348"/>
    </row>
    <row r="485" spans="1:9" s="346" customFormat="1" x14ac:dyDescent="0.2">
      <c r="A485" s="347"/>
      <c r="B485" s="335" t="s">
        <v>8669</v>
      </c>
      <c r="C485" s="417">
        <v>2</v>
      </c>
      <c r="D485" s="417">
        <v>4.5</v>
      </c>
      <c r="E485" s="417"/>
      <c r="F485" s="417">
        <v>3</v>
      </c>
      <c r="G485" s="307">
        <f t="shared" si="164"/>
        <v>27</v>
      </c>
      <c r="H485" s="307"/>
      <c r="I485" s="348"/>
    </row>
    <row r="486" spans="1:9" s="346" customFormat="1" x14ac:dyDescent="0.2">
      <c r="A486" s="347"/>
      <c r="B486" s="335" t="s">
        <v>8669</v>
      </c>
      <c r="C486" s="417">
        <v>2</v>
      </c>
      <c r="D486" s="417">
        <v>3.7</v>
      </c>
      <c r="E486" s="417"/>
      <c r="F486" s="417">
        <v>3</v>
      </c>
      <c r="G486" s="307">
        <f t="shared" si="164"/>
        <v>22.2</v>
      </c>
      <c r="H486" s="307"/>
      <c r="I486" s="348"/>
    </row>
    <row r="487" spans="1:9" s="346" customFormat="1" x14ac:dyDescent="0.2">
      <c r="A487" s="347"/>
      <c r="B487" s="335" t="s">
        <v>8669</v>
      </c>
      <c r="C487" s="417">
        <v>2</v>
      </c>
      <c r="D487" s="417">
        <v>2.7</v>
      </c>
      <c r="E487" s="417"/>
      <c r="F487" s="417">
        <v>3</v>
      </c>
      <c r="G487" s="307">
        <f t="shared" si="164"/>
        <v>16.2</v>
      </c>
      <c r="H487" s="307"/>
      <c r="I487" s="348"/>
    </row>
    <row r="488" spans="1:9" s="346" customFormat="1" x14ac:dyDescent="0.2">
      <c r="A488" s="347"/>
      <c r="B488" s="335" t="s">
        <v>8669</v>
      </c>
      <c r="C488" s="417">
        <v>2</v>
      </c>
      <c r="D488" s="417">
        <v>1.9</v>
      </c>
      <c r="E488" s="417"/>
      <c r="F488" s="417">
        <v>3</v>
      </c>
      <c r="G488" s="307">
        <f t="shared" si="164"/>
        <v>11.4</v>
      </c>
      <c r="H488" s="307"/>
      <c r="I488" s="348"/>
    </row>
    <row r="489" spans="1:9" s="346" customFormat="1" x14ac:dyDescent="0.2">
      <c r="A489" s="347"/>
      <c r="B489" s="335" t="s">
        <v>8669</v>
      </c>
      <c r="C489" s="417">
        <v>2</v>
      </c>
      <c r="D489" s="417">
        <v>1.5</v>
      </c>
      <c r="E489" s="417"/>
      <c r="F489" s="417">
        <v>3</v>
      </c>
      <c r="G489" s="307">
        <f t="shared" si="164"/>
        <v>9</v>
      </c>
      <c r="H489" s="307"/>
      <c r="I489" s="348"/>
    </row>
    <row r="490" spans="1:9" s="346" customFormat="1" x14ac:dyDescent="0.2">
      <c r="A490" s="347"/>
      <c r="B490" s="335" t="s">
        <v>8669</v>
      </c>
      <c r="C490" s="417">
        <v>2</v>
      </c>
      <c r="D490" s="417">
        <v>2.5</v>
      </c>
      <c r="E490" s="417"/>
      <c r="F490" s="417">
        <v>3</v>
      </c>
      <c r="G490" s="307">
        <f t="shared" si="164"/>
        <v>15</v>
      </c>
      <c r="H490" s="307"/>
      <c r="I490" s="348"/>
    </row>
    <row r="491" spans="1:9" s="346" customFormat="1" x14ac:dyDescent="0.2">
      <c r="A491" s="347"/>
      <c r="B491" s="335"/>
      <c r="C491" s="417"/>
      <c r="D491" s="417"/>
      <c r="E491" s="417"/>
      <c r="F491" s="417"/>
      <c r="G491" s="307"/>
      <c r="H491" s="344"/>
      <c r="I491" s="348"/>
    </row>
    <row r="492" spans="1:9" s="346" customFormat="1" x14ac:dyDescent="0.2">
      <c r="A492" s="347"/>
      <c r="B492" s="335" t="s">
        <v>8668</v>
      </c>
      <c r="C492" s="417">
        <v>2</v>
      </c>
      <c r="D492" s="417">
        <v>2.2999999999999998</v>
      </c>
      <c r="E492" s="417"/>
      <c r="F492" s="417">
        <v>3</v>
      </c>
      <c r="G492" s="307">
        <f t="shared" si="164"/>
        <v>13.8</v>
      </c>
      <c r="H492" s="307"/>
      <c r="I492" s="348"/>
    </row>
    <row r="493" spans="1:9" s="346" customFormat="1" x14ac:dyDescent="0.2">
      <c r="A493" s="347"/>
      <c r="B493" s="335" t="s">
        <v>8668</v>
      </c>
      <c r="C493" s="417">
        <v>2</v>
      </c>
      <c r="D493" s="417">
        <v>4.9000000000000004</v>
      </c>
      <c r="E493" s="417"/>
      <c r="F493" s="417">
        <v>3</v>
      </c>
      <c r="G493" s="307">
        <f t="shared" si="164"/>
        <v>29.4</v>
      </c>
      <c r="H493" s="307"/>
      <c r="I493" s="348"/>
    </row>
    <row r="494" spans="1:9" s="346" customFormat="1" x14ac:dyDescent="0.2">
      <c r="A494" s="347"/>
      <c r="B494" s="335" t="s">
        <v>8668</v>
      </c>
      <c r="C494" s="417"/>
      <c r="D494" s="417">
        <f>1.3+1.6+0.3</f>
        <v>3.2</v>
      </c>
      <c r="E494" s="417"/>
      <c r="F494" s="417">
        <v>3</v>
      </c>
      <c r="G494" s="307">
        <f t="shared" si="164"/>
        <v>9.6</v>
      </c>
      <c r="H494" s="307"/>
      <c r="I494" s="348"/>
    </row>
    <row r="495" spans="1:9" s="346" customFormat="1" x14ac:dyDescent="0.2">
      <c r="A495" s="347"/>
      <c r="B495" s="335" t="s">
        <v>8668</v>
      </c>
      <c r="C495" s="417"/>
      <c r="D495" s="417">
        <v>3.9</v>
      </c>
      <c r="E495" s="417"/>
      <c r="F495" s="417">
        <v>3</v>
      </c>
      <c r="G495" s="307">
        <f t="shared" si="164"/>
        <v>11.7</v>
      </c>
      <c r="H495" s="307"/>
      <c r="I495" s="348"/>
    </row>
    <row r="496" spans="1:9" s="346" customFormat="1" x14ac:dyDescent="0.2">
      <c r="A496" s="347"/>
      <c r="B496" s="335"/>
      <c r="C496" s="417"/>
      <c r="D496" s="417"/>
      <c r="E496" s="417"/>
      <c r="F496" s="417"/>
      <c r="G496" s="307"/>
      <c r="H496" s="344"/>
      <c r="I496" s="348"/>
    </row>
    <row r="497" spans="1:9" s="346" customFormat="1" x14ac:dyDescent="0.2">
      <c r="A497" s="347"/>
      <c r="B497" s="335" t="s">
        <v>8766</v>
      </c>
      <c r="C497" s="417"/>
      <c r="D497" s="417">
        <v>1.3</v>
      </c>
      <c r="E497" s="417"/>
      <c r="F497" s="417">
        <v>3</v>
      </c>
      <c r="G497" s="307">
        <f t="shared" si="164"/>
        <v>3.9</v>
      </c>
      <c r="H497" s="307"/>
      <c r="I497" s="348"/>
    </row>
    <row r="498" spans="1:9" s="346" customFormat="1" x14ac:dyDescent="0.2">
      <c r="A498" s="347"/>
      <c r="B498" s="335" t="s">
        <v>8766</v>
      </c>
      <c r="C498" s="417"/>
      <c r="D498" s="417">
        <v>1.3</v>
      </c>
      <c r="E498" s="417"/>
      <c r="F498" s="417">
        <v>3</v>
      </c>
      <c r="G498" s="307">
        <f t="shared" si="164"/>
        <v>3.9</v>
      </c>
      <c r="H498" s="307"/>
      <c r="I498" s="348"/>
    </row>
    <row r="499" spans="1:9" s="346" customFormat="1" x14ac:dyDescent="0.2">
      <c r="A499" s="347"/>
      <c r="B499" s="335" t="s">
        <v>8766</v>
      </c>
      <c r="C499" s="417"/>
      <c r="D499" s="417">
        <v>1.2</v>
      </c>
      <c r="E499" s="417"/>
      <c r="F499" s="417">
        <v>3</v>
      </c>
      <c r="G499" s="307">
        <f t="shared" si="164"/>
        <v>3.6</v>
      </c>
      <c r="H499" s="307"/>
      <c r="I499" s="348"/>
    </row>
    <row r="500" spans="1:9" s="346" customFormat="1" x14ac:dyDescent="0.2">
      <c r="A500" s="347"/>
      <c r="B500" s="335" t="s">
        <v>8766</v>
      </c>
      <c r="C500" s="417"/>
      <c r="D500" s="417">
        <v>1.2</v>
      </c>
      <c r="E500" s="417"/>
      <c r="F500" s="417">
        <v>3</v>
      </c>
      <c r="G500" s="307">
        <f t="shared" si="164"/>
        <v>3.6</v>
      </c>
      <c r="H500" s="307"/>
      <c r="I500" s="348"/>
    </row>
    <row r="501" spans="1:9" s="346" customFormat="1" x14ac:dyDescent="0.2">
      <c r="A501" s="347"/>
      <c r="B501" s="335"/>
      <c r="C501" s="417"/>
      <c r="D501" s="417"/>
      <c r="E501" s="417"/>
      <c r="F501" s="417"/>
      <c r="G501" s="307"/>
      <c r="H501" s="344"/>
      <c r="I501" s="348"/>
    </row>
    <row r="502" spans="1:9" s="346" customFormat="1" x14ac:dyDescent="0.2">
      <c r="A502" s="347"/>
      <c r="B502" s="335" t="s">
        <v>8364</v>
      </c>
      <c r="C502" s="417"/>
      <c r="D502" s="417">
        <v>1.6</v>
      </c>
      <c r="E502" s="417"/>
      <c r="F502" s="417">
        <v>3</v>
      </c>
      <c r="G502" s="307">
        <f t="shared" ref="G502:G514" si="165">ROUND(PRODUCT(C502:F502),2)</f>
        <v>4.8</v>
      </c>
      <c r="H502" s="307"/>
      <c r="I502" s="348"/>
    </row>
    <row r="503" spans="1:9" s="346" customFormat="1" x14ac:dyDescent="0.2">
      <c r="A503" s="347"/>
      <c r="B503" s="335" t="s">
        <v>8364</v>
      </c>
      <c r="C503" s="417"/>
      <c r="D503" s="417">
        <v>1.6</v>
      </c>
      <c r="E503" s="417"/>
      <c r="F503" s="417">
        <v>3</v>
      </c>
      <c r="G503" s="307">
        <f t="shared" si="165"/>
        <v>4.8</v>
      </c>
      <c r="H503" s="307"/>
      <c r="I503" s="348"/>
    </row>
    <row r="504" spans="1:9" s="346" customFormat="1" x14ac:dyDescent="0.2">
      <c r="A504" s="347"/>
      <c r="B504" s="335" t="s">
        <v>8364</v>
      </c>
      <c r="C504" s="417"/>
      <c r="D504" s="417">
        <v>1.2</v>
      </c>
      <c r="E504" s="417"/>
      <c r="F504" s="417">
        <v>3</v>
      </c>
      <c r="G504" s="307">
        <f t="shared" si="165"/>
        <v>3.6</v>
      </c>
      <c r="H504" s="307"/>
      <c r="I504" s="348"/>
    </row>
    <row r="505" spans="1:9" s="346" customFormat="1" x14ac:dyDescent="0.2">
      <c r="A505" s="347"/>
      <c r="B505" s="335" t="s">
        <v>8364</v>
      </c>
      <c r="C505" s="417"/>
      <c r="D505" s="417">
        <v>1.2</v>
      </c>
      <c r="E505" s="417"/>
      <c r="F505" s="417">
        <v>3</v>
      </c>
      <c r="G505" s="307">
        <f t="shared" si="165"/>
        <v>3.6</v>
      </c>
      <c r="H505" s="307"/>
      <c r="I505" s="348"/>
    </row>
    <row r="506" spans="1:9" s="346" customFormat="1" x14ac:dyDescent="0.2">
      <c r="A506" s="347"/>
      <c r="B506" s="335"/>
      <c r="C506" s="417"/>
      <c r="D506" s="417"/>
      <c r="E506" s="417"/>
      <c r="F506" s="417"/>
      <c r="G506" s="307"/>
      <c r="H506" s="344"/>
      <c r="I506" s="348"/>
    </row>
    <row r="507" spans="1:9" s="346" customFormat="1" x14ac:dyDescent="0.2">
      <c r="A507" s="347"/>
      <c r="B507" s="335" t="s">
        <v>8767</v>
      </c>
      <c r="C507" s="417"/>
      <c r="D507" s="417">
        <v>3.3</v>
      </c>
      <c r="E507" s="417"/>
      <c r="F507" s="417">
        <v>3</v>
      </c>
      <c r="G507" s="307">
        <f t="shared" si="165"/>
        <v>9.9</v>
      </c>
      <c r="H507" s="307"/>
      <c r="I507" s="348"/>
    </row>
    <row r="508" spans="1:9" s="346" customFormat="1" x14ac:dyDescent="0.2">
      <c r="A508" s="347"/>
      <c r="B508" s="335" t="s">
        <v>8767</v>
      </c>
      <c r="C508" s="417"/>
      <c r="D508" s="417">
        <v>3.3</v>
      </c>
      <c r="E508" s="417"/>
      <c r="F508" s="417">
        <v>3</v>
      </c>
      <c r="G508" s="307">
        <f t="shared" si="165"/>
        <v>9.9</v>
      </c>
      <c r="H508" s="307"/>
      <c r="I508" s="348"/>
    </row>
    <row r="509" spans="1:9" s="346" customFormat="1" x14ac:dyDescent="0.2">
      <c r="A509" s="347"/>
      <c r="B509" s="335" t="s">
        <v>8767</v>
      </c>
      <c r="C509" s="417"/>
      <c r="D509" s="417">
        <v>3.05</v>
      </c>
      <c r="E509" s="417"/>
      <c r="F509" s="417">
        <v>3</v>
      </c>
      <c r="G509" s="307">
        <f t="shared" si="165"/>
        <v>9.15</v>
      </c>
      <c r="H509" s="307"/>
      <c r="I509" s="348"/>
    </row>
    <row r="510" spans="1:9" s="346" customFormat="1" x14ac:dyDescent="0.2">
      <c r="A510" s="347"/>
      <c r="B510" s="335" t="s">
        <v>8767</v>
      </c>
      <c r="C510" s="417"/>
      <c r="D510" s="417">
        <v>3.05</v>
      </c>
      <c r="E510" s="417"/>
      <c r="F510" s="417">
        <v>3</v>
      </c>
      <c r="G510" s="307">
        <f t="shared" si="165"/>
        <v>9.15</v>
      </c>
      <c r="H510" s="307"/>
      <c r="I510" s="348"/>
    </row>
    <row r="511" spans="1:9" s="346" customFormat="1" x14ac:dyDescent="0.2">
      <c r="A511" s="347"/>
      <c r="B511" s="335"/>
      <c r="C511" s="417"/>
      <c r="D511" s="417"/>
      <c r="E511" s="417"/>
      <c r="F511" s="417"/>
      <c r="G511" s="307"/>
      <c r="H511" s="344"/>
      <c r="I511" s="348"/>
    </row>
    <row r="512" spans="1:9" s="346" customFormat="1" x14ac:dyDescent="0.2">
      <c r="A512" s="347"/>
      <c r="B512" s="335" t="s">
        <v>8667</v>
      </c>
      <c r="C512" s="417"/>
      <c r="D512" s="417">
        <v>1.45</v>
      </c>
      <c r="E512" s="417"/>
      <c r="F512" s="417">
        <v>3</v>
      </c>
      <c r="G512" s="307">
        <f t="shared" si="165"/>
        <v>4.3499999999999996</v>
      </c>
      <c r="H512" s="307"/>
      <c r="I512" s="348"/>
    </row>
    <row r="513" spans="1:9" s="346" customFormat="1" x14ac:dyDescent="0.2">
      <c r="A513" s="347"/>
      <c r="B513" s="335" t="s">
        <v>8667</v>
      </c>
      <c r="C513" s="417"/>
      <c r="D513" s="417">
        <v>1.2</v>
      </c>
      <c r="E513" s="417"/>
      <c r="F513" s="417">
        <v>3</v>
      </c>
      <c r="G513" s="307">
        <f t="shared" si="165"/>
        <v>3.6</v>
      </c>
      <c r="H513" s="307"/>
      <c r="I513" s="348"/>
    </row>
    <row r="514" spans="1:9" s="346" customFormat="1" x14ac:dyDescent="0.2">
      <c r="A514" s="347"/>
      <c r="B514" s="335" t="s">
        <v>8667</v>
      </c>
      <c r="C514" s="417"/>
      <c r="D514" s="417">
        <v>1.2</v>
      </c>
      <c r="E514" s="417"/>
      <c r="F514" s="417">
        <v>3</v>
      </c>
      <c r="G514" s="307">
        <f t="shared" si="165"/>
        <v>3.6</v>
      </c>
      <c r="H514" s="307"/>
      <c r="I514" s="348"/>
    </row>
    <row r="515" spans="1:9" s="346" customFormat="1" x14ac:dyDescent="0.2">
      <c r="A515" s="347"/>
      <c r="B515" s="335"/>
      <c r="C515" s="417"/>
      <c r="D515" s="417"/>
      <c r="E515" s="417"/>
      <c r="F515" s="417"/>
      <c r="G515" s="307"/>
      <c r="H515" s="344"/>
      <c r="I515" s="348"/>
    </row>
    <row r="516" spans="1:9" s="346" customFormat="1" x14ac:dyDescent="0.2">
      <c r="A516" s="347"/>
      <c r="B516" s="335" t="s">
        <v>8768</v>
      </c>
      <c r="C516" s="417"/>
      <c r="D516" s="417">
        <v>3.4</v>
      </c>
      <c r="E516" s="417"/>
      <c r="F516" s="417">
        <v>3</v>
      </c>
      <c r="G516" s="307">
        <f t="shared" ref="G516:G530" si="166">ROUND(PRODUCT(C516:F516),2)</f>
        <v>10.199999999999999</v>
      </c>
      <c r="H516" s="307"/>
      <c r="I516" s="348"/>
    </row>
    <row r="517" spans="1:9" s="346" customFormat="1" x14ac:dyDescent="0.2">
      <c r="A517" s="347"/>
      <c r="B517" s="335" t="s">
        <v>8768</v>
      </c>
      <c r="C517" s="417"/>
      <c r="D517" s="417">
        <v>3.4</v>
      </c>
      <c r="E517" s="417"/>
      <c r="F517" s="417">
        <v>3</v>
      </c>
      <c r="G517" s="307">
        <f t="shared" si="166"/>
        <v>10.199999999999999</v>
      </c>
      <c r="H517" s="307"/>
      <c r="I517" s="348"/>
    </row>
    <row r="518" spans="1:9" s="346" customFormat="1" x14ac:dyDescent="0.2">
      <c r="A518" s="347"/>
      <c r="B518" s="335" t="s">
        <v>8768</v>
      </c>
      <c r="C518" s="417"/>
      <c r="D518" s="417">
        <v>2.5</v>
      </c>
      <c r="E518" s="417"/>
      <c r="F518" s="417">
        <v>3</v>
      </c>
      <c r="G518" s="307">
        <f t="shared" si="166"/>
        <v>7.5</v>
      </c>
      <c r="H518" s="307"/>
      <c r="I518" s="348"/>
    </row>
    <row r="519" spans="1:9" s="346" customFormat="1" x14ac:dyDescent="0.2">
      <c r="A519" s="347"/>
      <c r="B519" s="335" t="s">
        <v>8768</v>
      </c>
      <c r="C519" s="417"/>
      <c r="D519" s="417">
        <v>2.5</v>
      </c>
      <c r="E519" s="417"/>
      <c r="F519" s="417">
        <v>3</v>
      </c>
      <c r="G519" s="307">
        <f t="shared" si="166"/>
        <v>7.5</v>
      </c>
      <c r="H519" s="307"/>
      <c r="I519" s="348"/>
    </row>
    <row r="520" spans="1:9" s="346" customFormat="1" x14ac:dyDescent="0.2">
      <c r="A520" s="347"/>
      <c r="B520" s="335"/>
      <c r="C520" s="417"/>
      <c r="D520" s="417"/>
      <c r="E520" s="417"/>
      <c r="F520" s="417"/>
      <c r="G520" s="307"/>
      <c r="H520" s="344"/>
      <c r="I520" s="348"/>
    </row>
    <row r="521" spans="1:9" s="346" customFormat="1" x14ac:dyDescent="0.2">
      <c r="A521" s="347"/>
      <c r="B521" s="335" t="s">
        <v>8769</v>
      </c>
      <c r="C521" s="417"/>
      <c r="D521" s="417">
        <v>2.4</v>
      </c>
      <c r="E521" s="417"/>
      <c r="F521" s="417">
        <v>3</v>
      </c>
      <c r="G521" s="307">
        <f t="shared" si="166"/>
        <v>7.2</v>
      </c>
      <c r="H521" s="307"/>
      <c r="I521" s="348"/>
    </row>
    <row r="522" spans="1:9" s="346" customFormat="1" x14ac:dyDescent="0.2">
      <c r="A522" s="347"/>
      <c r="B522" s="335" t="s">
        <v>8769</v>
      </c>
      <c r="C522" s="417"/>
      <c r="D522" s="417">
        <v>1.65</v>
      </c>
      <c r="E522" s="417"/>
      <c r="F522" s="417">
        <v>3</v>
      </c>
      <c r="G522" s="307">
        <f t="shared" si="166"/>
        <v>4.95</v>
      </c>
      <c r="H522" s="307"/>
      <c r="I522" s="348"/>
    </row>
    <row r="523" spans="1:9" s="346" customFormat="1" x14ac:dyDescent="0.2">
      <c r="A523" s="347"/>
      <c r="B523" s="335" t="s">
        <v>8769</v>
      </c>
      <c r="C523" s="417"/>
      <c r="D523" s="417">
        <v>1.65</v>
      </c>
      <c r="E523" s="417"/>
      <c r="F523" s="417">
        <v>3</v>
      </c>
      <c r="G523" s="307">
        <f t="shared" si="166"/>
        <v>4.95</v>
      </c>
      <c r="H523" s="307"/>
      <c r="I523" s="348"/>
    </row>
    <row r="524" spans="1:9" s="346" customFormat="1" x14ac:dyDescent="0.2">
      <c r="A524" s="347"/>
      <c r="B524" s="335"/>
      <c r="C524" s="417"/>
      <c r="D524" s="417"/>
      <c r="E524" s="417"/>
      <c r="F524" s="417"/>
      <c r="G524" s="307"/>
      <c r="H524" s="344"/>
      <c r="I524" s="348"/>
    </row>
    <row r="525" spans="1:9" s="346" customFormat="1" x14ac:dyDescent="0.2">
      <c r="A525" s="347"/>
      <c r="B525" s="335" t="s">
        <v>8770</v>
      </c>
      <c r="C525" s="417"/>
      <c r="D525" s="417">
        <v>2.4</v>
      </c>
      <c r="E525" s="417"/>
      <c r="F525" s="417">
        <v>3</v>
      </c>
      <c r="G525" s="307">
        <f t="shared" si="166"/>
        <v>7.2</v>
      </c>
      <c r="H525" s="307"/>
      <c r="I525" s="348"/>
    </row>
    <row r="526" spans="1:9" s="346" customFormat="1" x14ac:dyDescent="0.2">
      <c r="A526" s="347"/>
      <c r="B526" s="335" t="s">
        <v>8770</v>
      </c>
      <c r="C526" s="417"/>
      <c r="D526" s="417">
        <v>1.65</v>
      </c>
      <c r="E526" s="417"/>
      <c r="F526" s="417">
        <v>3</v>
      </c>
      <c r="G526" s="307">
        <f t="shared" si="166"/>
        <v>4.95</v>
      </c>
      <c r="H526" s="307"/>
      <c r="I526" s="348"/>
    </row>
    <row r="527" spans="1:9" s="346" customFormat="1" x14ac:dyDescent="0.2">
      <c r="A527" s="347"/>
      <c r="B527" s="335" t="s">
        <v>8770</v>
      </c>
      <c r="C527" s="417"/>
      <c r="D527" s="417">
        <v>1.65</v>
      </c>
      <c r="E527" s="417"/>
      <c r="F527" s="417">
        <v>3</v>
      </c>
      <c r="G527" s="307">
        <f t="shared" si="166"/>
        <v>4.95</v>
      </c>
      <c r="H527" s="307"/>
      <c r="I527" s="348"/>
    </row>
    <row r="528" spans="1:9" s="346" customFormat="1" x14ac:dyDescent="0.2">
      <c r="A528" s="347"/>
      <c r="B528" s="335"/>
      <c r="C528" s="417"/>
      <c r="D528" s="417"/>
      <c r="E528" s="417"/>
      <c r="F528" s="417"/>
      <c r="G528" s="307"/>
      <c r="H528" s="344"/>
      <c r="I528" s="348"/>
    </row>
    <row r="529" spans="1:9" s="346" customFormat="1" x14ac:dyDescent="0.2">
      <c r="A529" s="347"/>
      <c r="B529" s="335" t="s">
        <v>8666</v>
      </c>
      <c r="C529" s="417"/>
      <c r="D529" s="417">
        <v>5.9</v>
      </c>
      <c r="E529" s="417"/>
      <c r="F529" s="417">
        <v>3</v>
      </c>
      <c r="G529" s="307">
        <f t="shared" si="166"/>
        <v>17.7</v>
      </c>
      <c r="H529" s="307"/>
      <c r="I529" s="348"/>
    </row>
    <row r="530" spans="1:9" s="346" customFormat="1" x14ac:dyDescent="0.2">
      <c r="A530" s="347"/>
      <c r="B530" s="335" t="s">
        <v>8666</v>
      </c>
      <c r="C530" s="417"/>
      <c r="D530" s="417">
        <v>4.45</v>
      </c>
      <c r="E530" s="417"/>
      <c r="F530" s="417">
        <v>3</v>
      </c>
      <c r="G530" s="307">
        <f t="shared" si="166"/>
        <v>13.35</v>
      </c>
      <c r="H530" s="307"/>
      <c r="I530" s="348"/>
    </row>
    <row r="531" spans="1:9" s="346" customFormat="1" x14ac:dyDescent="0.2">
      <c r="A531" s="347"/>
      <c r="B531" s="335" t="s">
        <v>8666</v>
      </c>
      <c r="C531" s="417"/>
      <c r="D531" s="417">
        <v>3.6</v>
      </c>
      <c r="E531" s="417"/>
      <c r="F531" s="417">
        <v>3</v>
      </c>
      <c r="G531" s="307">
        <f t="shared" ref="G531" si="167">ROUND(PRODUCT(C531:F531),2)</f>
        <v>10.8</v>
      </c>
      <c r="H531" s="307"/>
      <c r="I531" s="348"/>
    </row>
    <row r="532" spans="1:9" s="346" customFormat="1" x14ac:dyDescent="0.2">
      <c r="A532" s="347"/>
      <c r="B532" s="335"/>
      <c r="C532" s="417"/>
      <c r="D532" s="417"/>
      <c r="E532" s="417"/>
      <c r="F532" s="417"/>
      <c r="G532" s="307"/>
      <c r="H532" s="344"/>
      <c r="I532" s="348"/>
    </row>
    <row r="533" spans="1:9" s="346" customFormat="1" x14ac:dyDescent="0.2">
      <c r="A533" s="347"/>
      <c r="B533" s="335" t="s">
        <v>8771</v>
      </c>
      <c r="C533" s="417"/>
      <c r="D533" s="417">
        <v>7.35</v>
      </c>
      <c r="E533" s="417"/>
      <c r="F533" s="417">
        <v>3</v>
      </c>
      <c r="G533" s="307">
        <f t="shared" ref="G533:G535" si="168">ROUND(PRODUCT(C533:F533),2)</f>
        <v>22.05</v>
      </c>
      <c r="H533" s="307"/>
      <c r="I533" s="348"/>
    </row>
    <row r="534" spans="1:9" s="346" customFormat="1" x14ac:dyDescent="0.2">
      <c r="A534" s="347"/>
      <c r="B534" s="335" t="s">
        <v>8771</v>
      </c>
      <c r="C534" s="417"/>
      <c r="D534" s="417">
        <v>8.85</v>
      </c>
      <c r="E534" s="417"/>
      <c r="F534" s="417">
        <v>3</v>
      </c>
      <c r="G534" s="307">
        <f t="shared" si="168"/>
        <v>26.55</v>
      </c>
      <c r="H534" s="307"/>
      <c r="I534" s="348"/>
    </row>
    <row r="535" spans="1:9" s="346" customFormat="1" x14ac:dyDescent="0.2">
      <c r="A535" s="347"/>
      <c r="B535" s="335" t="s">
        <v>8772</v>
      </c>
      <c r="C535" s="417"/>
      <c r="D535" s="417">
        <v>1.9</v>
      </c>
      <c r="E535" s="417"/>
      <c r="F535" s="417">
        <v>3</v>
      </c>
      <c r="G535" s="307">
        <f t="shared" si="168"/>
        <v>5.7</v>
      </c>
      <c r="H535" s="307"/>
      <c r="I535" s="348"/>
    </row>
    <row r="536" spans="1:9" s="346" customFormat="1" x14ac:dyDescent="0.2">
      <c r="A536" s="347"/>
      <c r="B536" s="335" t="s">
        <v>8772</v>
      </c>
      <c r="C536" s="417"/>
      <c r="D536" s="417">
        <v>3.7</v>
      </c>
      <c r="E536" s="417"/>
      <c r="F536" s="417">
        <v>3</v>
      </c>
      <c r="G536" s="307">
        <f t="shared" ref="G536" si="169">ROUND(PRODUCT(C536:F536),2)</f>
        <v>11.1</v>
      </c>
      <c r="H536" s="307"/>
      <c r="I536" s="348"/>
    </row>
    <row r="537" spans="1:9" s="346" customFormat="1" x14ac:dyDescent="0.2">
      <c r="A537" s="347"/>
      <c r="B537" s="335"/>
      <c r="C537" s="417"/>
      <c r="D537" s="417"/>
      <c r="E537" s="417"/>
      <c r="F537" s="417"/>
      <c r="G537" s="307"/>
      <c r="H537" s="344"/>
      <c r="I537" s="348"/>
    </row>
    <row r="538" spans="1:9" s="346" customFormat="1" x14ac:dyDescent="0.2">
      <c r="A538" s="347"/>
      <c r="B538" s="335" t="s">
        <v>8577</v>
      </c>
      <c r="C538" s="417"/>
      <c r="D538" s="417">
        <v>4.3</v>
      </c>
      <c r="E538" s="417"/>
      <c r="F538" s="417">
        <v>3</v>
      </c>
      <c r="G538" s="307">
        <f t="shared" ref="G538:G540" si="170">ROUND(PRODUCT(C538:F538),2)</f>
        <v>12.9</v>
      </c>
      <c r="H538" s="307"/>
      <c r="I538" s="348"/>
    </row>
    <row r="539" spans="1:9" s="346" customFormat="1" x14ac:dyDescent="0.2">
      <c r="A539" s="347"/>
      <c r="B539" s="335" t="s">
        <v>8577</v>
      </c>
      <c r="C539" s="417"/>
      <c r="D539" s="417">
        <v>3.65</v>
      </c>
      <c r="E539" s="417"/>
      <c r="F539" s="417">
        <v>3</v>
      </c>
      <c r="G539" s="307">
        <f t="shared" si="170"/>
        <v>10.95</v>
      </c>
      <c r="H539" s="307"/>
      <c r="I539" s="348"/>
    </row>
    <row r="540" spans="1:9" s="346" customFormat="1" x14ac:dyDescent="0.2">
      <c r="A540" s="347"/>
      <c r="B540" s="335" t="s">
        <v>8577</v>
      </c>
      <c r="C540" s="417"/>
      <c r="D540" s="417">
        <v>2.9</v>
      </c>
      <c r="E540" s="417"/>
      <c r="F540" s="417">
        <v>3</v>
      </c>
      <c r="G540" s="307">
        <f t="shared" si="170"/>
        <v>8.6999999999999993</v>
      </c>
      <c r="H540" s="307"/>
      <c r="I540" s="348"/>
    </row>
    <row r="541" spans="1:9" s="346" customFormat="1" x14ac:dyDescent="0.2">
      <c r="A541" s="347"/>
      <c r="B541" s="335" t="s">
        <v>8577</v>
      </c>
      <c r="C541" s="417"/>
      <c r="D541" s="417">
        <v>1.75</v>
      </c>
      <c r="E541" s="417"/>
      <c r="F541" s="417">
        <v>3</v>
      </c>
      <c r="G541" s="307">
        <f t="shared" ref="G541" si="171">ROUND(PRODUCT(C541:F541),2)</f>
        <v>5.25</v>
      </c>
      <c r="H541" s="307"/>
      <c r="I541" s="348"/>
    </row>
    <row r="542" spans="1:9" s="346" customFormat="1" x14ac:dyDescent="0.2">
      <c r="A542" s="347"/>
      <c r="B542" s="335"/>
      <c r="C542" s="417"/>
      <c r="D542" s="417"/>
      <c r="E542" s="417"/>
      <c r="F542" s="417"/>
      <c r="G542" s="307"/>
      <c r="H542" s="344"/>
      <c r="I542" s="348"/>
    </row>
    <row r="543" spans="1:9" s="346" customFormat="1" x14ac:dyDescent="0.2">
      <c r="A543" s="347"/>
      <c r="B543" s="335" t="s">
        <v>8576</v>
      </c>
      <c r="C543" s="417"/>
      <c r="D543" s="417">
        <v>1.7</v>
      </c>
      <c r="E543" s="417"/>
      <c r="F543" s="417">
        <v>3</v>
      </c>
      <c r="G543" s="307">
        <f t="shared" ref="G543:G546" si="172">ROUND(PRODUCT(C543:F543),2)</f>
        <v>5.0999999999999996</v>
      </c>
      <c r="H543" s="307"/>
      <c r="I543" s="348"/>
    </row>
    <row r="544" spans="1:9" s="346" customFormat="1" x14ac:dyDescent="0.2">
      <c r="A544" s="347"/>
      <c r="B544" s="335" t="s">
        <v>8576</v>
      </c>
      <c r="C544" s="417"/>
      <c r="D544" s="417">
        <v>2.2999999999999998</v>
      </c>
      <c r="E544" s="417"/>
      <c r="F544" s="417">
        <v>3</v>
      </c>
      <c r="G544" s="307">
        <f t="shared" si="172"/>
        <v>6.9</v>
      </c>
      <c r="H544" s="307"/>
      <c r="I544" s="348"/>
    </row>
    <row r="545" spans="1:9" s="346" customFormat="1" x14ac:dyDescent="0.2">
      <c r="A545" s="347"/>
      <c r="B545" s="335" t="s">
        <v>8576</v>
      </c>
      <c r="C545" s="417"/>
      <c r="D545" s="417">
        <v>1.2</v>
      </c>
      <c r="E545" s="417"/>
      <c r="F545" s="417">
        <v>3</v>
      </c>
      <c r="G545" s="307">
        <f t="shared" si="172"/>
        <v>3.6</v>
      </c>
      <c r="H545" s="307"/>
      <c r="I545" s="348"/>
    </row>
    <row r="546" spans="1:9" s="346" customFormat="1" x14ac:dyDescent="0.2">
      <c r="A546" s="347"/>
      <c r="B546" s="335" t="s">
        <v>8576</v>
      </c>
      <c r="C546" s="417"/>
      <c r="D546" s="417">
        <v>3</v>
      </c>
      <c r="E546" s="417"/>
      <c r="F546" s="417">
        <v>3</v>
      </c>
      <c r="G546" s="307">
        <f t="shared" si="172"/>
        <v>9</v>
      </c>
      <c r="H546" s="307"/>
      <c r="I546" s="348"/>
    </row>
    <row r="547" spans="1:9" s="346" customFormat="1" x14ac:dyDescent="0.2">
      <c r="A547" s="347"/>
      <c r="B547" s="335"/>
      <c r="C547" s="417"/>
      <c r="D547" s="417"/>
      <c r="E547" s="417"/>
      <c r="F547" s="417"/>
      <c r="G547" s="307"/>
      <c r="H547" s="344"/>
      <c r="I547" s="348"/>
    </row>
    <row r="548" spans="1:9" s="346" customFormat="1" x14ac:dyDescent="0.2">
      <c r="A548" s="347"/>
      <c r="B548" s="335" t="s">
        <v>8665</v>
      </c>
      <c r="C548" s="417"/>
      <c r="D548" s="417">
        <v>1.4</v>
      </c>
      <c r="E548" s="417"/>
      <c r="F548" s="417">
        <v>3</v>
      </c>
      <c r="G548" s="307">
        <f t="shared" ref="G548:G551" si="173">ROUND(PRODUCT(C548:F548),2)</f>
        <v>4.2</v>
      </c>
      <c r="H548" s="307"/>
      <c r="I548" s="348"/>
    </row>
    <row r="549" spans="1:9" s="346" customFormat="1" x14ac:dyDescent="0.2">
      <c r="A549" s="347"/>
      <c r="B549" s="335" t="s">
        <v>8665</v>
      </c>
      <c r="C549" s="417"/>
      <c r="D549" s="417">
        <v>2.2999999999999998</v>
      </c>
      <c r="E549" s="417"/>
      <c r="F549" s="417">
        <v>3</v>
      </c>
      <c r="G549" s="307">
        <f t="shared" si="173"/>
        <v>6.9</v>
      </c>
      <c r="H549" s="307"/>
      <c r="I549" s="348"/>
    </row>
    <row r="550" spans="1:9" s="346" customFormat="1" x14ac:dyDescent="0.2">
      <c r="A550" s="347"/>
      <c r="B550" s="335" t="s">
        <v>8665</v>
      </c>
      <c r="C550" s="417"/>
      <c r="D550" s="417">
        <v>1.4</v>
      </c>
      <c r="E550" s="417"/>
      <c r="F550" s="417">
        <v>3</v>
      </c>
      <c r="G550" s="307">
        <f t="shared" si="173"/>
        <v>4.2</v>
      </c>
      <c r="H550" s="307"/>
      <c r="I550" s="348"/>
    </row>
    <row r="551" spans="1:9" s="346" customFormat="1" x14ac:dyDescent="0.2">
      <c r="A551" s="347"/>
      <c r="B551" s="335" t="s">
        <v>8665</v>
      </c>
      <c r="C551" s="417"/>
      <c r="D551" s="417">
        <v>1.1499999999999999</v>
      </c>
      <c r="E551" s="417"/>
      <c r="F551" s="417">
        <v>3</v>
      </c>
      <c r="G551" s="307">
        <f t="shared" si="173"/>
        <v>3.45</v>
      </c>
      <c r="H551" s="307"/>
      <c r="I551" s="348"/>
    </row>
    <row r="552" spans="1:9" s="346" customFormat="1" x14ac:dyDescent="0.2">
      <c r="A552" s="347"/>
      <c r="B552" s="335"/>
      <c r="C552" s="417"/>
      <c r="D552" s="417"/>
      <c r="E552" s="417"/>
      <c r="F552" s="417"/>
      <c r="G552" s="307"/>
      <c r="H552" s="344"/>
      <c r="I552" s="348"/>
    </row>
    <row r="553" spans="1:9" s="346" customFormat="1" x14ac:dyDescent="0.2">
      <c r="A553" s="347"/>
      <c r="B553" s="335" t="s">
        <v>12</v>
      </c>
      <c r="C553" s="417"/>
      <c r="D553" s="417">
        <v>3.3</v>
      </c>
      <c r="E553" s="417"/>
      <c r="F553" s="417">
        <v>3</v>
      </c>
      <c r="G553" s="307">
        <f t="shared" ref="G553:G554" si="174">ROUND(PRODUCT(C553:F553),2)</f>
        <v>9.9</v>
      </c>
      <c r="H553" s="307"/>
      <c r="I553" s="348"/>
    </row>
    <row r="554" spans="1:9" s="346" customFormat="1" x14ac:dyDescent="0.2">
      <c r="A554" s="347"/>
      <c r="B554" s="335" t="s">
        <v>12</v>
      </c>
      <c r="C554" s="417"/>
      <c r="D554" s="417">
        <v>1.35</v>
      </c>
      <c r="E554" s="417"/>
      <c r="F554" s="417">
        <v>3</v>
      </c>
      <c r="G554" s="307">
        <f t="shared" si="174"/>
        <v>4.05</v>
      </c>
      <c r="H554" s="307"/>
      <c r="I554" s="348"/>
    </row>
    <row r="555" spans="1:9" s="346" customFormat="1" x14ac:dyDescent="0.2">
      <c r="A555" s="347"/>
      <c r="B555" s="335"/>
      <c r="C555" s="417"/>
      <c r="D555" s="417"/>
      <c r="E555" s="417"/>
      <c r="F555" s="422"/>
      <c r="G555" s="307"/>
      <c r="H555" s="344"/>
      <c r="I555" s="348"/>
    </row>
    <row r="556" spans="1:9" s="346" customFormat="1" x14ac:dyDescent="0.2">
      <c r="A556" s="347"/>
      <c r="B556" s="335" t="s">
        <v>8699</v>
      </c>
      <c r="C556" s="417"/>
      <c r="D556" s="417">
        <v>3.75</v>
      </c>
      <c r="E556" s="425"/>
      <c r="F556" s="426">
        <v>3</v>
      </c>
      <c r="G556" s="427">
        <v>3</v>
      </c>
      <c r="H556" s="307"/>
      <c r="I556" s="348"/>
    </row>
    <row r="557" spans="1:9" s="346" customFormat="1" x14ac:dyDescent="0.2">
      <c r="A557" s="347"/>
      <c r="B557" s="335" t="s">
        <v>8699</v>
      </c>
      <c r="C557" s="417"/>
      <c r="D557" s="417">
        <v>3</v>
      </c>
      <c r="E557" s="425"/>
      <c r="F557" s="423">
        <v>3</v>
      </c>
      <c r="G557" s="427">
        <v>3</v>
      </c>
      <c r="H557" s="307"/>
      <c r="I557" s="348"/>
    </row>
    <row r="558" spans="1:9" s="346" customFormat="1" x14ac:dyDescent="0.2">
      <c r="A558" s="347"/>
      <c r="B558" s="335" t="s">
        <v>8699</v>
      </c>
      <c r="C558" s="417"/>
      <c r="D558" s="417">
        <v>3.75</v>
      </c>
      <c r="E558" s="425"/>
      <c r="F558" s="417">
        <v>3</v>
      </c>
      <c r="G558" s="427">
        <v>3</v>
      </c>
      <c r="H558" s="307"/>
      <c r="I558" s="348"/>
    </row>
    <row r="559" spans="1:9" s="346" customFormat="1" x14ac:dyDescent="0.2">
      <c r="A559" s="347"/>
      <c r="B559" s="335"/>
      <c r="C559" s="417"/>
      <c r="D559" s="417"/>
      <c r="E559" s="425"/>
      <c r="F559" s="355"/>
      <c r="G559" s="427"/>
      <c r="H559" s="307"/>
      <c r="I559" s="348"/>
    </row>
    <row r="560" spans="1:9" s="346" customFormat="1" x14ac:dyDescent="0.2">
      <c r="A560" s="347"/>
      <c r="B560" s="335" t="s">
        <v>8773</v>
      </c>
      <c r="C560" s="417"/>
      <c r="D560" s="417">
        <v>3.75</v>
      </c>
      <c r="E560" s="417"/>
      <c r="F560" s="423">
        <v>3</v>
      </c>
      <c r="G560" s="307">
        <f t="shared" ref="G560:G563" si="175">ROUND(PRODUCT(C560:F560),2)</f>
        <v>11.25</v>
      </c>
      <c r="H560" s="344"/>
      <c r="I560" s="348"/>
    </row>
    <row r="561" spans="1:9" s="346" customFormat="1" x14ac:dyDescent="0.2">
      <c r="A561" s="347"/>
      <c r="B561" s="335" t="s">
        <v>8773</v>
      </c>
      <c r="C561" s="417"/>
      <c r="D561" s="417">
        <f>3.08+0.15+2.65</f>
        <v>5.88</v>
      </c>
      <c r="E561" s="417"/>
      <c r="F561" s="417">
        <v>3</v>
      </c>
      <c r="G561" s="307">
        <f t="shared" si="175"/>
        <v>17.64</v>
      </c>
      <c r="H561" s="344"/>
      <c r="I561" s="348"/>
    </row>
    <row r="562" spans="1:9" s="346" customFormat="1" x14ac:dyDescent="0.2">
      <c r="A562" s="347"/>
      <c r="B562" s="335" t="s">
        <v>8773</v>
      </c>
      <c r="C562" s="417"/>
      <c r="D562" s="417">
        <v>3.75</v>
      </c>
      <c r="E562" s="417"/>
      <c r="F562" s="417">
        <v>3</v>
      </c>
      <c r="G562" s="307">
        <f t="shared" si="175"/>
        <v>11.25</v>
      </c>
      <c r="H562" s="344"/>
      <c r="I562" s="348"/>
    </row>
    <row r="563" spans="1:9" s="346" customFormat="1" x14ac:dyDescent="0.2">
      <c r="A563" s="347"/>
      <c r="B563" s="335" t="s">
        <v>8773</v>
      </c>
      <c r="C563" s="417"/>
      <c r="D563" s="417">
        <v>5.9</v>
      </c>
      <c r="E563" s="417"/>
      <c r="F563" s="417">
        <v>3</v>
      </c>
      <c r="G563" s="307">
        <f t="shared" si="175"/>
        <v>17.7</v>
      </c>
      <c r="H563" s="344"/>
      <c r="I563" s="348"/>
    </row>
    <row r="564" spans="1:9" s="346" customFormat="1" x14ac:dyDescent="0.2">
      <c r="A564" s="347"/>
      <c r="B564" s="335"/>
      <c r="C564" s="417"/>
      <c r="D564" s="417"/>
      <c r="E564" s="417"/>
      <c r="F564" s="417"/>
      <c r="G564" s="307"/>
      <c r="H564" s="344"/>
      <c r="I564" s="348"/>
    </row>
    <row r="565" spans="1:9" s="346" customFormat="1" x14ac:dyDescent="0.2">
      <c r="A565" s="347"/>
      <c r="B565" s="335" t="s">
        <v>8700</v>
      </c>
      <c r="C565" s="417"/>
      <c r="D565" s="417">
        <v>2.7</v>
      </c>
      <c r="E565" s="417"/>
      <c r="F565" s="417">
        <v>3</v>
      </c>
      <c r="G565" s="307">
        <f t="shared" ref="G565:G568" si="176">ROUND(PRODUCT(C565:F565),2)</f>
        <v>8.1</v>
      </c>
      <c r="H565" s="344"/>
      <c r="I565" s="348"/>
    </row>
    <row r="566" spans="1:9" s="346" customFormat="1" x14ac:dyDescent="0.2">
      <c r="A566" s="347"/>
      <c r="B566" s="335" t="s">
        <v>8700</v>
      </c>
      <c r="C566" s="417"/>
      <c r="D566" s="417">
        <v>2.7</v>
      </c>
      <c r="E566" s="417"/>
      <c r="F566" s="417">
        <v>3</v>
      </c>
      <c r="G566" s="307">
        <f t="shared" si="176"/>
        <v>8.1</v>
      </c>
      <c r="H566" s="344"/>
      <c r="I566" s="348"/>
    </row>
    <row r="567" spans="1:9" s="346" customFormat="1" x14ac:dyDescent="0.2">
      <c r="A567" s="347"/>
      <c r="B567" s="335" t="s">
        <v>8700</v>
      </c>
      <c r="C567" s="417"/>
      <c r="D567" s="417">
        <v>3.75</v>
      </c>
      <c r="E567" s="417"/>
      <c r="F567" s="417">
        <v>3</v>
      </c>
      <c r="G567" s="307">
        <f t="shared" si="176"/>
        <v>11.25</v>
      </c>
      <c r="H567" s="344"/>
      <c r="I567" s="348"/>
    </row>
    <row r="568" spans="1:9" s="346" customFormat="1" x14ac:dyDescent="0.2">
      <c r="A568" s="347"/>
      <c r="B568" s="335" t="s">
        <v>8700</v>
      </c>
      <c r="C568" s="417"/>
      <c r="D568" s="417">
        <v>3.75</v>
      </c>
      <c r="E568" s="417"/>
      <c r="F568" s="417">
        <v>3</v>
      </c>
      <c r="G568" s="307">
        <f t="shared" si="176"/>
        <v>11.25</v>
      </c>
      <c r="H568" s="344"/>
      <c r="I568" s="348"/>
    </row>
    <row r="569" spans="1:9" s="346" customFormat="1" x14ac:dyDescent="0.2">
      <c r="A569" s="347"/>
      <c r="B569" s="335"/>
      <c r="C569" s="417"/>
      <c r="D569" s="417"/>
      <c r="E569" s="417"/>
      <c r="F569" s="417"/>
      <c r="G569" s="307"/>
      <c r="H569" s="344"/>
      <c r="I569" s="348"/>
    </row>
    <row r="570" spans="1:9" s="346" customFormat="1" x14ac:dyDescent="0.2">
      <c r="A570" s="347"/>
      <c r="B570" s="335" t="s">
        <v>8774</v>
      </c>
      <c r="C570" s="417"/>
      <c r="D570" s="417">
        <v>2.4500000000000002</v>
      </c>
      <c r="E570" s="417"/>
      <c r="F570" s="417">
        <v>3</v>
      </c>
      <c r="G570" s="307">
        <f t="shared" ref="G570:G573" si="177">ROUND(PRODUCT(C570:F570),2)</f>
        <v>7.35</v>
      </c>
      <c r="H570" s="344"/>
      <c r="I570" s="348"/>
    </row>
    <row r="571" spans="1:9" s="346" customFormat="1" x14ac:dyDescent="0.2">
      <c r="A571" s="347"/>
      <c r="B571" s="335" t="s">
        <v>8774</v>
      </c>
      <c r="C571" s="417"/>
      <c r="D571" s="417">
        <v>2.4500000000000002</v>
      </c>
      <c r="E571" s="417"/>
      <c r="F571" s="417">
        <v>3</v>
      </c>
      <c r="G571" s="307">
        <f t="shared" si="177"/>
        <v>7.35</v>
      </c>
      <c r="H571" s="344"/>
      <c r="I571" s="348"/>
    </row>
    <row r="572" spans="1:9" s="346" customFormat="1" x14ac:dyDescent="0.2">
      <c r="A572" s="347"/>
      <c r="B572" s="335" t="s">
        <v>8774</v>
      </c>
      <c r="C572" s="417"/>
      <c r="D572" s="417">
        <v>1.4</v>
      </c>
      <c r="E572" s="417"/>
      <c r="F572" s="417">
        <v>3</v>
      </c>
      <c r="G572" s="307">
        <f t="shared" si="177"/>
        <v>4.2</v>
      </c>
      <c r="H572" s="344"/>
      <c r="I572" s="348"/>
    </row>
    <row r="573" spans="1:9" s="346" customFormat="1" x14ac:dyDescent="0.2">
      <c r="A573" s="347"/>
      <c r="B573" s="335" t="s">
        <v>8774</v>
      </c>
      <c r="C573" s="417"/>
      <c r="D573" s="417">
        <v>1.4</v>
      </c>
      <c r="E573" s="417"/>
      <c r="F573" s="417">
        <v>3</v>
      </c>
      <c r="G573" s="307">
        <f t="shared" si="177"/>
        <v>4.2</v>
      </c>
      <c r="H573" s="344"/>
      <c r="I573" s="348"/>
    </row>
    <row r="574" spans="1:9" s="346" customFormat="1" x14ac:dyDescent="0.2">
      <c r="A574" s="347"/>
      <c r="B574" s="335"/>
      <c r="C574" s="417"/>
      <c r="D574" s="417"/>
      <c r="E574" s="417"/>
      <c r="F574" s="417"/>
      <c r="G574" s="307"/>
      <c r="H574" s="344"/>
      <c r="I574" s="348"/>
    </row>
    <row r="575" spans="1:9" s="346" customFormat="1" x14ac:dyDescent="0.2">
      <c r="A575" s="347"/>
      <c r="B575" s="335" t="s">
        <v>8775</v>
      </c>
      <c r="C575" s="417"/>
      <c r="D575" s="417">
        <v>1.5</v>
      </c>
      <c r="E575" s="417"/>
      <c r="F575" s="417">
        <v>3</v>
      </c>
      <c r="G575" s="307">
        <f t="shared" ref="G575:G578" si="178">ROUND(PRODUCT(C575:F575),2)</f>
        <v>4.5</v>
      </c>
      <c r="H575" s="344"/>
      <c r="I575" s="348"/>
    </row>
    <row r="576" spans="1:9" s="346" customFormat="1" x14ac:dyDescent="0.2">
      <c r="A576" s="347"/>
      <c r="B576" s="335" t="s">
        <v>8775</v>
      </c>
      <c r="C576" s="417"/>
      <c r="D576" s="417">
        <v>1.5</v>
      </c>
      <c r="E576" s="417"/>
      <c r="F576" s="417">
        <v>3</v>
      </c>
      <c r="G576" s="307">
        <f t="shared" si="178"/>
        <v>4.5</v>
      </c>
      <c r="H576" s="344"/>
      <c r="I576" s="348"/>
    </row>
    <row r="577" spans="1:9" s="346" customFormat="1" x14ac:dyDescent="0.2">
      <c r="A577" s="347"/>
      <c r="B577" s="335" t="s">
        <v>8775</v>
      </c>
      <c r="C577" s="417"/>
      <c r="D577" s="417">
        <v>1.4</v>
      </c>
      <c r="E577" s="417"/>
      <c r="F577" s="417">
        <v>3</v>
      </c>
      <c r="G577" s="307">
        <f t="shared" si="178"/>
        <v>4.2</v>
      </c>
      <c r="H577" s="344"/>
      <c r="I577" s="348"/>
    </row>
    <row r="578" spans="1:9" s="346" customFormat="1" x14ac:dyDescent="0.2">
      <c r="A578" s="347"/>
      <c r="B578" s="335" t="s">
        <v>8775</v>
      </c>
      <c r="C578" s="417"/>
      <c r="D578" s="417">
        <v>1.4</v>
      </c>
      <c r="E578" s="417"/>
      <c r="F578" s="417">
        <v>3</v>
      </c>
      <c r="G578" s="307">
        <f t="shared" si="178"/>
        <v>4.2</v>
      </c>
      <c r="H578" s="344"/>
      <c r="I578" s="348"/>
    </row>
    <row r="579" spans="1:9" s="346" customFormat="1" x14ac:dyDescent="0.2">
      <c r="A579" s="347"/>
      <c r="B579" s="335"/>
      <c r="C579" s="417"/>
      <c r="D579" s="417"/>
      <c r="E579" s="417"/>
      <c r="F579" s="417"/>
      <c r="G579" s="307"/>
      <c r="H579" s="344"/>
      <c r="I579" s="348"/>
    </row>
    <row r="580" spans="1:9" s="346" customFormat="1" x14ac:dyDescent="0.2">
      <c r="A580" s="347"/>
      <c r="B580" s="335" t="s">
        <v>8771</v>
      </c>
      <c r="C580" s="417"/>
      <c r="D580" s="417">
        <v>1.35</v>
      </c>
      <c r="E580" s="417"/>
      <c r="F580" s="417">
        <v>3</v>
      </c>
      <c r="G580" s="307">
        <f t="shared" ref="G580:G586" si="179">ROUND(PRODUCT(C580:F580),2)</f>
        <v>4.05</v>
      </c>
      <c r="H580" s="344"/>
      <c r="I580" s="348"/>
    </row>
    <row r="581" spans="1:9" s="346" customFormat="1" x14ac:dyDescent="0.2">
      <c r="A581" s="347"/>
      <c r="B581" s="335" t="s">
        <v>8771</v>
      </c>
      <c r="C581" s="417"/>
      <c r="D581" s="417">
        <v>1.5</v>
      </c>
      <c r="E581" s="417"/>
      <c r="F581" s="417">
        <v>3</v>
      </c>
      <c r="G581" s="307">
        <f t="shared" si="179"/>
        <v>4.5</v>
      </c>
      <c r="H581" s="344"/>
      <c r="I581" s="348"/>
    </row>
    <row r="582" spans="1:9" s="346" customFormat="1" x14ac:dyDescent="0.2">
      <c r="A582" s="347"/>
      <c r="B582" s="335" t="s">
        <v>8771</v>
      </c>
      <c r="C582" s="417"/>
      <c r="D582" s="417">
        <v>1</v>
      </c>
      <c r="E582" s="417"/>
      <c r="F582" s="417">
        <v>3</v>
      </c>
      <c r="G582" s="307">
        <f t="shared" si="179"/>
        <v>3</v>
      </c>
      <c r="H582" s="344"/>
      <c r="I582" s="348"/>
    </row>
    <row r="583" spans="1:9" s="346" customFormat="1" x14ac:dyDescent="0.2">
      <c r="A583" s="347"/>
      <c r="B583" s="335" t="s">
        <v>8771</v>
      </c>
      <c r="C583" s="417"/>
      <c r="D583" s="417">
        <v>1.4</v>
      </c>
      <c r="E583" s="417"/>
      <c r="F583" s="417">
        <v>3</v>
      </c>
      <c r="G583" s="307">
        <f t="shared" si="179"/>
        <v>4.2</v>
      </c>
      <c r="H583" s="344"/>
      <c r="I583" s="348"/>
    </row>
    <row r="584" spans="1:9" s="346" customFormat="1" x14ac:dyDescent="0.2">
      <c r="A584" s="347"/>
      <c r="B584" s="335" t="s">
        <v>8771</v>
      </c>
      <c r="C584" s="417"/>
      <c r="D584" s="417">
        <v>0.9</v>
      </c>
      <c r="E584" s="417"/>
      <c r="F584" s="417">
        <v>3</v>
      </c>
      <c r="G584" s="307">
        <f t="shared" si="179"/>
        <v>2.7</v>
      </c>
      <c r="H584" s="344"/>
      <c r="I584" s="348"/>
    </row>
    <row r="585" spans="1:9" s="346" customFormat="1" x14ac:dyDescent="0.2">
      <c r="A585" s="347"/>
      <c r="B585" s="335" t="s">
        <v>8771</v>
      </c>
      <c r="C585" s="417"/>
      <c r="D585" s="417">
        <v>0.6</v>
      </c>
      <c r="E585" s="417"/>
      <c r="F585" s="417">
        <v>3</v>
      </c>
      <c r="G585" s="307">
        <f t="shared" si="179"/>
        <v>1.8</v>
      </c>
      <c r="H585" s="344"/>
      <c r="I585" s="348"/>
    </row>
    <row r="586" spans="1:9" s="346" customFormat="1" x14ac:dyDescent="0.2">
      <c r="A586" s="347"/>
      <c r="B586" s="335" t="s">
        <v>8771</v>
      </c>
      <c r="C586" s="417"/>
      <c r="D586" s="417">
        <v>1.1499999999999999</v>
      </c>
      <c r="E586" s="417"/>
      <c r="F586" s="417">
        <v>3</v>
      </c>
      <c r="G586" s="307">
        <f t="shared" si="179"/>
        <v>3.45</v>
      </c>
      <c r="H586" s="344"/>
      <c r="I586" s="348"/>
    </row>
    <row r="587" spans="1:9" s="346" customFormat="1" x14ac:dyDescent="0.2">
      <c r="A587" s="347"/>
      <c r="B587" s="335"/>
      <c r="C587" s="417"/>
      <c r="D587" s="417"/>
      <c r="E587" s="417"/>
      <c r="F587" s="417"/>
      <c r="G587" s="307"/>
      <c r="H587" s="344"/>
      <c r="I587" s="348"/>
    </row>
    <row r="588" spans="1:9" s="346" customFormat="1" x14ac:dyDescent="0.2">
      <c r="A588" s="347"/>
      <c r="B588" s="335" t="s">
        <v>8771</v>
      </c>
      <c r="C588" s="417"/>
      <c r="D588" s="417">
        <v>1.4</v>
      </c>
      <c r="E588" s="417"/>
      <c r="F588" s="417">
        <v>3</v>
      </c>
      <c r="G588" s="307">
        <f t="shared" ref="G588:G592" si="180">ROUND(PRODUCT(C588:F588),2)</f>
        <v>4.2</v>
      </c>
      <c r="H588" s="344"/>
      <c r="I588" s="348"/>
    </row>
    <row r="589" spans="1:9" s="346" customFormat="1" x14ac:dyDescent="0.2">
      <c r="A589" s="347"/>
      <c r="B589" s="335" t="s">
        <v>8771</v>
      </c>
      <c r="C589" s="417"/>
      <c r="D589" s="417">
        <v>0.4</v>
      </c>
      <c r="E589" s="417"/>
      <c r="F589" s="417">
        <v>3</v>
      </c>
      <c r="G589" s="307">
        <f t="shared" si="180"/>
        <v>1.2</v>
      </c>
      <c r="H589" s="344"/>
      <c r="I589" s="348"/>
    </row>
    <row r="590" spans="1:9" s="346" customFormat="1" x14ac:dyDescent="0.2">
      <c r="A590" s="347"/>
      <c r="B590" s="335" t="s">
        <v>8771</v>
      </c>
      <c r="C590" s="417"/>
      <c r="D590" s="417">
        <v>0.4</v>
      </c>
      <c r="E590" s="417"/>
      <c r="F590" s="417">
        <v>3</v>
      </c>
      <c r="G590" s="307">
        <f t="shared" si="180"/>
        <v>1.2</v>
      </c>
      <c r="H590" s="344"/>
      <c r="I590" s="348"/>
    </row>
    <row r="591" spans="1:9" s="346" customFormat="1" x14ac:dyDescent="0.2">
      <c r="A591" s="347"/>
      <c r="B591" s="335" t="s">
        <v>8771</v>
      </c>
      <c r="C591" s="417"/>
      <c r="D591" s="417">
        <v>0.4</v>
      </c>
      <c r="E591" s="417"/>
      <c r="F591" s="417">
        <v>3</v>
      </c>
      <c r="G591" s="307">
        <f t="shared" si="180"/>
        <v>1.2</v>
      </c>
      <c r="H591" s="344"/>
      <c r="I591" s="348"/>
    </row>
    <row r="592" spans="1:9" s="346" customFormat="1" x14ac:dyDescent="0.2">
      <c r="A592" s="347"/>
      <c r="B592" s="335" t="s">
        <v>8771</v>
      </c>
      <c r="C592" s="417"/>
      <c r="D592" s="417">
        <v>5.8</v>
      </c>
      <c r="E592" s="417"/>
      <c r="F592" s="417">
        <v>3</v>
      </c>
      <c r="G592" s="307">
        <f t="shared" si="180"/>
        <v>17.399999999999999</v>
      </c>
      <c r="H592" s="344"/>
      <c r="I592" s="348"/>
    </row>
    <row r="593" spans="1:9" s="346" customFormat="1" x14ac:dyDescent="0.2">
      <c r="A593" s="347"/>
      <c r="B593" s="335"/>
      <c r="C593" s="417"/>
      <c r="D593" s="417"/>
      <c r="E593" s="417"/>
      <c r="F593" s="417"/>
      <c r="G593" s="307"/>
      <c r="H593" s="344"/>
      <c r="I593" s="348"/>
    </row>
    <row r="594" spans="1:9" s="346" customFormat="1" x14ac:dyDescent="0.2">
      <c r="A594" s="347"/>
      <c r="B594" s="335" t="s">
        <v>8421</v>
      </c>
      <c r="C594" s="417"/>
      <c r="D594" s="417">
        <v>0.65</v>
      </c>
      <c r="E594" s="417"/>
      <c r="F594" s="417">
        <v>3</v>
      </c>
      <c r="G594" s="307">
        <f t="shared" ref="G594:G596" si="181">ROUND(PRODUCT(C594:F594),2)</f>
        <v>1.95</v>
      </c>
      <c r="H594" s="344"/>
      <c r="I594" s="348"/>
    </row>
    <row r="595" spans="1:9" s="346" customFormat="1" x14ac:dyDescent="0.2">
      <c r="A595" s="347"/>
      <c r="B595" s="335" t="s">
        <v>8421</v>
      </c>
      <c r="C595" s="417"/>
      <c r="D595" s="417">
        <v>1.3</v>
      </c>
      <c r="E595" s="417"/>
      <c r="F595" s="417">
        <v>3</v>
      </c>
      <c r="G595" s="307">
        <f t="shared" si="181"/>
        <v>3.9</v>
      </c>
      <c r="H595" s="344"/>
      <c r="I595" s="348"/>
    </row>
    <row r="596" spans="1:9" s="346" customFormat="1" x14ac:dyDescent="0.2">
      <c r="A596" s="347"/>
      <c r="B596" s="335" t="s">
        <v>8421</v>
      </c>
      <c r="C596" s="417"/>
      <c r="D596" s="417">
        <v>1.85</v>
      </c>
      <c r="E596" s="417"/>
      <c r="F596" s="417">
        <v>3</v>
      </c>
      <c r="G596" s="307">
        <f t="shared" si="181"/>
        <v>5.55</v>
      </c>
      <c r="H596" s="344"/>
      <c r="I596" s="348"/>
    </row>
    <row r="597" spans="1:9" s="346" customFormat="1" x14ac:dyDescent="0.2">
      <c r="A597" s="347"/>
      <c r="B597" s="335"/>
      <c r="C597" s="417"/>
      <c r="D597" s="417"/>
      <c r="E597" s="417"/>
      <c r="F597" s="417"/>
      <c r="G597" s="307"/>
      <c r="H597" s="344"/>
      <c r="I597" s="348"/>
    </row>
    <row r="598" spans="1:9" s="346" customFormat="1" x14ac:dyDescent="0.2">
      <c r="A598" s="347"/>
      <c r="B598" s="335" t="s">
        <v>8776</v>
      </c>
      <c r="C598" s="417"/>
      <c r="D598" s="417">
        <v>2.2000000000000002</v>
      </c>
      <c r="E598" s="417"/>
      <c r="F598" s="417">
        <v>3</v>
      </c>
      <c r="G598" s="307">
        <f t="shared" ref="G598:G601" si="182">ROUND(PRODUCT(C598:F598),2)</f>
        <v>6.6</v>
      </c>
      <c r="H598" s="344"/>
      <c r="I598" s="348"/>
    </row>
    <row r="599" spans="1:9" s="346" customFormat="1" x14ac:dyDescent="0.2">
      <c r="A599" s="347"/>
      <c r="B599" s="335" t="s">
        <v>8776</v>
      </c>
      <c r="C599" s="417"/>
      <c r="D599" s="417">
        <v>2.4500000000000002</v>
      </c>
      <c r="E599" s="417"/>
      <c r="F599" s="417">
        <v>3</v>
      </c>
      <c r="G599" s="307">
        <f t="shared" si="182"/>
        <v>7.35</v>
      </c>
      <c r="H599" s="344"/>
      <c r="I599" s="348"/>
    </row>
    <row r="600" spans="1:9" s="346" customFormat="1" x14ac:dyDescent="0.2">
      <c r="A600" s="347"/>
      <c r="B600" s="335" t="s">
        <v>8776</v>
      </c>
      <c r="C600" s="417"/>
      <c r="D600" s="417">
        <v>3</v>
      </c>
      <c r="E600" s="417"/>
      <c r="F600" s="417">
        <v>3</v>
      </c>
      <c r="G600" s="307">
        <f t="shared" si="182"/>
        <v>9</v>
      </c>
      <c r="H600" s="344"/>
      <c r="I600" s="348"/>
    </row>
    <row r="601" spans="1:9" s="346" customFormat="1" x14ac:dyDescent="0.2">
      <c r="A601" s="347"/>
      <c r="B601" s="335" t="s">
        <v>8776</v>
      </c>
      <c r="C601" s="417"/>
      <c r="D601" s="417">
        <v>2.65</v>
      </c>
      <c r="E601" s="417"/>
      <c r="F601" s="417">
        <v>3</v>
      </c>
      <c r="G601" s="307">
        <f t="shared" si="182"/>
        <v>7.95</v>
      </c>
      <c r="H601" s="344"/>
      <c r="I601" s="348"/>
    </row>
    <row r="602" spans="1:9" s="346" customFormat="1" x14ac:dyDescent="0.2">
      <c r="A602" s="347"/>
      <c r="B602" s="335"/>
      <c r="C602" s="417"/>
      <c r="D602" s="417"/>
      <c r="E602" s="417"/>
      <c r="F602" s="417"/>
      <c r="G602" s="307"/>
      <c r="H602" s="344"/>
      <c r="I602" s="348"/>
    </row>
    <row r="603" spans="1:9" s="346" customFormat="1" x14ac:dyDescent="0.2">
      <c r="A603" s="347"/>
      <c r="B603" s="335" t="s">
        <v>8777</v>
      </c>
      <c r="C603" s="417"/>
      <c r="D603" s="417">
        <v>1.9</v>
      </c>
      <c r="E603" s="417"/>
      <c r="F603" s="417">
        <v>3</v>
      </c>
      <c r="G603" s="307">
        <f t="shared" ref="G603:G604" si="183">ROUND(PRODUCT(C603:F603),2)</f>
        <v>5.7</v>
      </c>
      <c r="H603" s="344"/>
      <c r="I603" s="348"/>
    </row>
    <row r="604" spans="1:9" s="346" customFormat="1" x14ac:dyDescent="0.2">
      <c r="A604" s="347"/>
      <c r="B604" s="335" t="s">
        <v>8777</v>
      </c>
      <c r="C604" s="417"/>
      <c r="D604" s="417">
        <v>0.4</v>
      </c>
      <c r="E604" s="417"/>
      <c r="F604" s="417">
        <v>3</v>
      </c>
      <c r="G604" s="307">
        <f t="shared" si="183"/>
        <v>1.2</v>
      </c>
      <c r="H604" s="344"/>
      <c r="I604" s="348"/>
    </row>
    <row r="605" spans="1:9" s="346" customFormat="1" x14ac:dyDescent="0.2">
      <c r="A605" s="347"/>
      <c r="B605" s="335" t="s">
        <v>8777</v>
      </c>
      <c r="C605" s="417"/>
      <c r="D605" s="417">
        <v>1.45</v>
      </c>
      <c r="E605" s="417"/>
      <c r="F605" s="417">
        <v>3</v>
      </c>
      <c r="G605" s="307">
        <f t="shared" ref="G605:G609" si="184">ROUND(PRODUCT(C605:F605),2)</f>
        <v>4.3499999999999996</v>
      </c>
      <c r="H605" s="344"/>
      <c r="I605" s="348"/>
    </row>
    <row r="606" spans="1:9" s="346" customFormat="1" x14ac:dyDescent="0.2">
      <c r="A606" s="347"/>
      <c r="B606" s="335" t="s">
        <v>8777</v>
      </c>
      <c r="C606" s="417"/>
      <c r="D606" s="417">
        <v>3.3</v>
      </c>
      <c r="E606" s="417"/>
      <c r="F606" s="417">
        <v>3</v>
      </c>
      <c r="G606" s="307">
        <f t="shared" si="184"/>
        <v>9.9</v>
      </c>
      <c r="H606" s="344"/>
      <c r="I606" s="348"/>
    </row>
    <row r="607" spans="1:9" s="346" customFormat="1" x14ac:dyDescent="0.2">
      <c r="A607" s="347"/>
      <c r="B607" s="335"/>
      <c r="C607" s="417"/>
      <c r="D607" s="417"/>
      <c r="E607" s="417"/>
      <c r="F607" s="417"/>
      <c r="G607" s="307"/>
      <c r="H607" s="344"/>
      <c r="I607" s="348"/>
    </row>
    <row r="608" spans="1:9" s="346" customFormat="1" x14ac:dyDescent="0.2">
      <c r="A608" s="347"/>
      <c r="B608" s="335" t="s">
        <v>12</v>
      </c>
      <c r="C608" s="417"/>
      <c r="D608" s="417">
        <v>3.3</v>
      </c>
      <c r="E608" s="417"/>
      <c r="F608" s="417">
        <v>3</v>
      </c>
      <c r="G608" s="307">
        <f t="shared" si="184"/>
        <v>9.9</v>
      </c>
      <c r="H608" s="344"/>
      <c r="I608" s="348"/>
    </row>
    <row r="609" spans="1:9" s="346" customFormat="1" x14ac:dyDescent="0.2">
      <c r="A609" s="347"/>
      <c r="B609" s="335" t="s">
        <v>12</v>
      </c>
      <c r="C609" s="417"/>
      <c r="D609" s="417">
        <v>3.2</v>
      </c>
      <c r="E609" s="417"/>
      <c r="F609" s="417">
        <v>3</v>
      </c>
      <c r="G609" s="307">
        <f t="shared" si="184"/>
        <v>9.6</v>
      </c>
      <c r="H609" s="344"/>
      <c r="I609" s="348"/>
    </row>
    <row r="610" spans="1:9" s="346" customFormat="1" x14ac:dyDescent="0.2">
      <c r="A610" s="347"/>
      <c r="B610" s="335"/>
      <c r="C610" s="417"/>
      <c r="D610" s="417"/>
      <c r="E610" s="417"/>
      <c r="F610" s="417"/>
      <c r="G610" s="307"/>
      <c r="H610" s="344"/>
      <c r="I610" s="348"/>
    </row>
    <row r="611" spans="1:9" s="346" customFormat="1" x14ac:dyDescent="0.2">
      <c r="A611" s="347"/>
      <c r="B611" s="335" t="s">
        <v>8698</v>
      </c>
      <c r="C611" s="417"/>
      <c r="D611" s="417">
        <v>2.4500000000000002</v>
      </c>
      <c r="E611" s="417"/>
      <c r="F611" s="417">
        <v>3</v>
      </c>
      <c r="G611" s="307">
        <f t="shared" ref="G611:G614" si="185">ROUND(PRODUCT(C611:F611),2)</f>
        <v>7.35</v>
      </c>
      <c r="H611" s="344"/>
      <c r="I611" s="348"/>
    </row>
    <row r="612" spans="1:9" s="346" customFormat="1" x14ac:dyDescent="0.2">
      <c r="A612" s="347"/>
      <c r="B612" s="335" t="s">
        <v>8698</v>
      </c>
      <c r="C612" s="417"/>
      <c r="D612" s="417">
        <v>2.4500000000000002</v>
      </c>
      <c r="E612" s="417"/>
      <c r="F612" s="417">
        <v>3</v>
      </c>
      <c r="G612" s="307">
        <f t="shared" si="185"/>
        <v>7.35</v>
      </c>
      <c r="H612" s="344"/>
      <c r="I612" s="348"/>
    </row>
    <row r="613" spans="1:9" s="346" customFormat="1" x14ac:dyDescent="0.2">
      <c r="A613" s="347"/>
      <c r="B613" s="335" t="s">
        <v>8698</v>
      </c>
      <c r="C613" s="417"/>
      <c r="D613" s="417">
        <v>3</v>
      </c>
      <c r="E613" s="417"/>
      <c r="F613" s="417">
        <v>3</v>
      </c>
      <c r="G613" s="307">
        <f t="shared" si="185"/>
        <v>9</v>
      </c>
      <c r="H613" s="344"/>
      <c r="I613" s="348"/>
    </row>
    <row r="614" spans="1:9" s="346" customFormat="1" x14ac:dyDescent="0.2">
      <c r="A614" s="347"/>
      <c r="B614" s="335" t="s">
        <v>8698</v>
      </c>
      <c r="C614" s="417"/>
      <c r="D614" s="417">
        <v>3</v>
      </c>
      <c r="E614" s="417"/>
      <c r="F614" s="417">
        <v>3</v>
      </c>
      <c r="G614" s="307">
        <f t="shared" si="185"/>
        <v>9</v>
      </c>
      <c r="H614" s="344"/>
      <c r="I614" s="348"/>
    </row>
    <row r="615" spans="1:9" s="346" customFormat="1" x14ac:dyDescent="0.2">
      <c r="A615" s="347"/>
      <c r="B615" s="335"/>
      <c r="C615" s="417"/>
      <c r="D615" s="417"/>
      <c r="E615" s="417"/>
      <c r="F615" s="417"/>
      <c r="G615" s="307"/>
      <c r="H615" s="344"/>
      <c r="I615" s="348"/>
    </row>
    <row r="616" spans="1:9" s="346" customFormat="1" x14ac:dyDescent="0.2">
      <c r="A616" s="347"/>
      <c r="B616" s="335" t="s">
        <v>8778</v>
      </c>
      <c r="C616" s="417"/>
      <c r="D616" s="417">
        <v>1.3</v>
      </c>
      <c r="E616" s="417"/>
      <c r="F616" s="417">
        <v>3</v>
      </c>
      <c r="G616" s="307">
        <f t="shared" ref="G616:G621" si="186">ROUND(PRODUCT(C616:F616),2)</f>
        <v>3.9</v>
      </c>
      <c r="H616" s="344"/>
      <c r="I616" s="348"/>
    </row>
    <row r="617" spans="1:9" s="346" customFormat="1" x14ac:dyDescent="0.2">
      <c r="A617" s="347"/>
      <c r="B617" s="335" t="s">
        <v>8778</v>
      </c>
      <c r="C617" s="417"/>
      <c r="D617" s="417">
        <v>1.9</v>
      </c>
      <c r="E617" s="417"/>
      <c r="F617" s="417">
        <v>3</v>
      </c>
      <c r="G617" s="307">
        <f t="shared" si="186"/>
        <v>5.7</v>
      </c>
      <c r="H617" s="344"/>
      <c r="I617" s="348"/>
    </row>
    <row r="618" spans="1:9" s="346" customFormat="1" x14ac:dyDescent="0.2">
      <c r="A618" s="347"/>
      <c r="B618" s="335" t="s">
        <v>8778</v>
      </c>
      <c r="C618" s="417"/>
      <c r="D618" s="417">
        <v>0.4</v>
      </c>
      <c r="E618" s="417"/>
      <c r="F618" s="417">
        <v>3</v>
      </c>
      <c r="G618" s="307">
        <f t="shared" si="186"/>
        <v>1.2</v>
      </c>
      <c r="H618" s="344"/>
      <c r="I618" s="348"/>
    </row>
    <row r="619" spans="1:9" s="346" customFormat="1" x14ac:dyDescent="0.2">
      <c r="A619" s="347"/>
      <c r="B619" s="335" t="s">
        <v>8778</v>
      </c>
      <c r="C619" s="417"/>
      <c r="D619" s="417">
        <v>0.4</v>
      </c>
      <c r="E619" s="417"/>
      <c r="F619" s="417">
        <v>3</v>
      </c>
      <c r="G619" s="307">
        <f t="shared" si="186"/>
        <v>1.2</v>
      </c>
      <c r="H619" s="344"/>
      <c r="I619" s="348"/>
    </row>
    <row r="620" spans="1:9" s="346" customFormat="1" x14ac:dyDescent="0.2">
      <c r="A620" s="347"/>
      <c r="B620" s="335" t="s">
        <v>8778</v>
      </c>
      <c r="C620" s="417"/>
      <c r="D620" s="417">
        <v>1.5</v>
      </c>
      <c r="E620" s="417"/>
      <c r="F620" s="417">
        <v>3</v>
      </c>
      <c r="G620" s="307">
        <f t="shared" si="186"/>
        <v>4.5</v>
      </c>
      <c r="H620" s="344"/>
      <c r="I620" s="348"/>
    </row>
    <row r="621" spans="1:9" s="346" customFormat="1" x14ac:dyDescent="0.2">
      <c r="A621" s="347"/>
      <c r="B621" s="335" t="s">
        <v>8778</v>
      </c>
      <c r="C621" s="417"/>
      <c r="D621" s="417">
        <v>1.35</v>
      </c>
      <c r="E621" s="417"/>
      <c r="F621" s="417">
        <v>3</v>
      </c>
      <c r="G621" s="307">
        <f t="shared" si="186"/>
        <v>4.05</v>
      </c>
      <c r="H621" s="344"/>
      <c r="I621" s="348"/>
    </row>
    <row r="622" spans="1:9" s="346" customFormat="1" x14ac:dyDescent="0.2">
      <c r="A622" s="347"/>
      <c r="B622" s="335"/>
      <c r="C622" s="417"/>
      <c r="D622" s="417"/>
      <c r="E622" s="417"/>
      <c r="F622" s="417"/>
      <c r="G622" s="307"/>
      <c r="H622" s="344"/>
      <c r="I622" s="348"/>
    </row>
    <row r="623" spans="1:9" s="346" customFormat="1" x14ac:dyDescent="0.2">
      <c r="A623" s="347"/>
      <c r="B623" s="335" t="s">
        <v>8779</v>
      </c>
      <c r="C623" s="417"/>
      <c r="D623" s="417">
        <v>5.1100000000000003</v>
      </c>
      <c r="E623" s="417"/>
      <c r="F623" s="417">
        <v>3</v>
      </c>
      <c r="G623" s="307">
        <f t="shared" ref="G623:G632" si="187">ROUND(PRODUCT(C623:F623),2)</f>
        <v>15.33</v>
      </c>
      <c r="H623" s="344"/>
      <c r="I623" s="348"/>
    </row>
    <row r="624" spans="1:9" s="346" customFormat="1" x14ac:dyDescent="0.2">
      <c r="A624" s="347"/>
      <c r="B624" s="335" t="s">
        <v>8779</v>
      </c>
      <c r="C624" s="417"/>
      <c r="D624" s="417">
        <v>3.05</v>
      </c>
      <c r="E624" s="417"/>
      <c r="F624" s="417">
        <v>3</v>
      </c>
      <c r="G624" s="307">
        <f t="shared" si="187"/>
        <v>9.15</v>
      </c>
      <c r="H624" s="344"/>
      <c r="I624" s="348"/>
    </row>
    <row r="625" spans="1:9" s="346" customFormat="1" x14ac:dyDescent="0.2">
      <c r="A625" s="347"/>
      <c r="B625" s="335" t="s">
        <v>8779</v>
      </c>
      <c r="C625" s="417"/>
      <c r="D625" s="417">
        <v>15.2</v>
      </c>
      <c r="E625" s="417"/>
      <c r="F625" s="417">
        <v>3</v>
      </c>
      <c r="G625" s="307">
        <f t="shared" si="187"/>
        <v>45.6</v>
      </c>
      <c r="H625" s="344"/>
      <c r="I625" s="348"/>
    </row>
    <row r="626" spans="1:9" s="346" customFormat="1" x14ac:dyDescent="0.2">
      <c r="A626" s="347"/>
      <c r="B626" s="335" t="s">
        <v>8779</v>
      </c>
      <c r="C626" s="417"/>
      <c r="D626" s="417">
        <v>5.15</v>
      </c>
      <c r="E626" s="417"/>
      <c r="F626" s="417">
        <v>3</v>
      </c>
      <c r="G626" s="307">
        <f t="shared" si="187"/>
        <v>15.45</v>
      </c>
      <c r="H626" s="344"/>
      <c r="I626" s="348"/>
    </row>
    <row r="627" spans="1:9" s="346" customFormat="1" x14ac:dyDescent="0.2">
      <c r="A627" s="347"/>
      <c r="B627" s="335" t="s">
        <v>8779</v>
      </c>
      <c r="C627" s="417"/>
      <c r="D627" s="417">
        <v>0.65</v>
      </c>
      <c r="E627" s="417"/>
      <c r="F627" s="417">
        <v>3</v>
      </c>
      <c r="G627" s="307">
        <f t="shared" si="187"/>
        <v>1.95</v>
      </c>
      <c r="H627" s="344"/>
      <c r="I627" s="348"/>
    </row>
    <row r="628" spans="1:9" s="346" customFormat="1" x14ac:dyDescent="0.2">
      <c r="A628" s="347"/>
      <c r="B628" s="335" t="s">
        <v>8779</v>
      </c>
      <c r="C628" s="417"/>
      <c r="D628" s="417">
        <v>2.7</v>
      </c>
      <c r="E628" s="417"/>
      <c r="F628" s="417">
        <v>3</v>
      </c>
      <c r="G628" s="307">
        <f t="shared" si="187"/>
        <v>8.1</v>
      </c>
      <c r="H628" s="344"/>
      <c r="I628" s="348"/>
    </row>
    <row r="629" spans="1:9" s="346" customFormat="1" x14ac:dyDescent="0.2">
      <c r="A629" s="347"/>
      <c r="B629" s="335" t="s">
        <v>8779</v>
      </c>
      <c r="C629" s="417"/>
      <c r="D629" s="417">
        <v>1.75</v>
      </c>
      <c r="E629" s="417"/>
      <c r="F629" s="417">
        <v>3</v>
      </c>
      <c r="G629" s="307">
        <f t="shared" si="187"/>
        <v>5.25</v>
      </c>
      <c r="H629" s="344"/>
      <c r="I629" s="348"/>
    </row>
    <row r="630" spans="1:9" s="346" customFormat="1" x14ac:dyDescent="0.2">
      <c r="A630" s="347"/>
      <c r="B630" s="335" t="s">
        <v>8779</v>
      </c>
      <c r="C630" s="417"/>
      <c r="D630" s="417">
        <v>8.4</v>
      </c>
      <c r="E630" s="417"/>
      <c r="F630" s="417">
        <v>3</v>
      </c>
      <c r="G630" s="307">
        <f t="shared" si="187"/>
        <v>25.2</v>
      </c>
      <c r="H630" s="344"/>
      <c r="I630" s="348"/>
    </row>
    <row r="631" spans="1:9" s="346" customFormat="1" x14ac:dyDescent="0.2">
      <c r="A631" s="347"/>
      <c r="B631" s="335" t="s">
        <v>8779</v>
      </c>
      <c r="C631" s="417"/>
      <c r="D631" s="417">
        <v>3.7</v>
      </c>
      <c r="E631" s="417"/>
      <c r="F631" s="417">
        <v>3</v>
      </c>
      <c r="G631" s="307">
        <f t="shared" si="187"/>
        <v>11.1</v>
      </c>
      <c r="H631" s="344"/>
      <c r="I631" s="348"/>
    </row>
    <row r="632" spans="1:9" s="346" customFormat="1" x14ac:dyDescent="0.2">
      <c r="A632" s="347"/>
      <c r="B632" s="335" t="s">
        <v>8779</v>
      </c>
      <c r="C632" s="417"/>
      <c r="D632" s="417">
        <v>8.8000000000000007</v>
      </c>
      <c r="E632" s="417"/>
      <c r="F632" s="417">
        <v>3</v>
      </c>
      <c r="G632" s="307">
        <f t="shared" si="187"/>
        <v>26.4</v>
      </c>
      <c r="H632" s="344"/>
      <c r="I632" s="348"/>
    </row>
    <row r="633" spans="1:9" s="346" customFormat="1" x14ac:dyDescent="0.2">
      <c r="A633" s="347"/>
      <c r="B633" s="335"/>
      <c r="C633" s="417"/>
      <c r="D633" s="417"/>
      <c r="E633" s="417"/>
      <c r="F633" s="417"/>
      <c r="G633" s="307"/>
      <c r="H633" s="344"/>
      <c r="I633" s="348"/>
    </row>
    <row r="634" spans="1:9" s="346" customFormat="1" x14ac:dyDescent="0.2">
      <c r="A634" s="347"/>
      <c r="B634" s="335" t="s">
        <v>8779</v>
      </c>
      <c r="C634" s="417"/>
      <c r="D634" s="417">
        <v>5.3</v>
      </c>
      <c r="E634" s="417"/>
      <c r="F634" s="417">
        <v>3</v>
      </c>
      <c r="G634" s="307">
        <f t="shared" ref="G634:G637" si="188">ROUND(PRODUCT(C634:F634),2)</f>
        <v>15.9</v>
      </c>
      <c r="H634" s="344"/>
      <c r="I634" s="348"/>
    </row>
    <row r="635" spans="1:9" s="346" customFormat="1" x14ac:dyDescent="0.2">
      <c r="A635" s="347"/>
      <c r="B635" s="335" t="s">
        <v>8779</v>
      </c>
      <c r="C635" s="417"/>
      <c r="D635" s="417">
        <v>8.0500000000000007</v>
      </c>
      <c r="E635" s="417"/>
      <c r="F635" s="417">
        <v>3</v>
      </c>
      <c r="G635" s="307">
        <f t="shared" si="188"/>
        <v>24.15</v>
      </c>
      <c r="H635" s="344"/>
      <c r="I635" s="348"/>
    </row>
    <row r="636" spans="1:9" s="346" customFormat="1" x14ac:dyDescent="0.2">
      <c r="A636" s="347"/>
      <c r="B636" s="335" t="s">
        <v>8779</v>
      </c>
      <c r="C636" s="417"/>
      <c r="D636" s="417">
        <v>15.3</v>
      </c>
      <c r="E636" s="417"/>
      <c r="F636" s="417">
        <v>3</v>
      </c>
      <c r="G636" s="307">
        <f t="shared" si="188"/>
        <v>45.9</v>
      </c>
      <c r="H636" s="344"/>
      <c r="I636" s="348"/>
    </row>
    <row r="637" spans="1:9" s="346" customFormat="1" x14ac:dyDescent="0.2">
      <c r="A637" s="347"/>
      <c r="B637" s="335" t="s">
        <v>8779</v>
      </c>
      <c r="C637" s="417"/>
      <c r="D637" s="417">
        <v>8.15</v>
      </c>
      <c r="E637" s="417"/>
      <c r="F637" s="417">
        <v>3</v>
      </c>
      <c r="G637" s="307">
        <f t="shared" si="188"/>
        <v>24.45</v>
      </c>
      <c r="H637" s="344"/>
      <c r="I637" s="348"/>
    </row>
    <row r="638" spans="1:9" s="346" customFormat="1" x14ac:dyDescent="0.2">
      <c r="A638" s="347"/>
      <c r="B638" s="335"/>
      <c r="C638" s="417"/>
      <c r="D638" s="417"/>
      <c r="E638" s="417"/>
      <c r="F638" s="417"/>
      <c r="G638" s="307"/>
      <c r="H638" s="344"/>
      <c r="I638" s="348"/>
    </row>
    <row r="639" spans="1:9" s="346" customFormat="1" x14ac:dyDescent="0.2">
      <c r="A639" s="347"/>
      <c r="B639" s="335" t="s">
        <v>8674</v>
      </c>
      <c r="C639" s="417"/>
      <c r="D639" s="417"/>
      <c r="E639" s="417"/>
      <c r="F639" s="417"/>
      <c r="G639" s="307"/>
      <c r="H639" s="344"/>
      <c r="I639" s="348"/>
    </row>
    <row r="640" spans="1:9" s="346" customFormat="1" x14ac:dyDescent="0.2">
      <c r="A640" s="347"/>
      <c r="B640" s="335" t="s">
        <v>8780</v>
      </c>
      <c r="C640" s="417">
        <v>1</v>
      </c>
      <c r="D640" s="417"/>
      <c r="E640" s="417">
        <v>2.7</v>
      </c>
      <c r="F640" s="417">
        <v>0.75</v>
      </c>
      <c r="G640" s="307">
        <f t="shared" ref="G640:G642" si="189">ROUND(PRODUCT(C640:F640),2)</f>
        <v>2.0299999999999998</v>
      </c>
      <c r="H640" s="344"/>
      <c r="I640" s="348"/>
    </row>
    <row r="641" spans="1:9" s="346" customFormat="1" x14ac:dyDescent="0.2">
      <c r="A641" s="347"/>
      <c r="B641" s="335" t="s">
        <v>8781</v>
      </c>
      <c r="C641" s="417">
        <v>1</v>
      </c>
      <c r="D641" s="417"/>
      <c r="E641" s="417">
        <v>3</v>
      </c>
      <c r="F641" s="417">
        <v>0.75</v>
      </c>
      <c r="G641" s="307">
        <f t="shared" si="189"/>
        <v>2.25</v>
      </c>
      <c r="H641" s="344"/>
      <c r="I641" s="348"/>
    </row>
    <row r="642" spans="1:9" s="346" customFormat="1" x14ac:dyDescent="0.2">
      <c r="A642" s="347"/>
      <c r="B642" s="335" t="s">
        <v>8782</v>
      </c>
      <c r="C642" s="417">
        <v>2</v>
      </c>
      <c r="D642" s="417"/>
      <c r="E642" s="417">
        <v>1.3</v>
      </c>
      <c r="F642" s="417">
        <v>2.1</v>
      </c>
      <c r="G642" s="307">
        <f t="shared" si="189"/>
        <v>5.46</v>
      </c>
      <c r="H642" s="344"/>
      <c r="I642" s="348"/>
    </row>
    <row r="643" spans="1:9" s="346" customFormat="1" x14ac:dyDescent="0.2">
      <c r="A643" s="347"/>
      <c r="B643" s="335"/>
      <c r="C643" s="417"/>
      <c r="D643" s="417"/>
      <c r="E643" s="417"/>
      <c r="F643" s="417"/>
      <c r="G643" s="307"/>
      <c r="H643" s="344"/>
      <c r="I643" s="348"/>
    </row>
    <row r="644" spans="1:9" s="380" customFormat="1" ht="30" x14ac:dyDescent="0.2">
      <c r="A644" s="377" t="s">
        <v>8783</v>
      </c>
      <c r="B644" s="371" t="s">
        <v>8784</v>
      </c>
      <c r="C644" s="428"/>
      <c r="D644" s="428"/>
      <c r="E644" s="428"/>
      <c r="F644" s="428"/>
      <c r="G644" s="372"/>
      <c r="H644" s="378">
        <f>SUM(G645:G650)</f>
        <v>40.69</v>
      </c>
      <c r="I644" s="379" t="s">
        <v>8570</v>
      </c>
    </row>
    <row r="645" spans="1:9" s="380" customFormat="1" x14ac:dyDescent="0.2">
      <c r="A645" s="377"/>
      <c r="B645" s="381" t="s">
        <v>8785</v>
      </c>
      <c r="C645" s="428">
        <v>8</v>
      </c>
      <c r="D645" s="428">
        <v>0.8</v>
      </c>
      <c r="E645" s="428">
        <v>2</v>
      </c>
      <c r="F645" s="428">
        <v>2.1</v>
      </c>
      <c r="G645" s="372">
        <f t="shared" ref="G645:G658" si="190">ROUND(PRODUCT(C645:F645),2)</f>
        <v>26.88</v>
      </c>
      <c r="H645" s="378"/>
      <c r="I645" s="379"/>
    </row>
    <row r="646" spans="1:9" s="380" customFormat="1" x14ac:dyDescent="0.2">
      <c r="A646" s="377"/>
      <c r="B646" s="381" t="s">
        <v>8786</v>
      </c>
      <c r="C646" s="428">
        <v>1</v>
      </c>
      <c r="D646" s="428">
        <v>0.6</v>
      </c>
      <c r="E646" s="428">
        <v>2</v>
      </c>
      <c r="F646" s="428">
        <v>2.1</v>
      </c>
      <c r="G646" s="372">
        <f t="shared" si="190"/>
        <v>2.52</v>
      </c>
      <c r="H646" s="378"/>
      <c r="I646" s="379"/>
    </row>
    <row r="647" spans="1:9" s="380" customFormat="1" x14ac:dyDescent="0.2">
      <c r="A647" s="377"/>
      <c r="B647" s="381" t="s">
        <v>8787</v>
      </c>
      <c r="C647" s="428">
        <v>8</v>
      </c>
      <c r="D647" s="428">
        <v>5</v>
      </c>
      <c r="E647" s="428">
        <v>0.15</v>
      </c>
      <c r="F647" s="428"/>
      <c r="G647" s="372">
        <f t="shared" si="190"/>
        <v>6</v>
      </c>
      <c r="H647" s="378"/>
      <c r="I647" s="379"/>
    </row>
    <row r="648" spans="1:9" s="380" customFormat="1" x14ac:dyDescent="0.2">
      <c r="A648" s="377"/>
      <c r="B648" s="381"/>
      <c r="C648" s="428">
        <v>1</v>
      </c>
      <c r="D648" s="428">
        <v>4.8</v>
      </c>
      <c r="E648" s="428">
        <v>0.15</v>
      </c>
      <c r="F648" s="428"/>
      <c r="G648" s="372">
        <f t="shared" si="190"/>
        <v>0.72</v>
      </c>
      <c r="H648" s="378"/>
      <c r="I648" s="379"/>
    </row>
    <row r="649" spans="1:9" s="380" customFormat="1" x14ac:dyDescent="0.2">
      <c r="A649" s="377"/>
      <c r="B649" s="381" t="s">
        <v>8788</v>
      </c>
      <c r="C649" s="428">
        <v>16</v>
      </c>
      <c r="D649" s="428">
        <v>5.0999999999999996</v>
      </c>
      <c r="E649" s="428">
        <v>0.05</v>
      </c>
      <c r="F649" s="428"/>
      <c r="G649" s="372">
        <f t="shared" si="190"/>
        <v>4.08</v>
      </c>
      <c r="H649" s="378"/>
      <c r="I649" s="379"/>
    </row>
    <row r="650" spans="1:9" s="380" customFormat="1" x14ac:dyDescent="0.2">
      <c r="A650" s="377"/>
      <c r="B650" s="371"/>
      <c r="C650" s="428">
        <v>2</v>
      </c>
      <c r="D650" s="428">
        <v>4.9000000000000004</v>
      </c>
      <c r="E650" s="428">
        <v>0.05</v>
      </c>
      <c r="F650" s="428"/>
      <c r="G650" s="372">
        <f t="shared" si="190"/>
        <v>0.49</v>
      </c>
      <c r="H650" s="378"/>
      <c r="I650" s="379"/>
    </row>
    <row r="651" spans="1:9" s="380" customFormat="1" x14ac:dyDescent="0.2">
      <c r="A651" s="377" t="s">
        <v>8789</v>
      </c>
      <c r="B651" s="371" t="s">
        <v>2083</v>
      </c>
      <c r="C651" s="428"/>
      <c r="D651" s="428"/>
      <c r="E651" s="428"/>
      <c r="F651" s="428"/>
      <c r="G651" s="372"/>
      <c r="H651" s="378">
        <f>SUM(G652:G663)</f>
        <v>128.02000000000001</v>
      </c>
      <c r="I651" s="379" t="s">
        <v>8570</v>
      </c>
    </row>
    <row r="652" spans="1:9" s="380" customFormat="1" x14ac:dyDescent="0.2">
      <c r="A652" s="377"/>
      <c r="B652" s="375" t="s">
        <v>8790</v>
      </c>
      <c r="C652" s="428"/>
      <c r="D652" s="428">
        <v>12.1</v>
      </c>
      <c r="E652" s="428">
        <v>2</v>
      </c>
      <c r="F652" s="428">
        <v>2.2000000000000002</v>
      </c>
      <c r="G652" s="372">
        <f t="shared" si="190"/>
        <v>53.24</v>
      </c>
      <c r="H652" s="378"/>
      <c r="I652" s="379"/>
    </row>
    <row r="653" spans="1:9" s="380" customFormat="1" x14ac:dyDescent="0.2">
      <c r="A653" s="377"/>
      <c r="B653" s="375" t="s">
        <v>8791</v>
      </c>
      <c r="C653" s="428">
        <v>7</v>
      </c>
      <c r="D653" s="428">
        <v>1.5</v>
      </c>
      <c r="E653" s="428">
        <v>2</v>
      </c>
      <c r="F653" s="428">
        <v>1.1499999999999999</v>
      </c>
      <c r="G653" s="372">
        <f t="shared" si="190"/>
        <v>24.15</v>
      </c>
      <c r="H653" s="378"/>
      <c r="I653" s="379"/>
    </row>
    <row r="654" spans="1:9" s="380" customFormat="1" x14ac:dyDescent="0.2">
      <c r="A654" s="377"/>
      <c r="B654" s="375" t="s">
        <v>8792</v>
      </c>
      <c r="C654" s="428">
        <v>2</v>
      </c>
      <c r="D654" s="428">
        <v>0.8</v>
      </c>
      <c r="E654" s="428">
        <v>2</v>
      </c>
      <c r="F654" s="428">
        <v>0.8</v>
      </c>
      <c r="G654" s="372">
        <f t="shared" si="190"/>
        <v>2.56</v>
      </c>
      <c r="H654" s="378"/>
      <c r="I654" s="379"/>
    </row>
    <row r="655" spans="1:9" s="380" customFormat="1" x14ac:dyDescent="0.2">
      <c r="A655" s="377"/>
      <c r="B655" s="375" t="s">
        <v>8793</v>
      </c>
      <c r="C655" s="428">
        <v>2</v>
      </c>
      <c r="D655" s="428">
        <v>1</v>
      </c>
      <c r="E655" s="428">
        <v>2</v>
      </c>
      <c r="F655" s="428">
        <v>1</v>
      </c>
      <c r="G655" s="372">
        <f t="shared" si="190"/>
        <v>4</v>
      </c>
      <c r="H655" s="378"/>
      <c r="I655" s="379"/>
    </row>
    <row r="656" spans="1:9" s="380" customFormat="1" x14ac:dyDescent="0.2">
      <c r="A656" s="377"/>
      <c r="B656" s="375" t="s">
        <v>8794</v>
      </c>
      <c r="C656" s="428">
        <v>3</v>
      </c>
      <c r="D656" s="428">
        <v>0.5</v>
      </c>
      <c r="E656" s="428">
        <v>2</v>
      </c>
      <c r="F656" s="428">
        <v>0.8</v>
      </c>
      <c r="G656" s="372">
        <f t="shared" si="190"/>
        <v>2.4</v>
      </c>
      <c r="H656" s="378"/>
      <c r="I656" s="379"/>
    </row>
    <row r="657" spans="1:9" s="380" customFormat="1" x14ac:dyDescent="0.2">
      <c r="A657" s="377"/>
      <c r="B657" s="375" t="s">
        <v>8795</v>
      </c>
      <c r="C657" s="428"/>
      <c r="D657" s="428">
        <v>0.75</v>
      </c>
      <c r="E657" s="428">
        <v>2</v>
      </c>
      <c r="F657" s="428">
        <v>2.1</v>
      </c>
      <c r="G657" s="372">
        <f t="shared" si="190"/>
        <v>3.15</v>
      </c>
      <c r="H657" s="378"/>
      <c r="I657" s="379"/>
    </row>
    <row r="658" spans="1:9" s="380" customFormat="1" x14ac:dyDescent="0.2">
      <c r="A658" s="377"/>
      <c r="B658" s="375" t="s">
        <v>8796</v>
      </c>
      <c r="C658" s="428"/>
      <c r="D658" s="428">
        <v>0.8</v>
      </c>
      <c r="E658" s="428">
        <v>2</v>
      </c>
      <c r="F658" s="428">
        <v>2.1</v>
      </c>
      <c r="G658" s="372">
        <f t="shared" si="190"/>
        <v>3.36</v>
      </c>
      <c r="H658" s="378"/>
      <c r="I658" s="379"/>
    </row>
    <row r="659" spans="1:9" s="380" customFormat="1" x14ac:dyDescent="0.2">
      <c r="A659" s="377"/>
      <c r="B659" s="375" t="s">
        <v>8797</v>
      </c>
      <c r="C659" s="428"/>
      <c r="D659" s="428"/>
      <c r="E659" s="428"/>
      <c r="F659" s="428"/>
      <c r="G659" s="372"/>
      <c r="H659" s="378"/>
      <c r="I659" s="379"/>
    </row>
    <row r="660" spans="1:9" s="380" customFormat="1" x14ac:dyDescent="0.2">
      <c r="A660" s="377"/>
      <c r="B660" s="375" t="s">
        <v>8791</v>
      </c>
      <c r="C660" s="428">
        <v>7</v>
      </c>
      <c r="D660" s="428">
        <v>1.55</v>
      </c>
      <c r="E660" s="428">
        <v>2</v>
      </c>
      <c r="F660" s="428">
        <v>1.2</v>
      </c>
      <c r="G660" s="372">
        <f>ROUND(PRODUCT(C660:F660),2)</f>
        <v>26.04</v>
      </c>
      <c r="H660" s="378"/>
      <c r="I660" s="379"/>
    </row>
    <row r="661" spans="1:9" s="380" customFormat="1" x14ac:dyDescent="0.2">
      <c r="A661" s="377"/>
      <c r="B661" s="375" t="s">
        <v>8792</v>
      </c>
      <c r="C661" s="428">
        <v>2</v>
      </c>
      <c r="D661" s="428">
        <v>0.85</v>
      </c>
      <c r="E661" s="428">
        <v>2</v>
      </c>
      <c r="F661" s="428">
        <v>0.85</v>
      </c>
      <c r="G661" s="372">
        <f>ROUND(PRODUCT(C661:F661),2)</f>
        <v>2.89</v>
      </c>
      <c r="H661" s="378"/>
      <c r="I661" s="379"/>
    </row>
    <row r="662" spans="1:9" s="380" customFormat="1" x14ac:dyDescent="0.2">
      <c r="A662" s="377"/>
      <c r="B662" s="375" t="s">
        <v>8793</v>
      </c>
      <c r="C662" s="428">
        <v>2</v>
      </c>
      <c r="D662" s="428">
        <v>1.05</v>
      </c>
      <c r="E662" s="428">
        <v>2</v>
      </c>
      <c r="F662" s="428">
        <v>1.05</v>
      </c>
      <c r="G662" s="372">
        <f>ROUND(PRODUCT(C662:F662),2)</f>
        <v>4.41</v>
      </c>
      <c r="H662" s="378"/>
      <c r="I662" s="379"/>
    </row>
    <row r="663" spans="1:9" s="380" customFormat="1" x14ac:dyDescent="0.2">
      <c r="A663" s="377"/>
      <c r="B663" s="375" t="s">
        <v>8794</v>
      </c>
      <c r="C663" s="428">
        <v>3</v>
      </c>
      <c r="D663" s="428">
        <v>0.55000000000000004</v>
      </c>
      <c r="E663" s="428">
        <v>2</v>
      </c>
      <c r="F663" s="428">
        <v>0.55000000000000004</v>
      </c>
      <c r="G663" s="372">
        <f>ROUND(PRODUCT(C663:F663),2)</f>
        <v>1.82</v>
      </c>
      <c r="H663" s="378"/>
      <c r="I663" s="379"/>
    </row>
    <row r="664" spans="1:9" s="380" customFormat="1" ht="30" x14ac:dyDescent="0.2">
      <c r="A664" s="377" t="s">
        <v>8798</v>
      </c>
      <c r="B664" s="371" t="s">
        <v>8799</v>
      </c>
      <c r="C664" s="428"/>
      <c r="D664" s="428"/>
      <c r="E664" s="428"/>
      <c r="F664" s="428"/>
      <c r="G664" s="372"/>
      <c r="H664" s="378">
        <f>SUM(G665:G666)</f>
        <v>91.02</v>
      </c>
      <c r="I664" s="379" t="s">
        <v>8570</v>
      </c>
    </row>
    <row r="665" spans="1:9" s="380" customFormat="1" x14ac:dyDescent="0.2">
      <c r="A665" s="377"/>
      <c r="B665" s="375" t="s">
        <v>8800</v>
      </c>
      <c r="C665" s="428"/>
      <c r="D665" s="428"/>
      <c r="E665" s="428"/>
      <c r="F665" s="428"/>
      <c r="G665" s="372">
        <v>66.08</v>
      </c>
      <c r="H665" s="378"/>
      <c r="I665" s="379"/>
    </row>
    <row r="666" spans="1:9" s="380" customFormat="1" x14ac:dyDescent="0.2">
      <c r="A666" s="377"/>
      <c r="B666" s="375"/>
      <c r="C666" s="428"/>
      <c r="D666" s="428"/>
      <c r="E666" s="428"/>
      <c r="F666" s="428"/>
      <c r="G666" s="372">
        <v>24.94</v>
      </c>
      <c r="H666" s="378"/>
      <c r="I666" s="379"/>
    </row>
    <row r="667" spans="1:9" s="352" customFormat="1" ht="30" x14ac:dyDescent="0.2">
      <c r="A667" s="349" t="s">
        <v>8801</v>
      </c>
      <c r="B667" s="296" t="s">
        <v>2137</v>
      </c>
      <c r="C667" s="301"/>
      <c r="D667" s="418"/>
      <c r="E667" s="418"/>
      <c r="F667" s="418"/>
      <c r="G667" s="418"/>
      <c r="H667" s="350">
        <f>G668</f>
        <v>1366.4500000000014</v>
      </c>
      <c r="I667" s="351" t="s">
        <v>8570</v>
      </c>
    </row>
    <row r="668" spans="1:9" s="346" customFormat="1" x14ac:dyDescent="0.2">
      <c r="A668" s="347"/>
      <c r="B668" s="335" t="s">
        <v>8802</v>
      </c>
      <c r="C668" s="307"/>
      <c r="D668" s="417"/>
      <c r="E668" s="417"/>
      <c r="F668" s="417"/>
      <c r="G668" s="417">
        <f>H432</f>
        <v>1366.4500000000014</v>
      </c>
      <c r="H668" s="344"/>
      <c r="I668" s="348"/>
    </row>
    <row r="669" spans="1:9" s="352" customFormat="1" ht="30" x14ac:dyDescent="0.2">
      <c r="A669" s="349" t="s">
        <v>8803</v>
      </c>
      <c r="B669" s="296" t="s">
        <v>2143</v>
      </c>
      <c r="C669" s="301"/>
      <c r="D669" s="418"/>
      <c r="E669" s="418"/>
      <c r="F669" s="418"/>
      <c r="G669" s="418"/>
      <c r="H669" s="350">
        <f>SUM(G670:G699)</f>
        <v>312.77999999999997</v>
      </c>
      <c r="I669" s="351" t="s">
        <v>8570</v>
      </c>
    </row>
    <row r="670" spans="1:9" s="346" customFormat="1" x14ac:dyDescent="0.2">
      <c r="A670" s="347"/>
      <c r="B670" s="306" t="s">
        <v>8804</v>
      </c>
      <c r="C670" s="417"/>
      <c r="D670" s="417"/>
      <c r="E670" s="417"/>
      <c r="F670" s="417"/>
      <c r="G670" s="307">
        <v>15.73</v>
      </c>
      <c r="H670" s="344"/>
      <c r="I670" s="348"/>
    </row>
    <row r="671" spans="1:9" s="346" customFormat="1" x14ac:dyDescent="0.2">
      <c r="A671" s="347"/>
      <c r="B671" s="306" t="s">
        <v>8805</v>
      </c>
      <c r="C671" s="417"/>
      <c r="D671" s="417"/>
      <c r="E671" s="417"/>
      <c r="F671" s="417"/>
      <c r="G671" s="307">
        <v>2.13</v>
      </c>
      <c r="H671" s="344"/>
      <c r="I671" s="348"/>
    </row>
    <row r="672" spans="1:9" s="346" customFormat="1" x14ac:dyDescent="0.2">
      <c r="A672" s="347"/>
      <c r="B672" s="306" t="s">
        <v>8806</v>
      </c>
      <c r="C672" s="417"/>
      <c r="D672" s="417"/>
      <c r="E672" s="417"/>
      <c r="F672" s="417"/>
      <c r="G672" s="307">
        <v>15.58</v>
      </c>
      <c r="H672" s="344"/>
      <c r="I672" s="348"/>
    </row>
    <row r="673" spans="1:9" s="346" customFormat="1" x14ac:dyDescent="0.2">
      <c r="A673" s="347"/>
      <c r="B673" s="306" t="s">
        <v>8807</v>
      </c>
      <c r="C673" s="417"/>
      <c r="D673" s="417"/>
      <c r="E673" s="417"/>
      <c r="F673" s="417"/>
      <c r="G673" s="307">
        <v>6</v>
      </c>
      <c r="H673" s="344"/>
      <c r="I673" s="348"/>
    </row>
    <row r="674" spans="1:9" s="346" customFormat="1" x14ac:dyDescent="0.2">
      <c r="A674" s="347"/>
      <c r="B674" s="306"/>
      <c r="C674" s="417"/>
      <c r="D674" s="417"/>
      <c r="E674" s="417"/>
      <c r="F674" s="417"/>
      <c r="G674" s="307"/>
      <c r="H674" s="344"/>
      <c r="I674" s="348"/>
    </row>
    <row r="675" spans="1:9" s="346" customFormat="1" x14ac:dyDescent="0.2">
      <c r="A675" s="347"/>
      <c r="B675" s="306" t="s">
        <v>12</v>
      </c>
      <c r="C675" s="417"/>
      <c r="D675" s="417"/>
      <c r="E675" s="417"/>
      <c r="F675" s="417"/>
      <c r="G675" s="307">
        <v>27.5</v>
      </c>
      <c r="H675" s="344"/>
      <c r="I675" s="348"/>
    </row>
    <row r="676" spans="1:9" s="346" customFormat="1" x14ac:dyDescent="0.2">
      <c r="A676" s="347"/>
      <c r="B676" s="306" t="s">
        <v>8665</v>
      </c>
      <c r="C676" s="417"/>
      <c r="D676" s="417"/>
      <c r="E676" s="417"/>
      <c r="F676" s="417"/>
      <c r="G676" s="307">
        <v>4.8</v>
      </c>
      <c r="H676" s="344"/>
      <c r="I676" s="348"/>
    </row>
    <row r="677" spans="1:9" s="346" customFormat="1" x14ac:dyDescent="0.2">
      <c r="A677" s="347"/>
      <c r="B677" s="306" t="s">
        <v>8576</v>
      </c>
      <c r="C677" s="417"/>
      <c r="D677" s="417"/>
      <c r="E677" s="417"/>
      <c r="F677" s="417"/>
      <c r="G677" s="307">
        <v>5.99</v>
      </c>
      <c r="H677" s="344"/>
      <c r="I677" s="348"/>
    </row>
    <row r="678" spans="1:9" s="346" customFormat="1" x14ac:dyDescent="0.2">
      <c r="A678" s="347"/>
      <c r="B678" s="306" t="s">
        <v>8577</v>
      </c>
      <c r="C678" s="417"/>
      <c r="D678" s="417"/>
      <c r="E678" s="417"/>
      <c r="F678" s="417"/>
      <c r="G678" s="307">
        <v>13.42</v>
      </c>
      <c r="H678" s="344"/>
      <c r="I678" s="348"/>
    </row>
    <row r="679" spans="1:9" s="346" customFormat="1" x14ac:dyDescent="0.2">
      <c r="A679" s="347"/>
      <c r="B679" s="306" t="s">
        <v>8666</v>
      </c>
      <c r="C679" s="417"/>
      <c r="D679" s="417"/>
      <c r="E679" s="417"/>
      <c r="F679" s="417"/>
      <c r="G679" s="307">
        <v>27.35</v>
      </c>
      <c r="H679" s="344"/>
      <c r="I679" s="348"/>
    </row>
    <row r="680" spans="1:9" s="346" customFormat="1" x14ac:dyDescent="0.25">
      <c r="A680" s="347"/>
      <c r="B680" s="335" t="s">
        <v>8808</v>
      </c>
      <c r="C680" s="308"/>
      <c r="D680" s="417"/>
      <c r="E680" s="417"/>
      <c r="F680" s="417"/>
      <c r="G680" s="307">
        <v>3.99</v>
      </c>
      <c r="H680" s="344"/>
      <c r="I680" s="348"/>
    </row>
    <row r="681" spans="1:9" s="346" customFormat="1" x14ac:dyDescent="0.25">
      <c r="A681" s="347"/>
      <c r="B681" s="335" t="s">
        <v>8774</v>
      </c>
      <c r="C681" s="308"/>
      <c r="D681" s="417"/>
      <c r="E681" s="417"/>
      <c r="F681" s="417"/>
      <c r="G681" s="307">
        <v>3.99</v>
      </c>
      <c r="H681" s="344"/>
      <c r="I681" s="348"/>
    </row>
    <row r="682" spans="1:9" s="346" customFormat="1" x14ac:dyDescent="0.25">
      <c r="A682" s="347"/>
      <c r="B682" s="335" t="s">
        <v>8768</v>
      </c>
      <c r="C682" s="308"/>
      <c r="D682" s="417"/>
      <c r="E682" s="417"/>
      <c r="F682" s="417"/>
      <c r="G682" s="307">
        <v>7.95</v>
      </c>
      <c r="H682" s="344"/>
      <c r="I682" s="348"/>
    </row>
    <row r="683" spans="1:9" s="346" customFormat="1" x14ac:dyDescent="0.25">
      <c r="A683" s="347"/>
      <c r="B683" s="335" t="s">
        <v>8667</v>
      </c>
      <c r="C683" s="308"/>
      <c r="D683" s="417"/>
      <c r="E683" s="417"/>
      <c r="F683" s="417"/>
      <c r="G683" s="307">
        <v>1.71</v>
      </c>
      <c r="H683" s="344"/>
      <c r="I683" s="348"/>
    </row>
    <row r="684" spans="1:9" s="346" customFormat="1" x14ac:dyDescent="0.25">
      <c r="A684" s="347"/>
      <c r="B684" s="335" t="s">
        <v>8809</v>
      </c>
      <c r="C684" s="308"/>
      <c r="D684" s="417"/>
      <c r="E684" s="417"/>
      <c r="F684" s="417"/>
      <c r="G684" s="307">
        <v>10.65</v>
      </c>
      <c r="H684" s="344"/>
      <c r="I684" s="348"/>
    </row>
    <row r="685" spans="1:9" s="346" customFormat="1" x14ac:dyDescent="0.25">
      <c r="A685" s="347"/>
      <c r="B685" s="335" t="s">
        <v>8364</v>
      </c>
      <c r="C685" s="308"/>
      <c r="D685" s="417"/>
      <c r="E685" s="417"/>
      <c r="F685" s="417"/>
      <c r="G685" s="307">
        <v>19.2</v>
      </c>
      <c r="H685" s="344"/>
      <c r="I685" s="348"/>
    </row>
    <row r="686" spans="1:9" s="346" customFormat="1" x14ac:dyDescent="0.25">
      <c r="A686" s="347"/>
      <c r="B686" s="335" t="s">
        <v>8668</v>
      </c>
      <c r="C686" s="308"/>
      <c r="D686" s="417"/>
      <c r="E686" s="417"/>
      <c r="F686" s="417"/>
      <c r="G686" s="307">
        <v>15</v>
      </c>
      <c r="H686" s="344"/>
      <c r="I686" s="348"/>
    </row>
    <row r="687" spans="1:9" s="346" customFormat="1" x14ac:dyDescent="0.25">
      <c r="A687" s="347"/>
      <c r="B687" s="335"/>
      <c r="C687" s="308"/>
      <c r="D687" s="417"/>
      <c r="E687" s="417"/>
      <c r="F687" s="417"/>
      <c r="G687" s="307"/>
      <c r="H687" s="344"/>
      <c r="I687" s="348"/>
    </row>
    <row r="688" spans="1:9" s="346" customFormat="1" x14ac:dyDescent="0.25">
      <c r="A688" s="347"/>
      <c r="B688" s="335" t="s">
        <v>12</v>
      </c>
      <c r="C688" s="308"/>
      <c r="D688" s="417"/>
      <c r="E688" s="417"/>
      <c r="F688" s="417"/>
      <c r="G688" s="307">
        <v>4.95</v>
      </c>
      <c r="H688" s="344"/>
      <c r="I688" s="348"/>
    </row>
    <row r="689" spans="1:9" s="346" customFormat="1" x14ac:dyDescent="0.25">
      <c r="A689" s="347"/>
      <c r="B689" s="335" t="s">
        <v>8699</v>
      </c>
      <c r="C689" s="308"/>
      <c r="D689" s="417"/>
      <c r="E689" s="417"/>
      <c r="F689" s="417"/>
      <c r="G689" s="307">
        <v>11.25</v>
      </c>
      <c r="H689" s="344"/>
      <c r="I689" s="348"/>
    </row>
    <row r="690" spans="1:9" s="346" customFormat="1" x14ac:dyDescent="0.25">
      <c r="A690" s="347"/>
      <c r="B690" s="335" t="s">
        <v>8580</v>
      </c>
      <c r="C690" s="308"/>
      <c r="D690" s="417"/>
      <c r="E690" s="417"/>
      <c r="F690" s="417"/>
      <c r="G690" s="307">
        <v>22.05</v>
      </c>
      <c r="H690" s="344"/>
      <c r="I690" s="348"/>
    </row>
    <row r="691" spans="1:9" s="346" customFormat="1" x14ac:dyDescent="0.25">
      <c r="A691" s="347"/>
      <c r="B691" s="335" t="s">
        <v>8700</v>
      </c>
      <c r="C691" s="308"/>
      <c r="D691" s="417"/>
      <c r="E691" s="417"/>
      <c r="F691" s="417"/>
      <c r="G691" s="307">
        <v>23.36</v>
      </c>
      <c r="H691" s="344"/>
      <c r="I691" s="348"/>
    </row>
    <row r="692" spans="1:9" s="346" customFormat="1" x14ac:dyDescent="0.25">
      <c r="A692" s="347"/>
      <c r="B692" s="335" t="s">
        <v>8810</v>
      </c>
      <c r="C692" s="308"/>
      <c r="D692" s="417"/>
      <c r="E692" s="417"/>
      <c r="F692" s="417"/>
      <c r="G692" s="307">
        <v>3.45</v>
      </c>
      <c r="H692" s="344"/>
      <c r="I692" s="348"/>
    </row>
    <row r="693" spans="1:9" s="346" customFormat="1" x14ac:dyDescent="0.25">
      <c r="A693" s="347"/>
      <c r="B693" s="335" t="s">
        <v>8811</v>
      </c>
      <c r="C693" s="308"/>
      <c r="D693" s="417"/>
      <c r="E693" s="417"/>
      <c r="F693" s="417"/>
      <c r="G693" s="307">
        <v>2.0499999999999998</v>
      </c>
      <c r="H693" s="344"/>
      <c r="I693" s="348"/>
    </row>
    <row r="694" spans="1:9" s="346" customFormat="1" x14ac:dyDescent="0.25">
      <c r="A694" s="347"/>
      <c r="B694" s="335" t="s">
        <v>8421</v>
      </c>
      <c r="C694" s="308"/>
      <c r="D694" s="417"/>
      <c r="E694" s="417"/>
      <c r="F694" s="417"/>
      <c r="G694" s="307">
        <v>2.4500000000000002</v>
      </c>
      <c r="H694" s="344"/>
      <c r="I694" s="348"/>
    </row>
    <row r="695" spans="1:9" s="346" customFormat="1" x14ac:dyDescent="0.25">
      <c r="A695" s="347"/>
      <c r="B695" s="335" t="s">
        <v>8812</v>
      </c>
      <c r="C695" s="308"/>
      <c r="D695" s="417"/>
      <c r="E695" s="417"/>
      <c r="F695" s="417"/>
      <c r="G695" s="307">
        <v>23.36</v>
      </c>
      <c r="H695" s="344"/>
      <c r="I695" s="348"/>
    </row>
    <row r="696" spans="1:9" s="346" customFormat="1" x14ac:dyDescent="0.25">
      <c r="A696" s="347"/>
      <c r="B696" s="335" t="s">
        <v>8771</v>
      </c>
      <c r="C696" s="308"/>
      <c r="D696" s="417"/>
      <c r="E696" s="417"/>
      <c r="F696" s="417"/>
      <c r="G696" s="307">
        <f>19.97+3.35</f>
        <v>23.32</v>
      </c>
      <c r="H696" s="344"/>
      <c r="I696" s="348"/>
    </row>
    <row r="697" spans="1:9" s="346" customFormat="1" x14ac:dyDescent="0.25">
      <c r="A697" s="347"/>
      <c r="B697" s="335" t="s">
        <v>8777</v>
      </c>
      <c r="C697" s="308"/>
      <c r="D697" s="417"/>
      <c r="E697" s="417"/>
      <c r="F697" s="417"/>
      <c r="G697" s="307">
        <v>8.0500000000000007</v>
      </c>
      <c r="H697" s="344"/>
      <c r="I697" s="348"/>
    </row>
    <row r="698" spans="1:9" s="346" customFormat="1" x14ac:dyDescent="0.25">
      <c r="A698" s="347"/>
      <c r="B698" s="335" t="s">
        <v>8698</v>
      </c>
      <c r="C698" s="308"/>
      <c r="D698" s="417"/>
      <c r="E698" s="417"/>
      <c r="F698" s="417"/>
      <c r="G698" s="307">
        <v>7.5</v>
      </c>
      <c r="H698" s="344"/>
      <c r="I698" s="348"/>
    </row>
    <row r="699" spans="1:9" s="346" customFormat="1" x14ac:dyDescent="0.25">
      <c r="A699" s="347"/>
      <c r="B699" s="335"/>
      <c r="C699" s="308"/>
      <c r="D699" s="417"/>
      <c r="E699" s="417"/>
      <c r="F699" s="417"/>
      <c r="G699" s="307"/>
      <c r="H699" s="344"/>
      <c r="I699" s="348"/>
    </row>
    <row r="700" spans="1:9" s="380" customFormat="1" ht="30" x14ac:dyDescent="0.2">
      <c r="A700" s="377" t="s">
        <v>8813</v>
      </c>
      <c r="B700" s="371" t="s">
        <v>2171</v>
      </c>
      <c r="C700" s="372"/>
      <c r="D700" s="428"/>
      <c r="E700" s="428"/>
      <c r="F700" s="428"/>
      <c r="G700" s="428"/>
      <c r="H700" s="378">
        <f>G701</f>
        <v>40.69</v>
      </c>
      <c r="I700" s="379" t="s">
        <v>8570</v>
      </c>
    </row>
    <row r="701" spans="1:9" s="380" customFormat="1" x14ac:dyDescent="0.2">
      <c r="A701" s="377"/>
      <c r="B701" s="381" t="s">
        <v>8814</v>
      </c>
      <c r="C701" s="372"/>
      <c r="D701" s="428"/>
      <c r="E701" s="428"/>
      <c r="F701" s="428"/>
      <c r="G701" s="428">
        <f>H644</f>
        <v>40.69</v>
      </c>
      <c r="H701" s="378"/>
      <c r="I701" s="379"/>
    </row>
    <row r="702" spans="1:9" s="380" customFormat="1" ht="45" x14ac:dyDescent="0.2">
      <c r="A702" s="377" t="s">
        <v>8815</v>
      </c>
      <c r="B702" s="371" t="s">
        <v>2190</v>
      </c>
      <c r="C702" s="372"/>
      <c r="D702" s="428"/>
      <c r="E702" s="428"/>
      <c r="F702" s="428"/>
      <c r="G702" s="428"/>
      <c r="H702" s="378">
        <f>SUM(G703:G710)</f>
        <v>223.51</v>
      </c>
      <c r="I702" s="379" t="s">
        <v>8570</v>
      </c>
    </row>
    <row r="703" spans="1:9" s="380" customFormat="1" x14ac:dyDescent="0.2">
      <c r="A703" s="377"/>
      <c r="B703" s="381" t="s">
        <v>8816</v>
      </c>
      <c r="C703" s="428"/>
      <c r="D703" s="428">
        <v>7.63</v>
      </c>
      <c r="E703" s="428"/>
      <c r="F703" s="428">
        <v>1.5</v>
      </c>
      <c r="G703" s="372">
        <f t="shared" ref="G703:G710" si="191">ROUND(PRODUCT(C703:F703),2)</f>
        <v>11.45</v>
      </c>
      <c r="H703" s="378"/>
      <c r="I703" s="379"/>
    </row>
    <row r="704" spans="1:9" s="380" customFormat="1" x14ac:dyDescent="0.2">
      <c r="A704" s="377"/>
      <c r="B704" s="381" t="s">
        <v>8817</v>
      </c>
      <c r="C704" s="428"/>
      <c r="D704" s="428">
        <v>39.950000000000003</v>
      </c>
      <c r="E704" s="428"/>
      <c r="F704" s="428">
        <v>1.5</v>
      </c>
      <c r="G704" s="372">
        <f t="shared" si="191"/>
        <v>59.93</v>
      </c>
      <c r="H704" s="378"/>
      <c r="I704" s="379"/>
    </row>
    <row r="705" spans="1:10" s="380" customFormat="1" hidden="1" x14ac:dyDescent="0.2">
      <c r="A705" s="377"/>
      <c r="B705" s="381" t="s">
        <v>8616</v>
      </c>
      <c r="C705" s="428"/>
      <c r="D705" s="428">
        <v>13.08</v>
      </c>
      <c r="E705" s="428"/>
      <c r="F705" s="428">
        <v>1.5</v>
      </c>
      <c r="G705" s="372">
        <f t="shared" si="191"/>
        <v>19.62</v>
      </c>
      <c r="H705" s="378"/>
      <c r="I705" s="379"/>
    </row>
    <row r="706" spans="1:10" s="380" customFormat="1" x14ac:dyDescent="0.2">
      <c r="A706" s="377"/>
      <c r="B706" s="381" t="s">
        <v>8360</v>
      </c>
      <c r="C706" s="428"/>
      <c r="D706" s="428">
        <v>14.75</v>
      </c>
      <c r="E706" s="428"/>
      <c r="F706" s="428">
        <v>1.5</v>
      </c>
      <c r="G706" s="372">
        <f t="shared" si="191"/>
        <v>22.13</v>
      </c>
      <c r="H706" s="378"/>
      <c r="I706" s="379"/>
    </row>
    <row r="707" spans="1:10" s="380" customFormat="1" x14ac:dyDescent="0.2">
      <c r="A707" s="377"/>
      <c r="B707" s="381" t="s">
        <v>8616</v>
      </c>
      <c r="C707" s="428"/>
      <c r="D707" s="428">
        <v>13.6</v>
      </c>
      <c r="E707" s="428"/>
      <c r="F707" s="428">
        <v>1.5</v>
      </c>
      <c r="G707" s="372">
        <f t="shared" si="191"/>
        <v>20.399999999999999</v>
      </c>
      <c r="H707" s="378"/>
      <c r="I707" s="379"/>
    </row>
    <row r="708" spans="1:10" s="380" customFormat="1" x14ac:dyDescent="0.2">
      <c r="A708" s="377"/>
      <c r="B708" s="381" t="s">
        <v>8706</v>
      </c>
      <c r="C708" s="428"/>
      <c r="D708" s="428">
        <v>5.35</v>
      </c>
      <c r="E708" s="428"/>
      <c r="F708" s="428">
        <v>1.5</v>
      </c>
      <c r="G708" s="372">
        <f t="shared" si="191"/>
        <v>8.0299999999999994</v>
      </c>
      <c r="H708" s="378"/>
      <c r="I708" s="379"/>
    </row>
    <row r="709" spans="1:10" s="380" customFormat="1" x14ac:dyDescent="0.2">
      <c r="A709" s="377"/>
      <c r="B709" s="381" t="s">
        <v>8614</v>
      </c>
      <c r="C709" s="428"/>
      <c r="D709" s="428">
        <v>6.63</v>
      </c>
      <c r="E709" s="428"/>
      <c r="F709" s="428">
        <v>1.5</v>
      </c>
      <c r="G709" s="372">
        <f t="shared" si="191"/>
        <v>9.9499999999999993</v>
      </c>
      <c r="H709" s="378"/>
      <c r="I709" s="379"/>
    </row>
    <row r="710" spans="1:10" s="380" customFormat="1" x14ac:dyDescent="0.2">
      <c r="A710" s="377"/>
      <c r="B710" s="381" t="s">
        <v>8818</v>
      </c>
      <c r="C710" s="428"/>
      <c r="D710" s="428">
        <v>48</v>
      </c>
      <c r="E710" s="428"/>
      <c r="F710" s="428">
        <v>1.5</v>
      </c>
      <c r="G710" s="372">
        <f t="shared" si="191"/>
        <v>72</v>
      </c>
      <c r="H710" s="378"/>
      <c r="I710" s="379"/>
    </row>
    <row r="711" spans="1:10" s="380" customFormat="1" ht="30" x14ac:dyDescent="0.2">
      <c r="A711" s="377" t="s">
        <v>8819</v>
      </c>
      <c r="B711" s="371" t="s">
        <v>2256</v>
      </c>
      <c r="C711" s="428"/>
      <c r="D711" s="428"/>
      <c r="E711" s="428"/>
      <c r="F711" s="428"/>
      <c r="G711" s="372"/>
      <c r="H711" s="378">
        <f>G712</f>
        <v>91.02</v>
      </c>
      <c r="I711" s="379" t="s">
        <v>8570</v>
      </c>
    </row>
    <row r="712" spans="1:10" s="380" customFormat="1" x14ac:dyDescent="0.2">
      <c r="A712" s="377"/>
      <c r="B712" s="381" t="s">
        <v>8820</v>
      </c>
      <c r="C712" s="428"/>
      <c r="D712" s="428"/>
      <c r="E712" s="428"/>
      <c r="F712" s="428"/>
      <c r="G712" s="372">
        <f>H664</f>
        <v>91.02</v>
      </c>
      <c r="H712" s="378"/>
      <c r="I712" s="379"/>
    </row>
    <row r="713" spans="1:10" s="380" customFormat="1" ht="30" x14ac:dyDescent="0.2">
      <c r="A713" s="377" t="s">
        <v>8821</v>
      </c>
      <c r="B713" s="371" t="s">
        <v>2199</v>
      </c>
      <c r="C713" s="428"/>
      <c r="D713" s="428"/>
      <c r="E713" s="428"/>
      <c r="F713" s="428"/>
      <c r="G713" s="429"/>
      <c r="H713" s="378">
        <f>G714</f>
        <v>6.3</v>
      </c>
      <c r="I713" s="379" t="s">
        <v>8570</v>
      </c>
    </row>
    <row r="714" spans="1:10" s="380" customFormat="1" x14ac:dyDescent="0.2">
      <c r="A714" s="377"/>
      <c r="B714" s="381" t="s">
        <v>8822</v>
      </c>
      <c r="C714" s="428"/>
      <c r="D714" s="428">
        <v>1.5</v>
      </c>
      <c r="E714" s="428">
        <v>2</v>
      </c>
      <c r="F714" s="428">
        <v>2.1</v>
      </c>
      <c r="G714" s="372">
        <f>ROUND(PRODUCT(C714:F714),2)</f>
        <v>6.3</v>
      </c>
      <c r="H714" s="378"/>
      <c r="I714" s="379"/>
    </row>
    <row r="715" spans="1:10" s="380" customFormat="1" ht="30" x14ac:dyDescent="0.2">
      <c r="A715" s="377" t="s">
        <v>8823</v>
      </c>
      <c r="B715" s="371" t="s">
        <v>8824</v>
      </c>
      <c r="C715" s="428"/>
      <c r="D715" s="428"/>
      <c r="E715" s="428"/>
      <c r="F715" s="428"/>
      <c r="G715" s="429"/>
      <c r="H715" s="378">
        <f>G716</f>
        <v>128.02000000000001</v>
      </c>
      <c r="I715" s="379" t="s">
        <v>8570</v>
      </c>
    </row>
    <row r="716" spans="1:10" s="380" customFormat="1" x14ac:dyDescent="0.2">
      <c r="A716" s="377"/>
      <c r="B716" s="381" t="s">
        <v>8825</v>
      </c>
      <c r="C716" s="428"/>
      <c r="D716" s="428"/>
      <c r="E716" s="428"/>
      <c r="F716" s="428"/>
      <c r="G716" s="429">
        <f>H651</f>
        <v>128.02000000000001</v>
      </c>
      <c r="H716" s="378"/>
      <c r="I716" s="379"/>
    </row>
    <row r="717" spans="1:10" s="352" customFormat="1" ht="30" x14ac:dyDescent="0.2">
      <c r="A717" s="349" t="s">
        <v>8826</v>
      </c>
      <c r="B717" s="296" t="s">
        <v>8827</v>
      </c>
      <c r="C717" s="418"/>
      <c r="D717" s="418"/>
      <c r="E717" s="418"/>
      <c r="F717" s="418"/>
      <c r="G717" s="430"/>
      <c r="H717" s="350">
        <v>4</v>
      </c>
      <c r="I717" s="351" t="s">
        <v>5</v>
      </c>
      <c r="J717" s="356" t="s">
        <v>8828</v>
      </c>
    </row>
    <row r="718" spans="1:10" s="233" customFormat="1" x14ac:dyDescent="0.2">
      <c r="A718" s="237" t="s">
        <v>8505</v>
      </c>
      <c r="B718" s="258" t="s">
        <v>8829</v>
      </c>
      <c r="C718" s="238"/>
      <c r="D718" s="237"/>
      <c r="E718" s="237"/>
      <c r="F718" s="237"/>
      <c r="G718" s="238"/>
      <c r="H718" s="239"/>
      <c r="I718" s="240"/>
      <c r="J718" s="233" t="s">
        <v>8830</v>
      </c>
    </row>
    <row r="719" spans="1:10" s="386" customFormat="1" ht="45" x14ac:dyDescent="0.2">
      <c r="A719" s="382" t="s">
        <v>8831</v>
      </c>
      <c r="B719" s="383" t="s">
        <v>8832</v>
      </c>
      <c r="C719" s="431"/>
      <c r="D719" s="431"/>
      <c r="E719" s="431"/>
      <c r="F719" s="431"/>
      <c r="G719" s="432"/>
      <c r="H719" s="384">
        <f>G720</f>
        <v>114.62</v>
      </c>
      <c r="I719" s="385" t="s">
        <v>8570</v>
      </c>
      <c r="J719" s="386" t="s">
        <v>8833</v>
      </c>
    </row>
    <row r="720" spans="1:10" s="386" customFormat="1" x14ac:dyDescent="0.25">
      <c r="A720" s="387"/>
      <c r="B720" s="388" t="s">
        <v>8834</v>
      </c>
      <c r="C720" s="433"/>
      <c r="D720" s="432">
        <v>113.37</v>
      </c>
      <c r="E720" s="434">
        <v>1.0109999999999999</v>
      </c>
      <c r="F720" s="432"/>
      <c r="G720" s="389">
        <f>ROUND(PRODUCT(C720:F720),2)</f>
        <v>114.62</v>
      </c>
      <c r="H720" s="390"/>
      <c r="I720" s="390"/>
    </row>
    <row r="721" spans="1:9" s="386" customFormat="1" ht="30" x14ac:dyDescent="0.2">
      <c r="A721" s="382" t="s">
        <v>8835</v>
      </c>
      <c r="B721" s="383" t="s">
        <v>8836</v>
      </c>
      <c r="C721" s="431"/>
      <c r="D721" s="431"/>
      <c r="E721" s="431"/>
      <c r="F721" s="431"/>
      <c r="G721" s="432"/>
      <c r="H721" s="384">
        <f>G722</f>
        <v>114.62</v>
      </c>
      <c r="I721" s="385" t="s">
        <v>8570</v>
      </c>
    </row>
    <row r="722" spans="1:9" s="386" customFormat="1" x14ac:dyDescent="0.25">
      <c r="A722" s="387"/>
      <c r="B722" s="388" t="s">
        <v>8834</v>
      </c>
      <c r="C722" s="433"/>
      <c r="D722" s="432">
        <v>113.37</v>
      </c>
      <c r="E722" s="434">
        <v>1.0109999999999999</v>
      </c>
      <c r="F722" s="432"/>
      <c r="G722" s="389">
        <f>ROUND(PRODUCT(C722:F722),2)</f>
        <v>114.62</v>
      </c>
      <c r="H722" s="390"/>
      <c r="I722" s="390"/>
    </row>
    <row r="723" spans="1:9" s="386" customFormat="1" ht="30" x14ac:dyDescent="0.2">
      <c r="A723" s="382" t="s">
        <v>8837</v>
      </c>
      <c r="B723" s="383" t="s">
        <v>1433</v>
      </c>
      <c r="C723" s="431"/>
      <c r="D723" s="431"/>
      <c r="E723" s="431"/>
      <c r="F723" s="431"/>
      <c r="G723" s="432"/>
      <c r="H723" s="384">
        <f>G724</f>
        <v>15.08</v>
      </c>
      <c r="I723" s="385" t="s">
        <v>8081</v>
      </c>
    </row>
    <row r="724" spans="1:9" s="386" customFormat="1" x14ac:dyDescent="0.2">
      <c r="A724" s="382"/>
      <c r="B724" s="391" t="s">
        <v>8647</v>
      </c>
      <c r="C724" s="431"/>
      <c r="D724" s="431"/>
      <c r="E724" s="431"/>
      <c r="F724" s="431"/>
      <c r="G724" s="432">
        <v>15.08</v>
      </c>
      <c r="H724" s="384"/>
      <c r="I724" s="385"/>
    </row>
    <row r="725" spans="1:9" s="386" customFormat="1" ht="45" x14ac:dyDescent="0.2">
      <c r="A725" s="382" t="s">
        <v>8838</v>
      </c>
      <c r="B725" s="383" t="s">
        <v>8839</v>
      </c>
      <c r="C725" s="431"/>
      <c r="D725" s="431"/>
      <c r="E725" s="431"/>
      <c r="F725" s="431"/>
      <c r="G725" s="432"/>
      <c r="H725" s="384">
        <f>G726</f>
        <v>52.34</v>
      </c>
      <c r="I725" s="385" t="s">
        <v>8081</v>
      </c>
    </row>
    <row r="726" spans="1:9" s="386" customFormat="1" x14ac:dyDescent="0.2">
      <c r="A726" s="382"/>
      <c r="B726" s="391" t="s">
        <v>8647</v>
      </c>
      <c r="C726" s="431"/>
      <c r="D726" s="431"/>
      <c r="E726" s="431"/>
      <c r="F726" s="431"/>
      <c r="G726" s="432">
        <v>52.34</v>
      </c>
      <c r="H726" s="384"/>
      <c r="I726" s="385"/>
    </row>
    <row r="727" spans="1:9" s="386" customFormat="1" x14ac:dyDescent="0.2">
      <c r="A727" s="382" t="s">
        <v>8840</v>
      </c>
      <c r="B727" s="383" t="e">
        <f>Planilha!#REF!</f>
        <v>#REF!</v>
      </c>
      <c r="C727" s="431"/>
      <c r="D727" s="431"/>
      <c r="E727" s="431"/>
      <c r="F727" s="431"/>
      <c r="G727" s="432"/>
      <c r="H727" s="384">
        <f>G728</f>
        <v>12.4</v>
      </c>
      <c r="I727" s="385" t="s">
        <v>8081</v>
      </c>
    </row>
    <row r="728" spans="1:9" s="386" customFormat="1" x14ac:dyDescent="0.2">
      <c r="A728" s="382"/>
      <c r="B728" s="391" t="s">
        <v>8841</v>
      </c>
      <c r="C728" s="431">
        <v>4</v>
      </c>
      <c r="D728" s="431">
        <v>3.1</v>
      </c>
      <c r="E728" s="431"/>
      <c r="F728" s="431"/>
      <c r="G728" s="389">
        <f>ROUND(PRODUCT(C728:F728),2)</f>
        <v>12.4</v>
      </c>
      <c r="H728" s="384"/>
      <c r="I728" s="385"/>
    </row>
    <row r="729" spans="1:9" s="386" customFormat="1" ht="30" x14ac:dyDescent="0.2">
      <c r="A729" s="382" t="s">
        <v>8842</v>
      </c>
      <c r="B729" s="383" t="s">
        <v>8843</v>
      </c>
      <c r="C729" s="431"/>
      <c r="D729" s="431"/>
      <c r="E729" s="431"/>
      <c r="F729" s="431"/>
      <c r="G729" s="389"/>
      <c r="H729" s="384">
        <v>4</v>
      </c>
      <c r="I729" s="385" t="s">
        <v>5</v>
      </c>
    </row>
    <row r="730" spans="1:9" s="386" customFormat="1" ht="45" x14ac:dyDescent="0.2">
      <c r="A730" s="382" t="s">
        <v>8844</v>
      </c>
      <c r="B730" s="383" t="s">
        <v>1483</v>
      </c>
      <c r="C730" s="431"/>
      <c r="D730" s="431"/>
      <c r="E730" s="431"/>
      <c r="F730" s="431"/>
      <c r="G730" s="389"/>
      <c r="H730" s="384">
        <f>G731</f>
        <v>53.6</v>
      </c>
      <c r="I730" s="385" t="s">
        <v>8081</v>
      </c>
    </row>
    <row r="731" spans="1:9" s="386" customFormat="1" x14ac:dyDescent="0.2">
      <c r="A731" s="382"/>
      <c r="B731" s="391" t="s">
        <v>8647</v>
      </c>
      <c r="C731" s="431"/>
      <c r="D731" s="431"/>
      <c r="E731" s="431"/>
      <c r="F731" s="431"/>
      <c r="G731" s="432">
        <v>53.6</v>
      </c>
      <c r="H731" s="384"/>
      <c r="I731" s="385"/>
    </row>
    <row r="732" spans="1:9" s="386" customFormat="1" ht="45" x14ac:dyDescent="0.2">
      <c r="A732" s="382" t="s">
        <v>8845</v>
      </c>
      <c r="B732" s="383" t="s">
        <v>8846</v>
      </c>
      <c r="C732" s="431"/>
      <c r="D732" s="431"/>
      <c r="E732" s="431"/>
      <c r="F732" s="431"/>
      <c r="G732" s="432"/>
      <c r="H732" s="384">
        <f>G733</f>
        <v>4.68</v>
      </c>
      <c r="I732" s="385" t="s">
        <v>8570</v>
      </c>
    </row>
    <row r="733" spans="1:9" s="386" customFormat="1" x14ac:dyDescent="0.2">
      <c r="A733" s="382"/>
      <c r="B733" s="391" t="s">
        <v>8647</v>
      </c>
      <c r="C733" s="431"/>
      <c r="D733" s="431"/>
      <c r="E733" s="431"/>
      <c r="F733" s="431"/>
      <c r="G733" s="432">
        <v>4.68</v>
      </c>
      <c r="H733" s="384"/>
      <c r="I733" s="385"/>
    </row>
    <row r="734" spans="1:9" s="233" customFormat="1" x14ac:dyDescent="0.2">
      <c r="A734" s="237" t="s">
        <v>8506</v>
      </c>
      <c r="B734" s="258" t="s">
        <v>8847</v>
      </c>
      <c r="C734" s="238"/>
      <c r="D734" s="237"/>
      <c r="E734" s="237"/>
      <c r="F734" s="237"/>
      <c r="G734" s="238"/>
      <c r="H734" s="239"/>
      <c r="I734" s="240"/>
    </row>
    <row r="735" spans="1:9" ht="30" x14ac:dyDescent="0.2">
      <c r="A735" s="243" t="s">
        <v>8848</v>
      </c>
      <c r="B735" s="242" t="s">
        <v>8849</v>
      </c>
      <c r="C735" s="416"/>
      <c r="D735" s="416"/>
      <c r="E735" s="416"/>
      <c r="F735" s="416"/>
      <c r="G735" s="419"/>
      <c r="H735" s="244">
        <v>600</v>
      </c>
      <c r="I735" s="255" t="s">
        <v>8081</v>
      </c>
    </row>
    <row r="736" spans="1:9" ht="30" x14ac:dyDescent="0.2">
      <c r="A736" s="243" t="s">
        <v>8850</v>
      </c>
      <c r="B736" s="242" t="s">
        <v>8851</v>
      </c>
      <c r="C736" s="416"/>
      <c r="D736" s="416"/>
      <c r="E736" s="416"/>
      <c r="F736" s="416"/>
      <c r="G736" s="419"/>
      <c r="H736" s="244">
        <v>600</v>
      </c>
      <c r="I736" s="255" t="s">
        <v>8081</v>
      </c>
    </row>
    <row r="737" spans="1:10" ht="30" x14ac:dyDescent="0.2">
      <c r="A737" s="243" t="s">
        <v>8852</v>
      </c>
      <c r="B737" s="242" t="s">
        <v>8853</v>
      </c>
      <c r="C737" s="416"/>
      <c r="D737" s="416"/>
      <c r="E737" s="416"/>
      <c r="F737" s="416"/>
      <c r="G737" s="419"/>
      <c r="H737" s="244">
        <v>300</v>
      </c>
      <c r="I737" s="255" t="s">
        <v>8081</v>
      </c>
    </row>
    <row r="738" spans="1:10" ht="45" x14ac:dyDescent="0.2">
      <c r="A738" s="243" t="s">
        <v>8854</v>
      </c>
      <c r="B738" s="242" t="s">
        <v>3249</v>
      </c>
      <c r="C738" s="416"/>
      <c r="D738" s="416"/>
      <c r="E738" s="416"/>
      <c r="F738" s="416"/>
      <c r="G738" s="419"/>
      <c r="H738" s="244">
        <v>15</v>
      </c>
      <c r="I738" s="255" t="s">
        <v>5</v>
      </c>
    </row>
    <row r="739" spans="1:10" ht="120" x14ac:dyDescent="0.2">
      <c r="A739" s="243" t="s">
        <v>8855</v>
      </c>
      <c r="B739" s="242" t="s">
        <v>8856</v>
      </c>
      <c r="C739" s="416"/>
      <c r="D739" s="416"/>
      <c r="E739" s="416"/>
      <c r="F739" s="416"/>
      <c r="G739" s="419"/>
      <c r="H739" s="244">
        <v>3</v>
      </c>
      <c r="I739" s="255" t="s">
        <v>5</v>
      </c>
      <c r="J739" s="231" t="s">
        <v>8857</v>
      </c>
    </row>
    <row r="740" spans="1:10" ht="90" x14ac:dyDescent="0.2">
      <c r="A740" s="243" t="s">
        <v>8858</v>
      </c>
      <c r="B740" s="242" t="s">
        <v>5118</v>
      </c>
      <c r="C740" s="416"/>
      <c r="D740" s="416"/>
      <c r="E740" s="416"/>
      <c r="F740" s="416"/>
      <c r="G740" s="419"/>
      <c r="H740" s="244">
        <v>1</v>
      </c>
      <c r="I740" s="255" t="s">
        <v>5</v>
      </c>
      <c r="J740" s="231" t="s">
        <v>8859</v>
      </c>
    </row>
    <row r="741" spans="1:10" s="233" customFormat="1" x14ac:dyDescent="0.2">
      <c r="A741" s="237" t="s">
        <v>8507</v>
      </c>
      <c r="B741" s="258" t="s">
        <v>8860</v>
      </c>
      <c r="C741" s="238"/>
      <c r="D741" s="237"/>
      <c r="E741" s="237"/>
      <c r="F741" s="237"/>
      <c r="G741" s="238"/>
      <c r="H741" s="239"/>
      <c r="I741" s="240"/>
    </row>
    <row r="742" spans="1:10" s="299" customFormat="1" ht="30" x14ac:dyDescent="0.2">
      <c r="A742" s="357" t="s">
        <v>8861</v>
      </c>
      <c r="B742" s="296" t="s">
        <v>5332</v>
      </c>
      <c r="C742" s="430"/>
      <c r="D742" s="430"/>
      <c r="E742" s="430"/>
      <c r="F742" s="430"/>
      <c r="G742" s="418"/>
      <c r="H742" s="298">
        <v>1</v>
      </c>
      <c r="I742" s="359" t="s">
        <v>5</v>
      </c>
    </row>
    <row r="743" spans="1:10" s="309" customFormat="1" x14ac:dyDescent="0.2">
      <c r="A743" s="360"/>
      <c r="B743" s="335" t="s">
        <v>12</v>
      </c>
      <c r="C743" s="424"/>
      <c r="D743" s="424"/>
      <c r="E743" s="424"/>
      <c r="F743" s="424"/>
      <c r="G743" s="417">
        <f>(0.18*2)+1.02</f>
        <v>1.38</v>
      </c>
      <c r="H743" s="311"/>
      <c r="I743" s="361"/>
    </row>
    <row r="744" spans="1:10" s="309" customFormat="1" x14ac:dyDescent="0.2">
      <c r="A744" s="360"/>
      <c r="B744" s="335" t="s">
        <v>12</v>
      </c>
      <c r="C744" s="424"/>
      <c r="D744" s="424"/>
      <c r="E744" s="424"/>
      <c r="F744" s="424"/>
      <c r="G744" s="417">
        <f>(0.18*2)+0.72</f>
        <v>1.08</v>
      </c>
      <c r="H744" s="311"/>
      <c r="I744" s="361"/>
    </row>
    <row r="745" spans="1:10" s="309" customFormat="1" x14ac:dyDescent="0.2">
      <c r="A745" s="360"/>
      <c r="B745" s="335"/>
      <c r="C745" s="424"/>
      <c r="D745" s="424"/>
      <c r="E745" s="424"/>
      <c r="F745" s="424"/>
      <c r="G745" s="417"/>
      <c r="H745" s="311"/>
      <c r="I745" s="361"/>
    </row>
    <row r="746" spans="1:10" s="309" customFormat="1" x14ac:dyDescent="0.2">
      <c r="A746" s="360"/>
      <c r="B746" s="335" t="s">
        <v>12</v>
      </c>
      <c r="C746" s="424"/>
      <c r="D746" s="424"/>
      <c r="E746" s="424"/>
      <c r="F746" s="424"/>
      <c r="G746" s="417">
        <v>4.95</v>
      </c>
      <c r="H746" s="311"/>
      <c r="I746" s="361"/>
    </row>
    <row r="747" spans="1:10" s="309" customFormat="1" x14ac:dyDescent="0.2">
      <c r="A747" s="360"/>
      <c r="B747" s="335"/>
      <c r="C747" s="424"/>
      <c r="D747" s="424"/>
      <c r="E747" s="424"/>
      <c r="F747" s="424"/>
      <c r="G747" s="417"/>
      <c r="H747" s="311"/>
      <c r="I747" s="361"/>
    </row>
    <row r="748" spans="1:10" s="309" customFormat="1" x14ac:dyDescent="0.2">
      <c r="A748" s="360"/>
      <c r="B748" s="335" t="s">
        <v>8862</v>
      </c>
      <c r="C748" s="424"/>
      <c r="D748" s="424">
        <v>4.7</v>
      </c>
      <c r="E748" s="424"/>
      <c r="F748" s="424">
        <v>1.2</v>
      </c>
      <c r="G748" s="417">
        <f>D748*F748</f>
        <v>5.64</v>
      </c>
      <c r="H748" s="311"/>
      <c r="I748" s="361"/>
    </row>
    <row r="749" spans="1:10" s="309" customFormat="1" x14ac:dyDescent="0.2">
      <c r="A749" s="360"/>
      <c r="B749" s="335" t="s">
        <v>8862</v>
      </c>
      <c r="C749" s="424"/>
      <c r="D749" s="424">
        <v>3.3</v>
      </c>
      <c r="E749" s="424"/>
      <c r="F749" s="424">
        <v>1.2</v>
      </c>
      <c r="G749" s="417">
        <f>D749*F749</f>
        <v>3.9599999999999995</v>
      </c>
      <c r="H749" s="311"/>
      <c r="I749" s="361"/>
    </row>
    <row r="750" spans="1:10" s="309" customFormat="1" x14ac:dyDescent="0.2">
      <c r="A750" s="360"/>
      <c r="B750" s="335" t="s">
        <v>8862</v>
      </c>
      <c r="C750" s="424"/>
      <c r="D750" s="424">
        <v>3.3</v>
      </c>
      <c r="E750" s="424"/>
      <c r="F750" s="424">
        <v>1.2</v>
      </c>
      <c r="G750" s="417">
        <f t="shared" ref="G750:G753" si="192">D750*F750</f>
        <v>3.9599999999999995</v>
      </c>
      <c r="H750" s="311"/>
      <c r="I750" s="361"/>
    </row>
    <row r="751" spans="1:10" s="309" customFormat="1" x14ac:dyDescent="0.2">
      <c r="A751" s="360"/>
      <c r="B751" s="335" t="s">
        <v>8862</v>
      </c>
      <c r="C751" s="424"/>
      <c r="D751" s="424">
        <v>3.3</v>
      </c>
      <c r="E751" s="424"/>
      <c r="F751" s="424">
        <v>1.2</v>
      </c>
      <c r="G751" s="417">
        <f t="shared" si="192"/>
        <v>3.9599999999999995</v>
      </c>
      <c r="H751" s="311"/>
      <c r="I751" s="361"/>
    </row>
    <row r="752" spans="1:10" s="309" customFormat="1" x14ac:dyDescent="0.2">
      <c r="A752" s="360"/>
      <c r="B752" s="335" t="s">
        <v>8862</v>
      </c>
      <c r="C752" s="424"/>
      <c r="D752" s="424">
        <v>4.8</v>
      </c>
      <c r="E752" s="424"/>
      <c r="F752" s="424">
        <v>1.2</v>
      </c>
      <c r="G752" s="417">
        <f t="shared" si="192"/>
        <v>5.76</v>
      </c>
      <c r="H752" s="311"/>
      <c r="I752" s="361"/>
    </row>
    <row r="753" spans="1:10" s="309" customFormat="1" x14ac:dyDescent="0.2">
      <c r="A753" s="360"/>
      <c r="B753" s="335" t="s">
        <v>8862</v>
      </c>
      <c r="C753" s="424"/>
      <c r="D753" s="424">
        <v>3.75</v>
      </c>
      <c r="E753" s="424"/>
      <c r="F753" s="424">
        <v>1.2</v>
      </c>
      <c r="G753" s="417">
        <f t="shared" si="192"/>
        <v>4.5</v>
      </c>
      <c r="H753" s="311"/>
      <c r="I753" s="361"/>
    </row>
    <row r="754" spans="1:10" s="309" customFormat="1" x14ac:dyDescent="0.2">
      <c r="A754" s="360"/>
      <c r="B754" s="335"/>
      <c r="C754" s="424"/>
      <c r="D754" s="424"/>
      <c r="E754" s="424"/>
      <c r="F754" s="424"/>
      <c r="G754" s="417"/>
      <c r="H754" s="311"/>
      <c r="I754" s="361"/>
    </row>
    <row r="755" spans="1:10" s="374" customFormat="1" ht="60" x14ac:dyDescent="0.2">
      <c r="A755" s="392" t="s">
        <v>8861</v>
      </c>
      <c r="B755" s="371" t="s">
        <v>8863</v>
      </c>
      <c r="C755" s="429"/>
      <c r="D755" s="429"/>
      <c r="E755" s="429"/>
      <c r="F755" s="429"/>
      <c r="G755" s="428"/>
      <c r="H755" s="373">
        <v>12.1</v>
      </c>
      <c r="I755" s="393" t="s">
        <v>8081</v>
      </c>
    </row>
    <row r="756" spans="1:10" s="299" customFormat="1" x14ac:dyDescent="0.2">
      <c r="A756" s="357" t="s">
        <v>8861</v>
      </c>
      <c r="B756" s="296" t="s">
        <v>5460</v>
      </c>
      <c r="C756" s="430"/>
      <c r="D756" s="430"/>
      <c r="E756" s="430"/>
      <c r="F756" s="430"/>
      <c r="G756" s="418"/>
      <c r="H756" s="298">
        <f>G757</f>
        <v>468</v>
      </c>
      <c r="I756" s="359" t="s">
        <v>8570</v>
      </c>
    </row>
    <row r="757" spans="1:10" s="309" customFormat="1" x14ac:dyDescent="0.2">
      <c r="A757" s="360"/>
      <c r="B757" s="335" t="s">
        <v>8864</v>
      </c>
      <c r="C757" s="424"/>
      <c r="D757" s="424"/>
      <c r="E757" s="424"/>
      <c r="F757" s="424"/>
      <c r="G757" s="417">
        <v>468</v>
      </c>
      <c r="H757" s="311"/>
      <c r="I757" s="361"/>
    </row>
    <row r="758" spans="1:10" s="233" customFormat="1" x14ac:dyDescent="0.2">
      <c r="A758" s="237" t="e">
        <f>Planilha!#REF!</f>
        <v>#REF!</v>
      </c>
      <c r="B758" s="258" t="e">
        <f>Planilha!#REF!</f>
        <v>#REF!</v>
      </c>
      <c r="C758" s="238"/>
      <c r="D758" s="237"/>
      <c r="E758" s="237"/>
      <c r="F758" s="237"/>
      <c r="G758" s="238"/>
      <c r="H758" s="239"/>
      <c r="I758" s="240"/>
    </row>
    <row r="759" spans="1:10" s="299" customFormat="1" x14ac:dyDescent="0.2">
      <c r="A759" s="357" t="e">
        <f>Planilha!#REF!</f>
        <v>#REF!</v>
      </c>
      <c r="B759" s="358" t="e">
        <f>Planilha!#REF!</f>
        <v>#REF!</v>
      </c>
      <c r="C759" s="430"/>
      <c r="D759" s="430"/>
      <c r="E759" s="430"/>
      <c r="F759" s="430"/>
      <c r="G759" s="418"/>
      <c r="H759" s="298">
        <f>G760</f>
        <v>288</v>
      </c>
      <c r="I759" s="359" t="e">
        <f>Planilha!#REF!</f>
        <v>#REF!</v>
      </c>
    </row>
    <row r="760" spans="1:10" s="309" customFormat="1" x14ac:dyDescent="0.2">
      <c r="A760" s="360"/>
      <c r="B760" s="335" t="s">
        <v>8865</v>
      </c>
      <c r="C760" s="424"/>
      <c r="D760" s="424"/>
      <c r="E760" s="424"/>
      <c r="F760" s="424"/>
      <c r="G760" s="417">
        <v>288</v>
      </c>
      <c r="H760" s="311"/>
      <c r="I760" s="361"/>
      <c r="J760" s="309">
        <f>3*4*24</f>
        <v>288</v>
      </c>
    </row>
    <row r="761" spans="1:10" s="299" customFormat="1" x14ac:dyDescent="0.2">
      <c r="A761" s="357" t="e">
        <f>Planilha!#REF!</f>
        <v>#REF!</v>
      </c>
      <c r="B761" s="296" t="e">
        <f>Planilha!#REF!</f>
        <v>#REF!</v>
      </c>
      <c r="C761" s="430"/>
      <c r="D761" s="430"/>
      <c r="E761" s="430"/>
      <c r="F761" s="430"/>
      <c r="G761" s="418"/>
      <c r="H761" s="298">
        <f>G762</f>
        <v>480</v>
      </c>
      <c r="I761" s="359" t="e">
        <f>Planilha!#REF!</f>
        <v>#REF!</v>
      </c>
    </row>
    <row r="762" spans="1:10" s="309" customFormat="1" x14ac:dyDescent="0.2">
      <c r="A762" s="360"/>
      <c r="B762" s="335" t="s">
        <v>8866</v>
      </c>
      <c r="C762" s="424"/>
      <c r="D762" s="424"/>
      <c r="E762" s="424"/>
      <c r="F762" s="424"/>
      <c r="G762" s="417">
        <v>480</v>
      </c>
      <c r="H762" s="311"/>
      <c r="I762" s="361"/>
      <c r="J762" s="309">
        <f>3*4*40</f>
        <v>480</v>
      </c>
    </row>
  </sheetData>
  <sheetProtection selectLockedCells="1" selectUnlockedCells="1"/>
  <mergeCells count="11">
    <mergeCell ref="I6:I7"/>
    <mergeCell ref="A2:I2"/>
    <mergeCell ref="A1:I1"/>
    <mergeCell ref="A3:I3"/>
    <mergeCell ref="A4:I4"/>
    <mergeCell ref="A6:A7"/>
    <mergeCell ref="B6:B7"/>
    <mergeCell ref="C5:G5"/>
    <mergeCell ref="C6:C7"/>
    <mergeCell ref="D6:F6"/>
    <mergeCell ref="G6:H6"/>
  </mergeCells>
  <phoneticPr fontId="3" type="noConversion"/>
  <pageMargins left="0.78749999999999998" right="0.78749999999999998" top="1.0249999999999999" bottom="1.0249999999999999" header="0.78749999999999998" footer="0.78749999999999998"/>
  <pageSetup paperSize="9" scale="52" orientation="portrait" useFirstPageNumber="1" r:id="rId1"/>
  <headerFooter alignWithMargins="0">
    <oddHeader>&amp;C&amp;A</oddHeader>
    <oddFooter>&amp;CPágina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42"/>
  <sheetViews>
    <sheetView topLeftCell="A13" workbookViewId="0">
      <selection activeCell="C21" sqref="C21"/>
    </sheetView>
  </sheetViews>
  <sheetFormatPr defaultRowHeight="12.75" x14ac:dyDescent="0.2"/>
  <cols>
    <col min="1" max="1" width="5.42578125" bestFit="1" customWidth="1"/>
    <col min="2" max="2" width="9.140625" customWidth="1"/>
    <col min="3" max="3" width="68.7109375" customWidth="1"/>
    <col min="5" max="8" width="12.28515625" customWidth="1"/>
    <col min="9" max="9" width="29.28515625" hidden="1" customWidth="1"/>
    <col min="10" max="22" width="0" hidden="1" customWidth="1"/>
    <col min="25" max="25" width="10.140625" bestFit="1" customWidth="1"/>
  </cols>
  <sheetData>
    <row r="1" spans="1:9" ht="60.75" customHeight="1" x14ac:dyDescent="0.2">
      <c r="A1" s="991" t="s">
        <v>21</v>
      </c>
      <c r="B1" s="992"/>
      <c r="C1" s="992"/>
      <c r="D1" s="992"/>
      <c r="E1" s="992"/>
      <c r="F1" s="992"/>
      <c r="G1" s="992"/>
      <c r="H1" s="993"/>
    </row>
    <row r="2" spans="1:9" ht="15.75" x14ac:dyDescent="0.25">
      <c r="A2" s="1008"/>
      <c r="B2" s="1009"/>
      <c r="C2" s="1009"/>
      <c r="D2" s="1009"/>
      <c r="E2" s="1009"/>
      <c r="F2" s="1009"/>
      <c r="G2" s="1009"/>
      <c r="H2" s="1010"/>
    </row>
    <row r="3" spans="1:9" ht="3.75" customHeight="1" thickBot="1" x14ac:dyDescent="0.25">
      <c r="A3" s="1011"/>
      <c r="B3" s="1012"/>
      <c r="C3" s="1012"/>
      <c r="D3" s="1012"/>
      <c r="E3" s="1012"/>
      <c r="F3" s="1012"/>
      <c r="G3" s="1012"/>
      <c r="H3" s="1013"/>
    </row>
    <row r="4" spans="1:9" ht="20.100000000000001" customHeight="1" thickBot="1" x14ac:dyDescent="0.25">
      <c r="A4" s="1014" t="s">
        <v>22</v>
      </c>
      <c r="B4" s="1015"/>
      <c r="C4" s="1015"/>
      <c r="D4" s="1015"/>
      <c r="E4" s="1015"/>
      <c r="F4" s="1015"/>
      <c r="G4" s="1015"/>
      <c r="H4" s="1016"/>
    </row>
    <row r="5" spans="1:9" ht="3.75" customHeight="1" thickBot="1" x14ac:dyDescent="0.25">
      <c r="A5" s="7"/>
      <c r="B5" s="7"/>
      <c r="C5" s="7"/>
      <c r="D5" s="7"/>
      <c r="E5" s="7"/>
      <c r="F5" s="7"/>
      <c r="G5" s="7"/>
      <c r="H5" s="7"/>
    </row>
    <row r="6" spans="1:9" ht="16.5" customHeight="1" x14ac:dyDescent="0.2">
      <c r="A6" s="1017" t="s">
        <v>23</v>
      </c>
      <c r="B6" s="1018"/>
      <c r="C6" s="1018"/>
      <c r="D6" s="1018"/>
      <c r="E6" s="1019"/>
      <c r="F6" s="1020" t="s">
        <v>24</v>
      </c>
      <c r="G6" s="1021"/>
      <c r="H6" s="1022"/>
    </row>
    <row r="7" spans="1:9" ht="17.25" customHeight="1" x14ac:dyDescent="0.2">
      <c r="A7" s="994" t="s">
        <v>25</v>
      </c>
      <c r="B7" s="995"/>
      <c r="C7" s="995"/>
      <c r="D7" s="995"/>
      <c r="E7" s="996"/>
      <c r="F7" s="997" t="s">
        <v>26</v>
      </c>
      <c r="G7" s="998"/>
      <c r="H7" s="999"/>
    </row>
    <row r="8" spans="1:9" ht="19.5" customHeight="1" x14ac:dyDescent="0.2">
      <c r="A8" s="1005" t="s">
        <v>27</v>
      </c>
      <c r="B8" s="1006"/>
      <c r="C8" s="1006"/>
      <c r="D8" s="1006"/>
      <c r="E8" s="1006"/>
      <c r="F8" s="1006"/>
      <c r="G8" s="1006"/>
      <c r="H8" s="1007"/>
    </row>
    <row r="9" spans="1:9" ht="19.5" customHeight="1" thickBot="1" x14ac:dyDescent="0.25">
      <c r="A9" s="1003" t="s">
        <v>28</v>
      </c>
      <c r="B9" s="1004"/>
      <c r="C9" s="1004"/>
      <c r="D9" s="1004"/>
      <c r="E9" s="140"/>
      <c r="F9" s="140"/>
      <c r="G9" s="143" t="s">
        <v>29</v>
      </c>
      <c r="H9" s="141">
        <v>0.3</v>
      </c>
    </row>
    <row r="10" spans="1:9" ht="3.75" customHeight="1" thickBot="1" x14ac:dyDescent="0.25">
      <c r="A10" s="1000"/>
      <c r="B10" s="1000"/>
      <c r="C10" s="1000"/>
      <c r="D10" s="1000"/>
      <c r="E10" s="1000"/>
      <c r="F10" s="1000"/>
      <c r="G10" s="1000"/>
      <c r="H10" s="1000"/>
    </row>
    <row r="11" spans="1:9" ht="39" thickBot="1" x14ac:dyDescent="0.25">
      <c r="A11" s="12" t="s">
        <v>30</v>
      </c>
      <c r="B11" s="163"/>
      <c r="C11" s="13" t="s">
        <v>31</v>
      </c>
      <c r="D11" s="13" t="s">
        <v>32</v>
      </c>
      <c r="E11" s="13" t="s">
        <v>33</v>
      </c>
      <c r="F11" s="84" t="s">
        <v>34</v>
      </c>
      <c r="G11" s="84" t="s">
        <v>35</v>
      </c>
      <c r="H11" s="85" t="s">
        <v>36</v>
      </c>
    </row>
    <row r="12" spans="1:9" s="91" customFormat="1" ht="18" customHeight="1" x14ac:dyDescent="0.2">
      <c r="A12" s="86">
        <v>1</v>
      </c>
      <c r="B12" s="164"/>
      <c r="C12" s="87" t="s">
        <v>37</v>
      </c>
      <c r="D12" s="88"/>
      <c r="E12" s="89"/>
      <c r="F12" s="89"/>
      <c r="G12" s="89"/>
      <c r="H12" s="90"/>
    </row>
    <row r="13" spans="1:9" ht="102" customHeight="1" x14ac:dyDescent="0.2">
      <c r="A13" s="92" t="s">
        <v>38</v>
      </c>
      <c r="B13" s="165"/>
      <c r="C13" s="93" t="s">
        <v>39</v>
      </c>
      <c r="D13" s="94" t="s">
        <v>40</v>
      </c>
      <c r="E13" s="95">
        <v>2</v>
      </c>
      <c r="F13" s="95">
        <v>500</v>
      </c>
      <c r="G13" s="95">
        <f>ROUND(F13+(F13*$H$9),2)</f>
        <v>650</v>
      </c>
      <c r="H13" s="96">
        <f>ROUND(E13*G13,2)</f>
        <v>1300</v>
      </c>
      <c r="I13" s="80"/>
    </row>
    <row r="14" spans="1:9" ht="15" x14ac:dyDescent="0.25">
      <c r="A14" s="92"/>
      <c r="B14" s="165"/>
      <c r="C14" s="97" t="s">
        <v>41</v>
      </c>
      <c r="D14" s="94"/>
      <c r="E14" s="95"/>
      <c r="F14" s="95"/>
      <c r="G14" s="95"/>
      <c r="H14" s="98">
        <f>SUM(H13:H13)</f>
        <v>1300</v>
      </c>
      <c r="I14" s="80"/>
    </row>
    <row r="15" spans="1:9" ht="18" customHeight="1" x14ac:dyDescent="0.2">
      <c r="A15" s="99">
        <v>2</v>
      </c>
      <c r="B15" s="166"/>
      <c r="C15" s="100" t="s">
        <v>42</v>
      </c>
      <c r="D15" s="94"/>
      <c r="E15" s="95"/>
      <c r="F15" s="95"/>
      <c r="G15" s="95"/>
      <c r="H15" s="96"/>
    </row>
    <row r="16" spans="1:9" ht="18.75" customHeight="1" x14ac:dyDescent="0.2">
      <c r="A16" s="92" t="s">
        <v>43</v>
      </c>
      <c r="B16" s="165"/>
      <c r="C16" s="152" t="s">
        <v>44</v>
      </c>
      <c r="D16" s="94" t="s">
        <v>45</v>
      </c>
      <c r="E16" s="95">
        <f>ROUND(QUANTITATIVOS!N10*0.15,2)</f>
        <v>23.96</v>
      </c>
      <c r="F16" s="95">
        <v>10.73</v>
      </c>
      <c r="G16" s="95">
        <f>ROUND(F16+(F16*$H$9),2)</f>
        <v>13.95</v>
      </c>
      <c r="H16" s="96">
        <f>ROUND(E17*G17,2)</f>
        <v>355.09</v>
      </c>
    </row>
    <row r="17" spans="1:25" ht="46.5" customHeight="1" x14ac:dyDescent="0.2">
      <c r="A17" s="92" t="s">
        <v>46</v>
      </c>
      <c r="B17" s="165"/>
      <c r="C17" s="152" t="s">
        <v>47</v>
      </c>
      <c r="D17" s="94" t="s">
        <v>48</v>
      </c>
      <c r="E17" s="95">
        <f>ROUND(E16*13,2)</f>
        <v>311.48</v>
      </c>
      <c r="F17" s="95">
        <v>0.88</v>
      </c>
      <c r="G17" s="95">
        <f>ROUND(F17+(F17*$H$9),2)</f>
        <v>1.1399999999999999</v>
      </c>
      <c r="H17" s="96">
        <f>ROUND(E18*G18,2)</f>
        <v>152378.23999999999</v>
      </c>
      <c r="I17" s="80"/>
    </row>
    <row r="18" spans="1:25" ht="31.5" customHeight="1" x14ac:dyDescent="0.2">
      <c r="A18" s="92" t="s">
        <v>49</v>
      </c>
      <c r="B18" s="165"/>
      <c r="C18" s="142" t="s">
        <v>50</v>
      </c>
      <c r="D18" s="101" t="s">
        <v>48</v>
      </c>
      <c r="E18" s="95">
        <f>QUANTITATIVOS!F10</f>
        <v>4816</v>
      </c>
      <c r="F18" s="95">
        <v>24.34</v>
      </c>
      <c r="G18" s="95">
        <f>ROUND(F18+(F18*$H$9),2)</f>
        <v>31.64</v>
      </c>
      <c r="H18" s="96">
        <f>ROUND(E19*G19,2)</f>
        <v>49154.64</v>
      </c>
      <c r="I18" s="80"/>
    </row>
    <row r="19" spans="1:25" ht="14.25" customHeight="1" x14ac:dyDescent="0.2">
      <c r="A19" s="92" t="s">
        <v>51</v>
      </c>
      <c r="B19" s="165"/>
      <c r="C19" s="142" t="s">
        <v>52</v>
      </c>
      <c r="D19" s="101" t="s">
        <v>53</v>
      </c>
      <c r="E19" s="95">
        <f>QUANTITATIVOS!P10</f>
        <v>1308</v>
      </c>
      <c r="F19" s="95">
        <v>28.91</v>
      </c>
      <c r="G19" s="95">
        <f>ROUND(F19+(F19*$H$9),2)</f>
        <v>37.58</v>
      </c>
      <c r="H19" s="98">
        <f>SUM(H16:H18)</f>
        <v>201887.96999999997</v>
      </c>
    </row>
    <row r="20" spans="1:25" ht="18" customHeight="1" x14ac:dyDescent="0.25">
      <c r="A20" s="92"/>
      <c r="B20" s="165"/>
      <c r="C20" s="97" t="s">
        <v>41</v>
      </c>
      <c r="D20" s="94"/>
      <c r="E20" s="95"/>
      <c r="F20" s="95"/>
      <c r="G20" s="95"/>
      <c r="H20" s="96"/>
    </row>
    <row r="21" spans="1:25" ht="21.75" customHeight="1" x14ac:dyDescent="0.25">
      <c r="A21" s="99">
        <v>3</v>
      </c>
      <c r="B21" s="166"/>
      <c r="C21" s="102" t="s">
        <v>54</v>
      </c>
      <c r="D21" s="94"/>
      <c r="E21" s="95"/>
      <c r="F21" s="95"/>
      <c r="G21" s="95"/>
      <c r="H21" s="96">
        <f>ROUND(E22*G22,2)</f>
        <v>0</v>
      </c>
    </row>
    <row r="22" spans="1:25" ht="30.75" hidden="1" customHeight="1" x14ac:dyDescent="0.2">
      <c r="A22" s="92" t="s">
        <v>55</v>
      </c>
      <c r="B22" s="165"/>
      <c r="C22" s="103" t="s">
        <v>56</v>
      </c>
      <c r="D22" s="94" t="s">
        <v>53</v>
      </c>
      <c r="E22" s="95">
        <f>QUANTITATIVOS!O10</f>
        <v>0</v>
      </c>
      <c r="F22" s="95">
        <v>11.27</v>
      </c>
      <c r="G22" s="95">
        <f>ROUND(F22+(F22*$H$9),2)</f>
        <v>14.65</v>
      </c>
      <c r="H22" s="162">
        <f>ROUND(E23*G23,2)</f>
        <v>6147.36</v>
      </c>
    </row>
    <row r="23" spans="1:25" ht="27.75" customHeight="1" x14ac:dyDescent="0.2">
      <c r="A23" s="158" t="s">
        <v>57</v>
      </c>
      <c r="B23" s="167"/>
      <c r="C23" s="159" t="s">
        <v>58</v>
      </c>
      <c r="D23" s="160" t="str">
        <f>D13</f>
        <v>unid.</v>
      </c>
      <c r="E23" s="161">
        <f>QUANTITATIVOS!L10</f>
        <v>27</v>
      </c>
      <c r="F23" s="161">
        <v>175.14</v>
      </c>
      <c r="G23" s="161">
        <f>ROUND(F23+(F23*$H$9),2)</f>
        <v>227.68</v>
      </c>
      <c r="H23" s="98">
        <f>SUM(H21:H22)</f>
        <v>6147.36</v>
      </c>
    </row>
    <row r="24" spans="1:25" ht="18" hidden="1" customHeight="1" x14ac:dyDescent="0.25">
      <c r="A24" s="92"/>
      <c r="B24" s="165"/>
      <c r="C24" s="97" t="s">
        <v>59</v>
      </c>
      <c r="D24" s="94"/>
      <c r="E24" s="95"/>
      <c r="F24" s="95"/>
      <c r="G24" s="95"/>
      <c r="H24" s="96"/>
    </row>
    <row r="25" spans="1:25" ht="16.5" hidden="1" customHeight="1" x14ac:dyDescent="0.25">
      <c r="A25" s="99">
        <v>4</v>
      </c>
      <c r="B25" s="166"/>
      <c r="C25" s="102" t="s">
        <v>60</v>
      </c>
      <c r="D25" s="94"/>
      <c r="E25" s="95"/>
      <c r="F25" s="95"/>
      <c r="G25" s="95"/>
      <c r="H25" s="96">
        <f>ROUND(E26*G26,2)</f>
        <v>10421.4</v>
      </c>
    </row>
    <row r="26" spans="1:25" ht="28.5" hidden="1" customHeight="1" x14ac:dyDescent="0.2">
      <c r="A26" s="92" t="s">
        <v>61</v>
      </c>
      <c r="B26" s="165"/>
      <c r="C26" s="93" t="s">
        <v>62</v>
      </c>
      <c r="D26" s="94" t="s">
        <v>53</v>
      </c>
      <c r="E26" s="95">
        <f>QUANTITATIVOS!H10</f>
        <v>330</v>
      </c>
      <c r="F26" s="95">
        <v>24.29</v>
      </c>
      <c r="G26" s="95">
        <f>ROUND(F26+(F26*$H$9),2)</f>
        <v>31.58</v>
      </c>
      <c r="H26" s="96">
        <f>ROUND(E27*F27,2)</f>
        <v>0</v>
      </c>
      <c r="I26" s="80">
        <f>H28-I27</f>
        <v>27837.539999999979</v>
      </c>
    </row>
    <row r="27" spans="1:25" ht="18" hidden="1" customHeight="1" thickBot="1" x14ac:dyDescent="0.25">
      <c r="A27" s="104" t="s">
        <v>63</v>
      </c>
      <c r="B27" s="168"/>
      <c r="C27" s="105" t="s">
        <v>64</v>
      </c>
      <c r="D27" s="106" t="s">
        <v>53</v>
      </c>
      <c r="E27" s="107">
        <f>QUANTITATIVOS!I10</f>
        <v>0</v>
      </c>
      <c r="F27" s="107">
        <v>147.41999999999999</v>
      </c>
      <c r="G27" s="95">
        <f>ROUND(F27+(F27*$H$9),2)</f>
        <v>191.65</v>
      </c>
      <c r="H27" s="112">
        <f>SUM(H25:H26)</f>
        <v>10421.4</v>
      </c>
      <c r="I27">
        <f>ROUND((I28+I29)/0.99,2)</f>
        <v>191919.19</v>
      </c>
    </row>
    <row r="28" spans="1:25" ht="18" customHeight="1" thickBot="1" x14ac:dyDescent="0.3">
      <c r="A28" s="108"/>
      <c r="B28" s="169"/>
      <c r="C28" s="109" t="s">
        <v>41</v>
      </c>
      <c r="D28" s="110"/>
      <c r="E28" s="111"/>
      <c r="F28" s="111"/>
      <c r="G28" s="111"/>
      <c r="H28" s="113">
        <f>SUM(H27,H23,H19,H14)</f>
        <v>219756.72999999998</v>
      </c>
      <c r="I28" s="82">
        <f>140000</f>
        <v>140000</v>
      </c>
      <c r="Y28" s="80"/>
    </row>
    <row r="29" spans="1:25" ht="14.25" customHeight="1" thickBot="1" x14ac:dyDescent="0.25">
      <c r="A29" s="1001" t="s">
        <v>65</v>
      </c>
      <c r="B29" s="1002"/>
      <c r="C29" s="1002"/>
      <c r="D29" s="1002"/>
      <c r="E29" s="1002"/>
      <c r="F29" s="1002"/>
      <c r="G29" s="1002"/>
      <c r="H29" s="10"/>
      <c r="I29" s="82">
        <v>50000</v>
      </c>
      <c r="J29" s="136">
        <v>0.01</v>
      </c>
    </row>
    <row r="30" spans="1:25" ht="14.25" customHeight="1" x14ac:dyDescent="0.2">
      <c r="A30" s="9"/>
      <c r="B30" s="9"/>
      <c r="C30" s="9"/>
      <c r="D30" s="9"/>
      <c r="E30" s="9"/>
      <c r="F30" s="9"/>
      <c r="G30" s="9"/>
      <c r="H30" s="10"/>
      <c r="I30" s="33">
        <f>I29/0.99</f>
        <v>50505.050505050509</v>
      </c>
    </row>
    <row r="31" spans="1:25" ht="14.25" customHeight="1" x14ac:dyDescent="0.2">
      <c r="A31" s="9"/>
      <c r="B31" s="9"/>
      <c r="C31" s="9"/>
      <c r="D31" s="9"/>
      <c r="E31" s="9"/>
      <c r="F31" s="9"/>
      <c r="G31" s="9"/>
      <c r="H31" s="10"/>
      <c r="I31" s="33"/>
    </row>
    <row r="32" spans="1:25" ht="14.25" customHeight="1" x14ac:dyDescent="0.2">
      <c r="A32" s="9"/>
      <c r="B32" s="9"/>
      <c r="C32" s="9"/>
      <c r="D32" s="9"/>
      <c r="E32" s="9"/>
      <c r="F32" s="9"/>
      <c r="G32" s="9"/>
      <c r="H32" s="10"/>
      <c r="I32" s="33"/>
    </row>
    <row r="33" spans="1:8" ht="11.25" customHeight="1" x14ac:dyDescent="0.2">
      <c r="A33" s="9"/>
      <c r="B33" s="9"/>
      <c r="C33" s="9"/>
      <c r="D33" s="9"/>
      <c r="E33" s="9"/>
      <c r="F33" s="9"/>
      <c r="G33" s="9"/>
      <c r="H33" s="1"/>
    </row>
    <row r="34" spans="1:8" ht="11.25" customHeight="1" x14ac:dyDescent="0.2">
      <c r="A34" s="1"/>
      <c r="B34" s="1"/>
      <c r="C34" s="1"/>
      <c r="D34" s="1"/>
      <c r="E34" s="1"/>
      <c r="F34" s="1"/>
      <c r="G34" s="1"/>
      <c r="H34" s="1"/>
    </row>
    <row r="35" spans="1:8" x14ac:dyDescent="0.2">
      <c r="A35" s="1"/>
      <c r="B35" s="1"/>
      <c r="C35" s="407" t="s">
        <v>66</v>
      </c>
      <c r="D35" s="408"/>
      <c r="E35" s="91"/>
      <c r="F35" s="16"/>
      <c r="G35" s="409"/>
      <c r="H35" s="2"/>
    </row>
    <row r="36" spans="1:8" x14ac:dyDescent="0.2">
      <c r="A36" s="2"/>
      <c r="B36" s="2"/>
      <c r="C36" s="91" t="s">
        <v>67</v>
      </c>
      <c r="D36" s="408"/>
      <c r="E36" s="91"/>
      <c r="F36" s="16"/>
      <c r="G36" s="409"/>
    </row>
    <row r="37" spans="1:8" x14ac:dyDescent="0.2">
      <c r="C37" s="91" t="s">
        <v>68</v>
      </c>
      <c r="D37" s="91"/>
      <c r="E37" s="410"/>
      <c r="F37" s="410"/>
      <c r="G37" s="91"/>
    </row>
    <row r="38" spans="1:8" ht="12" customHeight="1" x14ac:dyDescent="0.2">
      <c r="C38" s="114"/>
    </row>
    <row r="39" spans="1:8" ht="11.25" customHeight="1" x14ac:dyDescent="0.2"/>
    <row r="40" spans="1:8" ht="12" customHeight="1" x14ac:dyDescent="0.2"/>
    <row r="41" spans="1:8" ht="14.1" customHeight="1" x14ac:dyDescent="0.2"/>
    <row r="42" spans="1:8" ht="4.5" customHeight="1" x14ac:dyDescent="0.2"/>
  </sheetData>
  <mergeCells count="12">
    <mergeCell ref="A1:H1"/>
    <mergeCell ref="A7:E7"/>
    <mergeCell ref="F7:H7"/>
    <mergeCell ref="A10:H10"/>
    <mergeCell ref="A29:G29"/>
    <mergeCell ref="A9:D9"/>
    <mergeCell ref="A8:H8"/>
    <mergeCell ref="A2:H2"/>
    <mergeCell ref="A3:H3"/>
    <mergeCell ref="A4:H4"/>
    <mergeCell ref="A6:E6"/>
    <mergeCell ref="F6:H6"/>
  </mergeCells>
  <phoneticPr fontId="8" type="noConversion"/>
  <printOptions horizontalCentered="1"/>
  <pageMargins left="0.39370078740157483" right="0.39370078740157483" top="0.39370078740157483" bottom="0.19685039370078741" header="0" footer="0"/>
  <pageSetup paperSize="9"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8"/>
  <sheetViews>
    <sheetView workbookViewId="0">
      <selection activeCell="A6" sqref="A6:F6"/>
    </sheetView>
  </sheetViews>
  <sheetFormatPr defaultRowHeight="12.75" x14ac:dyDescent="0.2"/>
  <cols>
    <col min="1" max="1" width="6.140625" customWidth="1"/>
    <col min="2" max="2" width="34.5703125" customWidth="1"/>
    <col min="3" max="3" width="14.7109375" customWidth="1"/>
    <col min="4" max="4" width="14.85546875" customWidth="1"/>
    <col min="5" max="7" width="17.7109375" customWidth="1"/>
  </cols>
  <sheetData>
    <row r="1" spans="1:7" ht="28.5" thickBot="1" x14ac:dyDescent="0.45">
      <c r="A1" s="1047" t="s">
        <v>69</v>
      </c>
      <c r="B1" s="1048"/>
      <c r="C1" s="1048"/>
      <c r="D1" s="1048"/>
      <c r="E1" s="1048"/>
      <c r="F1" s="1048"/>
      <c r="G1" s="1049"/>
    </row>
    <row r="2" spans="1:7" ht="25.5" customHeight="1" x14ac:dyDescent="0.2">
      <c r="A2" s="1062" t="s">
        <v>70</v>
      </c>
      <c r="B2" s="1063"/>
      <c r="C2" s="1063"/>
      <c r="D2" s="1063"/>
      <c r="E2" s="1063"/>
      <c r="F2" s="1063"/>
      <c r="G2" s="1064"/>
    </row>
    <row r="3" spans="1:7" ht="12.75" customHeight="1" x14ac:dyDescent="0.2">
      <c r="A3" s="1062"/>
      <c r="B3" s="1063"/>
      <c r="C3" s="1063"/>
      <c r="D3" s="1063"/>
      <c r="E3" s="1063"/>
      <c r="F3" s="1063"/>
      <c r="G3" s="1064"/>
    </row>
    <row r="4" spans="1:7" ht="12.75" customHeight="1" x14ac:dyDescent="0.2">
      <c r="A4" s="1062"/>
      <c r="B4" s="1063"/>
      <c r="C4" s="1063"/>
      <c r="D4" s="1063"/>
      <c r="E4" s="1063"/>
      <c r="F4" s="1063"/>
      <c r="G4" s="1064"/>
    </row>
    <row r="5" spans="1:7" ht="24.75" customHeight="1" thickBot="1" x14ac:dyDescent="0.25">
      <c r="A5" s="1065"/>
      <c r="B5" s="1066"/>
      <c r="C5" s="1066"/>
      <c r="D5" s="1066"/>
      <c r="E5" s="1066"/>
      <c r="F5" s="1066"/>
      <c r="G5" s="1067"/>
    </row>
    <row r="6" spans="1:7" ht="33" customHeight="1" thickBot="1" x14ac:dyDescent="0.25">
      <c r="A6" s="1058" t="str">
        <f>'calcamento-pro-municipio'!A7:E7</f>
        <v>OBRA:  Pavimentação POLIEDRICA</v>
      </c>
      <c r="B6" s="1059"/>
      <c r="C6" s="1059"/>
      <c r="D6" s="1059"/>
      <c r="E6" s="1059"/>
      <c r="F6" s="1059"/>
      <c r="G6" s="11"/>
    </row>
    <row r="7" spans="1:7" ht="25.5" customHeight="1" thickBot="1" x14ac:dyDescent="0.25">
      <c r="A7" s="17" t="s">
        <v>71</v>
      </c>
      <c r="B7" s="12" t="s">
        <v>72</v>
      </c>
      <c r="C7" s="18" t="s">
        <v>73</v>
      </c>
      <c r="D7" s="19" t="s">
        <v>74</v>
      </c>
      <c r="E7" s="13" t="s">
        <v>75</v>
      </c>
      <c r="F7" s="13" t="s">
        <v>76</v>
      </c>
      <c r="G7" s="20" t="s">
        <v>77</v>
      </c>
    </row>
    <row r="8" spans="1:7" x14ac:dyDescent="0.2">
      <c r="A8" s="1039">
        <v>1</v>
      </c>
      <c r="B8" s="1068" t="str">
        <f>'calcamento-pro-municipio'!C12</f>
        <v>Instalações iniciais da obra</v>
      </c>
      <c r="C8" s="1042">
        <f>'calcamento-pro-municipio'!H14</f>
        <v>1300</v>
      </c>
      <c r="D8" s="21" t="s">
        <v>78</v>
      </c>
      <c r="E8" s="411">
        <f>(E9/G$19)*100</f>
        <v>0.59156322539018491</v>
      </c>
      <c r="F8" s="411">
        <f>(F9/G$19)*100</f>
        <v>0</v>
      </c>
      <c r="G8" s="22">
        <f t="shared" ref="G8:G17" si="0">SUM(E8:F8)</f>
        <v>0.59156322539018491</v>
      </c>
    </row>
    <row r="9" spans="1:7" x14ac:dyDescent="0.2">
      <c r="A9" s="1039"/>
      <c r="B9" s="1069"/>
      <c r="C9" s="1043"/>
      <c r="D9" s="21" t="s">
        <v>79</v>
      </c>
      <c r="E9" s="412">
        <f>C8</f>
        <v>1300</v>
      </c>
      <c r="F9" s="412"/>
      <c r="G9" s="22">
        <f t="shared" si="0"/>
        <v>1300</v>
      </c>
    </row>
    <row r="10" spans="1:7" ht="14.25" customHeight="1" x14ac:dyDescent="0.2">
      <c r="A10" s="1039">
        <v>2</v>
      </c>
      <c r="B10" s="1037" t="str">
        <f>'calcamento-pro-municipio'!C15</f>
        <v>Obras Viárias</v>
      </c>
      <c r="C10" s="1042">
        <f>'calcamento-pro-municipio'!H19</f>
        <v>201887.96999999997</v>
      </c>
      <c r="D10" s="21" t="s">
        <v>78</v>
      </c>
      <c r="E10" s="411">
        <f>(E11/G$19)*100</f>
        <v>45.934422577183412</v>
      </c>
      <c r="F10" s="411">
        <f>(F11/G$19)*100</f>
        <v>45.934422577183412</v>
      </c>
      <c r="G10" s="22">
        <f t="shared" si="0"/>
        <v>91.868845154366824</v>
      </c>
    </row>
    <row r="11" spans="1:7" ht="14.25" customHeight="1" x14ac:dyDescent="0.2">
      <c r="A11" s="1039"/>
      <c r="B11" s="1038"/>
      <c r="C11" s="1043"/>
      <c r="D11" s="21" t="s">
        <v>79</v>
      </c>
      <c r="E11" s="412">
        <f>C10/2</f>
        <v>100943.98499999999</v>
      </c>
      <c r="F11" s="412">
        <f>C10-E11</f>
        <v>100943.98499999999</v>
      </c>
      <c r="G11" s="22">
        <f t="shared" si="0"/>
        <v>201887.96999999997</v>
      </c>
    </row>
    <row r="12" spans="1:7" ht="14.25" customHeight="1" x14ac:dyDescent="0.2">
      <c r="A12" s="1039">
        <v>3</v>
      </c>
      <c r="B12" s="1056" t="str">
        <f>'calcamento-pro-municipio'!C21</f>
        <v xml:space="preserve">Drenagem  </v>
      </c>
      <c r="C12" s="1060">
        <f>'calcamento-pro-municipio'!H23</f>
        <v>6147.36</v>
      </c>
      <c r="D12" s="21" t="s">
        <v>78</v>
      </c>
      <c r="E12" s="411">
        <f>(E13/G$19)*100</f>
        <v>4.0954377142397425</v>
      </c>
      <c r="F12" s="411">
        <f>(F13/G$19)*100</f>
        <v>-1.2980899379054287</v>
      </c>
      <c r="G12" s="22">
        <f t="shared" si="0"/>
        <v>2.7973477763343135</v>
      </c>
    </row>
    <row r="13" spans="1:7" ht="14.25" customHeight="1" thickBot="1" x14ac:dyDescent="0.25">
      <c r="A13" s="1039"/>
      <c r="B13" s="1057"/>
      <c r="C13" s="1061"/>
      <c r="D13" s="21" t="s">
        <v>79</v>
      </c>
      <c r="E13" s="23">
        <v>9000</v>
      </c>
      <c r="F13" s="23">
        <f>C12-E13</f>
        <v>-2852.6400000000003</v>
      </c>
      <c r="G13" s="22">
        <f t="shared" si="0"/>
        <v>6147.36</v>
      </c>
    </row>
    <row r="14" spans="1:7" ht="14.25" hidden="1" customHeight="1" x14ac:dyDescent="0.2">
      <c r="A14" s="1039">
        <v>4</v>
      </c>
      <c r="B14" s="1040" t="str">
        <f>'calcamento-pro-municipio'!C25</f>
        <v xml:space="preserve">Urbanização e obras complementares                          </v>
      </c>
      <c r="C14" s="1042">
        <f>'calcamento-pro-municipio'!H27</f>
        <v>10421.4</v>
      </c>
      <c r="D14" s="21" t="s">
        <v>78</v>
      </c>
      <c r="E14" s="411">
        <f>(E15/G$19)*100</f>
        <v>0</v>
      </c>
      <c r="F14" s="411">
        <f>(F15/G$19)*100</f>
        <v>4.7422438439086712</v>
      </c>
      <c r="G14" s="22">
        <f t="shared" si="0"/>
        <v>4.7422438439086712</v>
      </c>
    </row>
    <row r="15" spans="1:7" ht="14.25" hidden="1" customHeight="1" thickBot="1" x14ac:dyDescent="0.25">
      <c r="A15" s="1039"/>
      <c r="B15" s="1041"/>
      <c r="C15" s="1043"/>
      <c r="D15" s="21" t="s">
        <v>79</v>
      </c>
      <c r="E15" s="23"/>
      <c r="F15" s="23">
        <f>C14</f>
        <v>10421.4</v>
      </c>
      <c r="G15" s="22">
        <f t="shared" si="0"/>
        <v>10421.4</v>
      </c>
    </row>
    <row r="16" spans="1:7" ht="15" hidden="1" customHeight="1" x14ac:dyDescent="0.2">
      <c r="A16" s="1039">
        <v>4</v>
      </c>
      <c r="B16" s="1040" t="e">
        <f>'Modelo Planilha Orcamentaria'!#REF!</f>
        <v>#REF!</v>
      </c>
      <c r="C16" s="1042" t="e">
        <f>'Modelo Planilha Orcamentaria'!#REF!</f>
        <v>#REF!</v>
      </c>
      <c r="D16" s="21" t="s">
        <v>78</v>
      </c>
      <c r="E16" s="411">
        <f>(E17/G$19)*100</f>
        <v>0</v>
      </c>
      <c r="F16" s="411">
        <f>(F17/G$19)*100</f>
        <v>0</v>
      </c>
      <c r="G16" s="22">
        <f t="shared" si="0"/>
        <v>0</v>
      </c>
    </row>
    <row r="17" spans="1:8" ht="15" hidden="1" customHeight="1" thickBot="1" x14ac:dyDescent="0.25">
      <c r="A17" s="1039"/>
      <c r="B17" s="1041"/>
      <c r="C17" s="1043"/>
      <c r="D17" s="21" t="s">
        <v>79</v>
      </c>
      <c r="E17" s="23">
        <v>0</v>
      </c>
      <c r="F17" s="23"/>
      <c r="G17" s="22">
        <f t="shared" si="0"/>
        <v>0</v>
      </c>
    </row>
    <row r="18" spans="1:8" ht="12" customHeight="1" x14ac:dyDescent="0.2">
      <c r="A18" s="1050" t="s">
        <v>80</v>
      </c>
      <c r="B18" s="1051"/>
      <c r="C18" s="1054">
        <f>SUM(C8:C15)</f>
        <v>219756.72999999995</v>
      </c>
      <c r="D18" s="24" t="s">
        <v>78</v>
      </c>
      <c r="E18" s="25">
        <f>SUM(E16,E12,E10,E8)</f>
        <v>50.621423516813337</v>
      </c>
      <c r="F18" s="25">
        <f>SUM(F16,F12,F10,F8)</f>
        <v>44.636332639277981</v>
      </c>
      <c r="G18" s="25">
        <f>SUM(G16,G12,G10,G8)</f>
        <v>95.257756156091332</v>
      </c>
      <c r="H18" s="16"/>
    </row>
    <row r="19" spans="1:8" ht="13.5" thickBot="1" x14ac:dyDescent="0.25">
      <c r="A19" s="1052"/>
      <c r="B19" s="1053"/>
      <c r="C19" s="1055"/>
      <c r="D19" s="26" t="s">
        <v>79</v>
      </c>
      <c r="E19" s="27">
        <f>SUM(E17,E15,E13,E11,E9)</f>
        <v>111243.98499999999</v>
      </c>
      <c r="F19" s="27">
        <f>SUM(F17,F15,F13,F11,F9)</f>
        <v>108512.74499999998</v>
      </c>
      <c r="G19" s="27">
        <f>SUM(E19:F19)</f>
        <v>219756.72999999998</v>
      </c>
      <c r="H19" s="16"/>
    </row>
    <row r="20" spans="1:8" ht="13.5" thickBot="1" x14ac:dyDescent="0.25">
      <c r="A20" s="1044"/>
      <c r="B20" s="1045"/>
      <c r="C20" s="1045"/>
      <c r="D20" s="1045"/>
      <c r="E20" s="1045"/>
      <c r="F20" s="1045"/>
      <c r="G20" s="1046"/>
    </row>
    <row r="21" spans="1:8" x14ac:dyDescent="0.2">
      <c r="A21" s="29"/>
      <c r="B21" s="1023" t="s">
        <v>81</v>
      </c>
      <c r="C21" s="1023"/>
      <c r="D21" s="1024"/>
      <c r="E21" s="1025" t="s">
        <v>82</v>
      </c>
      <c r="F21" s="1026"/>
      <c r="G21" s="1027"/>
    </row>
    <row r="22" spans="1:8" ht="18" customHeight="1" x14ac:dyDescent="0.2">
      <c r="A22" s="28"/>
      <c r="B22" t="s">
        <v>83</v>
      </c>
      <c r="D22" s="413" t="s">
        <v>84</v>
      </c>
      <c r="E22" s="1028"/>
      <c r="F22" s="1029"/>
      <c r="G22" s="1030"/>
    </row>
    <row r="23" spans="1:8" ht="18" customHeight="1" x14ac:dyDescent="0.2">
      <c r="A23" s="28"/>
      <c r="D23" s="413"/>
      <c r="E23" s="1028"/>
      <c r="F23" s="1029"/>
      <c r="G23" s="1030"/>
    </row>
    <row r="24" spans="1:8" ht="18" customHeight="1" x14ac:dyDescent="0.2">
      <c r="A24" s="28"/>
      <c r="D24" s="413"/>
      <c r="E24" s="1028"/>
      <c r="F24" s="1029"/>
      <c r="G24" s="1030"/>
    </row>
    <row r="25" spans="1:8" ht="21.75" customHeight="1" x14ac:dyDescent="0.2">
      <c r="A25" s="30"/>
      <c r="B25" s="79"/>
      <c r="C25" s="31"/>
      <c r="D25" s="32"/>
      <c r="E25" s="1028"/>
      <c r="F25" s="1029"/>
      <c r="G25" s="1030"/>
    </row>
    <row r="26" spans="1:8" ht="14.25" customHeight="1" thickBot="1" x14ac:dyDescent="0.25">
      <c r="A26" s="1034" t="s">
        <v>85</v>
      </c>
      <c r="B26" s="1035"/>
      <c r="C26" s="1035"/>
      <c r="D26" s="1036"/>
      <c r="E26" s="1031"/>
      <c r="F26" s="1032"/>
      <c r="G26" s="1033"/>
    </row>
    <row r="28" spans="1:8" x14ac:dyDescent="0.2">
      <c r="G28" s="33"/>
    </row>
  </sheetData>
  <mergeCells count="24">
    <mergeCell ref="A1:G1"/>
    <mergeCell ref="A18:B19"/>
    <mergeCell ref="C18:C19"/>
    <mergeCell ref="A12:A13"/>
    <mergeCell ref="B12:B13"/>
    <mergeCell ref="A6:F6"/>
    <mergeCell ref="A14:A15"/>
    <mergeCell ref="B14:B15"/>
    <mergeCell ref="C14:C15"/>
    <mergeCell ref="C12:C13"/>
    <mergeCell ref="A2:G5"/>
    <mergeCell ref="A8:A9"/>
    <mergeCell ref="B8:B9"/>
    <mergeCell ref="C8:C9"/>
    <mergeCell ref="A10:A11"/>
    <mergeCell ref="B21:D21"/>
    <mergeCell ref="E21:G26"/>
    <mergeCell ref="A26:D26"/>
    <mergeCell ref="B10:B11"/>
    <mergeCell ref="A16:A17"/>
    <mergeCell ref="B16:B17"/>
    <mergeCell ref="C16:C17"/>
    <mergeCell ref="A20:G20"/>
    <mergeCell ref="C10:C11"/>
  </mergeCells>
  <phoneticPr fontId="8" type="noConversion"/>
  <printOptions horizontalCentered="1"/>
  <pageMargins left="0.59055118110236227" right="0.59055118110236227" top="0.98425196850393704" bottom="0.98425196850393704" header="0.51181102362204722" footer="0.51181102362204722"/>
  <pageSetup paperSize="9" orientation="landscape"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1"/>
  <sheetViews>
    <sheetView showGridLines="0" showZeros="0" zoomScaleNormal="100" zoomScaleSheetLayoutView="100" workbookViewId="0">
      <selection activeCell="C18" sqref="C18"/>
    </sheetView>
  </sheetViews>
  <sheetFormatPr defaultRowHeight="15" x14ac:dyDescent="0.2"/>
  <cols>
    <col min="1" max="1" width="6.140625" customWidth="1"/>
    <col min="2" max="2" width="17.140625" style="43" customWidth="1"/>
    <col min="3" max="3" width="48" customWidth="1"/>
    <col min="4" max="4" width="10.42578125" customWidth="1"/>
    <col min="5" max="5" width="13.140625" customWidth="1"/>
    <col min="6" max="6" width="13.28515625" customWidth="1"/>
    <col min="7" max="7" width="14.140625" customWidth="1"/>
    <col min="8" max="8" width="13.7109375" customWidth="1"/>
    <col min="9" max="9" width="10.7109375" bestFit="1" customWidth="1"/>
  </cols>
  <sheetData>
    <row r="1" spans="1:9" ht="60.75" customHeight="1" thickBot="1" x14ac:dyDescent="0.25">
      <c r="A1" s="1089"/>
      <c r="B1" s="1090"/>
      <c r="C1" s="1087" t="s">
        <v>86</v>
      </c>
      <c r="D1" s="1087"/>
      <c r="E1" s="1087"/>
      <c r="F1" s="1087"/>
      <c r="G1" s="1087"/>
      <c r="H1" s="1088"/>
    </row>
    <row r="2" spans="1:9" ht="16.5" thickBot="1" x14ac:dyDescent="0.3">
      <c r="A2" s="1105" t="s">
        <v>87</v>
      </c>
      <c r="B2" s="1106"/>
      <c r="C2" s="1106"/>
      <c r="D2" s="1106"/>
      <c r="E2" s="1106"/>
      <c r="F2" s="1106"/>
      <c r="G2" s="1106"/>
      <c r="H2" s="1107"/>
    </row>
    <row r="3" spans="1:9" ht="3.75" customHeight="1" thickBot="1" x14ac:dyDescent="0.25">
      <c r="A3" s="1011"/>
      <c r="B3" s="1012"/>
      <c r="C3" s="1012"/>
      <c r="D3" s="1012"/>
      <c r="E3" s="1012"/>
      <c r="F3" s="1012"/>
      <c r="G3" s="1012"/>
      <c r="H3" s="1013"/>
    </row>
    <row r="4" spans="1:9" ht="20.100000000000001" customHeight="1" thickBot="1" x14ac:dyDescent="0.25">
      <c r="A4" s="1074" t="s">
        <v>22</v>
      </c>
      <c r="B4" s="1075"/>
      <c r="C4" s="1075"/>
      <c r="D4" s="1075"/>
      <c r="E4" s="1075"/>
      <c r="F4" s="1075"/>
      <c r="G4" s="1075"/>
      <c r="H4" s="1076"/>
    </row>
    <row r="5" spans="1:9" ht="3.75" customHeight="1" thickBot="1" x14ac:dyDescent="0.25">
      <c r="A5" s="14"/>
      <c r="B5" s="302"/>
      <c r="C5" s="7"/>
      <c r="D5" s="7"/>
      <c r="E5" s="7"/>
      <c r="F5" s="7"/>
      <c r="G5" s="7"/>
      <c r="H5" s="15"/>
    </row>
    <row r="6" spans="1:9" ht="20.100000000000001" customHeight="1" x14ac:dyDescent="0.2">
      <c r="A6" s="1017" t="s">
        <v>88</v>
      </c>
      <c r="B6" s="1018"/>
      <c r="C6" s="1018"/>
      <c r="D6" s="1018"/>
      <c r="E6" s="1019"/>
      <c r="F6" s="1077" t="s">
        <v>24</v>
      </c>
      <c r="G6" s="1078"/>
      <c r="H6" s="1079"/>
    </row>
    <row r="7" spans="1:9" ht="20.100000000000001" customHeight="1" x14ac:dyDescent="0.2">
      <c r="A7" s="1083" t="s">
        <v>89</v>
      </c>
      <c r="B7" s="1084"/>
      <c r="C7" s="1084"/>
      <c r="D7" s="1084"/>
      <c r="E7" s="1085"/>
      <c r="F7" s="997" t="s">
        <v>90</v>
      </c>
      <c r="G7" s="998"/>
      <c r="H7" s="999"/>
    </row>
    <row r="8" spans="1:9" ht="20.100000000000001" customHeight="1" x14ac:dyDescent="0.2">
      <c r="A8" s="1096" t="s">
        <v>91</v>
      </c>
      <c r="B8" s="1097"/>
      <c r="C8" s="1097"/>
      <c r="D8" s="1098"/>
      <c r="E8" s="1080" t="s">
        <v>92</v>
      </c>
      <c r="F8" s="1081"/>
      <c r="G8" s="1081"/>
      <c r="H8" s="1082"/>
    </row>
    <row r="9" spans="1:9" ht="20.100000000000001" customHeight="1" x14ac:dyDescent="0.2">
      <c r="A9" s="1096" t="s">
        <v>93</v>
      </c>
      <c r="B9" s="1097"/>
      <c r="C9" s="1097"/>
      <c r="D9" s="1098"/>
      <c r="E9" s="1072" t="s">
        <v>94</v>
      </c>
      <c r="F9" s="1070" t="s">
        <v>95</v>
      </c>
      <c r="G9" s="6" t="s">
        <v>96</v>
      </c>
      <c r="H9" s="3" t="s">
        <v>97</v>
      </c>
    </row>
    <row r="10" spans="1:9" ht="20.100000000000001" customHeight="1" thickBot="1" x14ac:dyDescent="0.25">
      <c r="A10" s="1102" t="s">
        <v>98</v>
      </c>
      <c r="B10" s="1103"/>
      <c r="C10" s="1103"/>
      <c r="D10" s="1104"/>
      <c r="E10" s="1073"/>
      <c r="F10" s="1071"/>
      <c r="G10" s="8" t="s">
        <v>99</v>
      </c>
      <c r="H10" s="11">
        <v>0.3</v>
      </c>
    </row>
    <row r="11" spans="1:9" ht="3.75" customHeight="1" thickBot="1" x14ac:dyDescent="0.25">
      <c r="A11" s="1094"/>
      <c r="B11" s="1000"/>
      <c r="C11" s="1000"/>
      <c r="D11" s="1000"/>
      <c r="E11" s="1000"/>
      <c r="F11" s="1000"/>
      <c r="G11" s="1000"/>
      <c r="H11" s="1095"/>
    </row>
    <row r="12" spans="1:9" s="34" customFormat="1" ht="47.25" x14ac:dyDescent="0.2">
      <c r="A12" s="44" t="s">
        <v>30</v>
      </c>
      <c r="B12" s="45" t="s">
        <v>100</v>
      </c>
      <c r="C12" s="45" t="s">
        <v>31</v>
      </c>
      <c r="D12" s="45" t="s">
        <v>5</v>
      </c>
      <c r="E12" s="45" t="s">
        <v>101</v>
      </c>
      <c r="F12" s="46" t="s">
        <v>34</v>
      </c>
      <c r="G12" s="46" t="s">
        <v>35</v>
      </c>
      <c r="H12" s="47" t="s">
        <v>36</v>
      </c>
    </row>
    <row r="13" spans="1:9" s="34" customFormat="1" ht="15.75" x14ac:dyDescent="0.2">
      <c r="A13" s="48">
        <v>1</v>
      </c>
      <c r="B13" s="49" t="s">
        <v>102</v>
      </c>
      <c r="C13" s="50" t="s">
        <v>37</v>
      </c>
      <c r="D13" s="51"/>
      <c r="E13" s="52"/>
      <c r="F13" s="52"/>
      <c r="G13" s="52"/>
      <c r="H13" s="53"/>
    </row>
    <row r="14" spans="1:9" s="34" customFormat="1" ht="45" x14ac:dyDescent="0.2">
      <c r="A14" s="54" t="s">
        <v>38</v>
      </c>
      <c r="B14" s="55" t="s">
        <v>103</v>
      </c>
      <c r="C14" s="56" t="s">
        <v>104</v>
      </c>
      <c r="D14" s="51" t="s">
        <v>40</v>
      </c>
      <c r="E14" s="52">
        <v>1</v>
      </c>
      <c r="F14" s="52">
        <v>629.55999999999995</v>
      </c>
      <c r="G14" s="52">
        <f>F14+(F14*$H$10)</f>
        <v>818.42799999999988</v>
      </c>
      <c r="H14" s="53">
        <f>E14*G14</f>
        <v>818.42799999999988</v>
      </c>
      <c r="I14" s="57"/>
    </row>
    <row r="15" spans="1:9" s="34" customFormat="1" ht="15.75" x14ac:dyDescent="0.25">
      <c r="A15" s="54"/>
      <c r="B15" s="55"/>
      <c r="C15" s="58" t="s">
        <v>41</v>
      </c>
      <c r="D15" s="51"/>
      <c r="E15" s="52"/>
      <c r="F15" s="52"/>
      <c r="G15" s="52"/>
      <c r="H15" s="59">
        <f>SUM(H14:H14)</f>
        <v>818.42799999999988</v>
      </c>
      <c r="I15" s="57"/>
    </row>
    <row r="16" spans="1:9" s="34" customFormat="1" ht="15.75" x14ac:dyDescent="0.2">
      <c r="A16" s="60">
        <v>2</v>
      </c>
      <c r="B16" s="61"/>
      <c r="C16" s="62" t="s">
        <v>105</v>
      </c>
      <c r="D16" s="51"/>
      <c r="E16" s="52"/>
      <c r="F16" s="52"/>
      <c r="G16" s="52">
        <f>F16+(F16*$H$10)</f>
        <v>0</v>
      </c>
      <c r="H16" s="53">
        <f>E16*G16</f>
        <v>0</v>
      </c>
    </row>
    <row r="17" spans="1:9" s="34" customFormat="1" x14ac:dyDescent="0.2">
      <c r="A17" s="63" t="s">
        <v>43</v>
      </c>
      <c r="B17" s="64" t="s">
        <v>106</v>
      </c>
      <c r="C17" s="65" t="s">
        <v>107</v>
      </c>
      <c r="D17" s="64" t="s">
        <v>108</v>
      </c>
      <c r="E17" s="66">
        <f>ROUND(E18*0.2*10,2)</f>
        <v>1800</v>
      </c>
      <c r="F17" s="66">
        <v>0.71</v>
      </c>
      <c r="G17" s="52">
        <f t="shared" ref="G17:G22" si="0">ROUND(F17+(F17*$H$10),2)</f>
        <v>0.92</v>
      </c>
      <c r="H17" s="53">
        <f>ROUND(E17*G17,2)</f>
        <v>1656</v>
      </c>
    </row>
    <row r="18" spans="1:9" s="34" customFormat="1" ht="60" x14ac:dyDescent="0.2">
      <c r="A18" s="63" t="s">
        <v>46</v>
      </c>
      <c r="B18" s="64" t="s">
        <v>109</v>
      </c>
      <c r="C18" s="67" t="s">
        <v>110</v>
      </c>
      <c r="D18" s="64" t="s">
        <v>18</v>
      </c>
      <c r="E18" s="66">
        <f>QUANTITATIVOS!G10</f>
        <v>900</v>
      </c>
      <c r="F18" s="66">
        <v>12.61</v>
      </c>
      <c r="G18" s="52">
        <f t="shared" si="0"/>
        <v>16.39</v>
      </c>
      <c r="H18" s="53">
        <f>E18*G18</f>
        <v>14751</v>
      </c>
    </row>
    <row r="19" spans="1:9" s="34" customFormat="1" ht="30" x14ac:dyDescent="0.2">
      <c r="A19" s="63" t="s">
        <v>49</v>
      </c>
      <c r="B19" s="64" t="s">
        <v>111</v>
      </c>
      <c r="C19" s="65" t="s">
        <v>112</v>
      </c>
      <c r="D19" s="64" t="s">
        <v>53</v>
      </c>
      <c r="E19" s="66">
        <f>QUANTITATIVOS!H10</f>
        <v>330</v>
      </c>
      <c r="F19" s="66">
        <v>25.22</v>
      </c>
      <c r="G19" s="52">
        <f t="shared" si="0"/>
        <v>32.79</v>
      </c>
      <c r="H19" s="53">
        <f>E19*G19</f>
        <v>10820.699999999999</v>
      </c>
    </row>
    <row r="20" spans="1:9" s="34" customFormat="1" ht="30" x14ac:dyDescent="0.2">
      <c r="A20" s="63" t="s">
        <v>51</v>
      </c>
      <c r="B20" s="64" t="s">
        <v>113</v>
      </c>
      <c r="C20" s="65" t="s">
        <v>114</v>
      </c>
      <c r="D20" s="37" t="s">
        <v>53</v>
      </c>
      <c r="E20" s="66">
        <f>QUANTITATIVOS!K10</f>
        <v>330</v>
      </c>
      <c r="F20" s="66">
        <v>10.029999999999999</v>
      </c>
      <c r="G20" s="52">
        <f t="shared" si="0"/>
        <v>13.04</v>
      </c>
      <c r="H20" s="53">
        <f>E20*G20</f>
        <v>4303.2</v>
      </c>
    </row>
    <row r="21" spans="1:9" s="34" customFormat="1" ht="60" x14ac:dyDescent="0.2">
      <c r="A21" s="63" t="s">
        <v>115</v>
      </c>
      <c r="B21" s="64" t="s">
        <v>116</v>
      </c>
      <c r="C21" s="68" t="s">
        <v>117</v>
      </c>
      <c r="D21" s="64" t="s">
        <v>40</v>
      </c>
      <c r="E21" s="69">
        <v>34</v>
      </c>
      <c r="F21" s="66">
        <v>147.41999999999999</v>
      </c>
      <c r="G21" s="52">
        <f t="shared" si="0"/>
        <v>191.65</v>
      </c>
      <c r="H21" s="53">
        <f>E21*G21</f>
        <v>6516.1</v>
      </c>
    </row>
    <row r="22" spans="1:9" s="34" customFormat="1" ht="30" hidden="1" x14ac:dyDescent="0.2">
      <c r="A22" s="70" t="s">
        <v>118</v>
      </c>
      <c r="B22" s="71" t="s">
        <v>119</v>
      </c>
      <c r="C22" s="72" t="s">
        <v>120</v>
      </c>
      <c r="D22" s="73" t="s">
        <v>18</v>
      </c>
      <c r="E22" s="74"/>
      <c r="F22" s="74">
        <v>20.85</v>
      </c>
      <c r="G22" s="75">
        <f t="shared" si="0"/>
        <v>27.11</v>
      </c>
      <c r="H22" s="76">
        <f>E22*G22</f>
        <v>0</v>
      </c>
    </row>
    <row r="23" spans="1:9" s="34" customFormat="1" ht="16.5" thickBot="1" x14ac:dyDescent="0.3">
      <c r="A23" s="63"/>
      <c r="B23" s="77"/>
      <c r="C23" s="58" t="s">
        <v>41</v>
      </c>
      <c r="D23" s="51"/>
      <c r="E23" s="52"/>
      <c r="F23" s="52"/>
      <c r="G23" s="52"/>
      <c r="H23" s="59">
        <f>SUM(H16:H21)</f>
        <v>38047</v>
      </c>
    </row>
    <row r="24" spans="1:9" s="34" customFormat="1" ht="18" customHeight="1" thickBot="1" x14ac:dyDescent="0.25">
      <c r="A24" s="1100" t="s">
        <v>65</v>
      </c>
      <c r="B24" s="1101"/>
      <c r="C24" s="1101"/>
      <c r="D24" s="1101"/>
      <c r="E24" s="1101"/>
      <c r="F24" s="1101"/>
      <c r="G24" s="1101"/>
      <c r="H24" s="78">
        <f>H23+H15</f>
        <v>38865.428</v>
      </c>
    </row>
    <row r="25" spans="1:9" ht="14.25" customHeight="1" x14ac:dyDescent="0.2">
      <c r="A25" s="9"/>
      <c r="B25" s="303"/>
      <c r="C25" s="9"/>
      <c r="D25" s="9"/>
      <c r="E25" s="9"/>
      <c r="F25" s="9"/>
      <c r="G25" s="9"/>
      <c r="H25" s="10"/>
    </row>
    <row r="26" spans="1:9" ht="24" customHeight="1" x14ac:dyDescent="0.2">
      <c r="A26" s="1"/>
      <c r="B26" s="304"/>
      <c r="C26" s="1"/>
      <c r="D26" s="1"/>
      <c r="E26" s="1"/>
      <c r="F26" s="1"/>
      <c r="G26" s="1"/>
      <c r="H26" s="83"/>
    </row>
    <row r="27" spans="1:9" ht="11.25" customHeight="1" x14ac:dyDescent="0.2">
      <c r="A27" s="1"/>
      <c r="B27" s="1093"/>
      <c r="C27" s="1093"/>
      <c r="D27" s="1"/>
      <c r="E27" s="1093"/>
      <c r="F27" s="1093"/>
      <c r="G27" s="4"/>
      <c r="H27" s="1"/>
    </row>
    <row r="28" spans="1:9" x14ac:dyDescent="0.2">
      <c r="A28" s="2"/>
      <c r="B28" s="1091" t="s">
        <v>121</v>
      </c>
      <c r="C28" s="1091"/>
      <c r="D28" s="2"/>
      <c r="E28" s="1092"/>
      <c r="F28" s="1092"/>
      <c r="G28" s="5"/>
      <c r="H28" s="81"/>
    </row>
    <row r="29" spans="1:9" x14ac:dyDescent="0.2">
      <c r="B29" s="1086" t="s">
        <v>122</v>
      </c>
      <c r="C29" s="1086"/>
      <c r="E29" s="1099"/>
      <c r="F29" s="1099"/>
      <c r="H29" s="82"/>
    </row>
    <row r="30" spans="1:9" x14ac:dyDescent="0.2">
      <c r="B30" s="1086" t="s">
        <v>123</v>
      </c>
      <c r="C30" s="1086"/>
      <c r="E30" s="16"/>
      <c r="F30" s="16"/>
      <c r="H30" s="82"/>
      <c r="I30" s="80"/>
    </row>
    <row r="31" spans="1:9" ht="4.5" customHeight="1" x14ac:dyDescent="0.2">
      <c r="B31" s="34"/>
    </row>
  </sheetData>
  <mergeCells count="24">
    <mergeCell ref="B30:C30"/>
    <mergeCell ref="C1:H1"/>
    <mergeCell ref="A1:B1"/>
    <mergeCell ref="B28:C28"/>
    <mergeCell ref="E28:F28"/>
    <mergeCell ref="E27:F27"/>
    <mergeCell ref="A11:H11"/>
    <mergeCell ref="A3:H3"/>
    <mergeCell ref="B27:C27"/>
    <mergeCell ref="A8:D8"/>
    <mergeCell ref="B29:C29"/>
    <mergeCell ref="E29:F29"/>
    <mergeCell ref="A24:G24"/>
    <mergeCell ref="A10:D10"/>
    <mergeCell ref="A9:D9"/>
    <mergeCell ref="A2:H2"/>
    <mergeCell ref="F9:F10"/>
    <mergeCell ref="E9:E10"/>
    <mergeCell ref="F7:H7"/>
    <mergeCell ref="A6:E6"/>
    <mergeCell ref="A4:H4"/>
    <mergeCell ref="F6:H6"/>
    <mergeCell ref="E8:H8"/>
    <mergeCell ref="A7:E7"/>
  </mergeCells>
  <phoneticPr fontId="3" type="noConversion"/>
  <printOptions horizontalCentered="1"/>
  <pageMargins left="0.39370078740157483" right="0.39370078740157483" top="0.78740157480314965" bottom="0.78740157480314965" header="0" footer="0"/>
  <pageSetup paperSize="9" orientation="landscape" r:id="rId1"/>
  <headerFooter alignWithMargins="0"/>
  <drawing r:id="rId2"/>
  <legacyDrawing r:id="rId3"/>
  <oleObjects>
    <mc:AlternateContent xmlns:mc="http://schemas.openxmlformats.org/markup-compatibility/2006">
      <mc:Choice Requires="x14">
        <oleObject progId="Word.Picture.8" shapeId="5123" r:id="rId4">
          <objectPr defaultSize="0" autoPict="0" r:id="rId5">
            <anchor moveWithCells="1">
              <from>
                <xdr:col>0</xdr:col>
                <xdr:colOff>123825</xdr:colOff>
                <xdr:row>0</xdr:row>
                <xdr:rowOff>85725</xdr:rowOff>
              </from>
              <to>
                <xdr:col>1</xdr:col>
                <xdr:colOff>561975</xdr:colOff>
                <xdr:row>0</xdr:row>
                <xdr:rowOff>704850</xdr:rowOff>
              </to>
            </anchor>
          </objectPr>
        </oleObject>
      </mc:Choice>
      <mc:Fallback>
        <oleObject progId="Word.Picture.8" shapeId="512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47"/>
  <sheetViews>
    <sheetView topLeftCell="A7" workbookViewId="0">
      <selection activeCell="D17" sqref="D17"/>
    </sheetView>
  </sheetViews>
  <sheetFormatPr defaultRowHeight="12.75" x14ac:dyDescent="0.2"/>
  <cols>
    <col min="1" max="1" width="5.42578125" bestFit="1" customWidth="1"/>
    <col min="2" max="2" width="68.7109375" customWidth="1"/>
    <col min="4" max="7" width="12.28515625" customWidth="1"/>
    <col min="8" max="8" width="13.28515625" customWidth="1"/>
    <col min="9" max="9" width="12.28515625" customWidth="1"/>
    <col min="10" max="10" width="29.28515625" hidden="1" customWidth="1"/>
    <col min="11" max="23" width="0" hidden="1" customWidth="1"/>
    <col min="26" max="26" width="10.140625" bestFit="1" customWidth="1"/>
  </cols>
  <sheetData>
    <row r="1" spans="1:10" ht="60.75" customHeight="1" x14ac:dyDescent="0.2">
      <c r="A1" s="1108" t="s">
        <v>124</v>
      </c>
      <c r="B1" s="1109"/>
      <c r="C1" s="1109"/>
      <c r="D1" s="1109"/>
      <c r="E1" s="1109"/>
      <c r="F1" s="1109"/>
      <c r="G1" s="1109"/>
      <c r="H1" s="1109"/>
      <c r="I1" s="1110"/>
    </row>
    <row r="2" spans="1:10" ht="15.75" x14ac:dyDescent="0.25">
      <c r="A2" s="1008"/>
      <c r="B2" s="1009"/>
      <c r="C2" s="1009"/>
      <c r="D2" s="1009"/>
      <c r="E2" s="1009"/>
      <c r="F2" s="1009"/>
      <c r="G2" s="1009"/>
      <c r="H2" s="1009"/>
      <c r="I2" s="1010"/>
    </row>
    <row r="3" spans="1:10" ht="3.75" customHeight="1" thickBot="1" x14ac:dyDescent="0.25">
      <c r="A3" s="1011"/>
      <c r="B3" s="1012"/>
      <c r="C3" s="1012"/>
      <c r="D3" s="1012"/>
      <c r="E3" s="1012"/>
      <c r="F3" s="1012"/>
      <c r="G3" s="1012"/>
      <c r="H3" s="1012"/>
      <c r="I3" s="1013"/>
    </row>
    <row r="4" spans="1:10" ht="20.100000000000001" customHeight="1" thickBot="1" x14ac:dyDescent="0.25">
      <c r="A4" s="1014" t="s">
        <v>22</v>
      </c>
      <c r="B4" s="1015"/>
      <c r="C4" s="1015"/>
      <c r="D4" s="1015"/>
      <c r="E4" s="1015"/>
      <c r="F4" s="1015"/>
      <c r="G4" s="1015"/>
      <c r="H4" s="1015"/>
      <c r="I4" s="1016"/>
    </row>
    <row r="5" spans="1:10" ht="3.75" customHeight="1" thickBot="1" x14ac:dyDescent="0.25">
      <c r="A5" s="7"/>
      <c r="B5" s="7"/>
      <c r="C5" s="7"/>
      <c r="D5" s="7"/>
      <c r="E5" s="7"/>
      <c r="F5" s="7"/>
      <c r="G5" s="7"/>
      <c r="H5" s="7"/>
      <c r="I5" s="7"/>
    </row>
    <row r="6" spans="1:10" ht="16.5" customHeight="1" x14ac:dyDescent="0.2">
      <c r="A6" s="1017" t="s">
        <v>23</v>
      </c>
      <c r="B6" s="1018"/>
      <c r="C6" s="1018"/>
      <c r="D6" s="1019"/>
      <c r="E6" s="137" t="s">
        <v>24</v>
      </c>
      <c r="F6" s="138"/>
      <c r="G6" s="138"/>
      <c r="H6" s="138"/>
      <c r="I6" s="139"/>
    </row>
    <row r="7" spans="1:10" ht="29.25" customHeight="1" x14ac:dyDescent="0.2">
      <c r="A7" s="1005" t="s">
        <v>125</v>
      </c>
      <c r="B7" s="1006"/>
      <c r="C7" s="1006"/>
      <c r="D7" s="1111"/>
      <c r="E7" s="997" t="s">
        <v>126</v>
      </c>
      <c r="F7" s="998"/>
      <c r="G7" s="998"/>
      <c r="H7" s="998"/>
      <c r="I7" s="999"/>
    </row>
    <row r="8" spans="1:10" ht="19.5" customHeight="1" x14ac:dyDescent="0.2">
      <c r="A8" s="1005" t="s">
        <v>27</v>
      </c>
      <c r="B8" s="1006"/>
      <c r="C8" s="1006"/>
      <c r="D8" s="1006"/>
      <c r="E8" s="1006"/>
      <c r="F8" s="1006"/>
      <c r="G8" s="1006"/>
      <c r="H8" s="1006"/>
      <c r="I8" s="1007"/>
    </row>
    <row r="9" spans="1:10" ht="19.5" customHeight="1" thickBot="1" x14ac:dyDescent="0.25">
      <c r="A9" s="1003" t="s">
        <v>28</v>
      </c>
      <c r="B9" s="1004"/>
      <c r="C9" s="1004"/>
      <c r="D9" s="140"/>
      <c r="E9" s="140"/>
      <c r="F9" s="143" t="s">
        <v>29</v>
      </c>
      <c r="G9" s="153"/>
      <c r="H9" s="153"/>
      <c r="I9" s="141">
        <v>0.3</v>
      </c>
    </row>
    <row r="10" spans="1:10" ht="3.75" customHeight="1" thickBot="1" x14ac:dyDescent="0.25">
      <c r="A10" s="1000"/>
      <c r="B10" s="1000"/>
      <c r="C10" s="1000"/>
      <c r="D10" s="1000"/>
      <c r="E10" s="1000"/>
      <c r="F10" s="1000"/>
      <c r="G10" s="1000"/>
      <c r="H10" s="1000"/>
      <c r="I10" s="1000"/>
    </row>
    <row r="11" spans="1:10" ht="39" thickBot="1" x14ac:dyDescent="0.25">
      <c r="A11" s="12" t="s">
        <v>30</v>
      </c>
      <c r="B11" s="13" t="s">
        <v>31</v>
      </c>
      <c r="C11" s="13" t="s">
        <v>32</v>
      </c>
      <c r="D11" s="13" t="s">
        <v>33</v>
      </c>
      <c r="E11" s="84" t="s">
        <v>34</v>
      </c>
      <c r="F11" s="84" t="s">
        <v>35</v>
      </c>
      <c r="G11" s="154" t="s">
        <v>127</v>
      </c>
      <c r="H11" s="154" t="s">
        <v>128</v>
      </c>
      <c r="I11" s="85" t="s">
        <v>36</v>
      </c>
    </row>
    <row r="12" spans="1:10" s="91" customFormat="1" ht="18" customHeight="1" x14ac:dyDescent="0.2">
      <c r="A12" s="86">
        <v>1</v>
      </c>
      <c r="B12" s="87" t="s">
        <v>37</v>
      </c>
      <c r="C12" s="88"/>
      <c r="D12" s="89"/>
      <c r="E12" s="89"/>
      <c r="F12" s="89"/>
      <c r="G12" s="155"/>
      <c r="H12" s="155"/>
      <c r="I12" s="90"/>
    </row>
    <row r="13" spans="1:10" ht="29.25" customHeight="1" x14ac:dyDescent="0.2">
      <c r="A13" s="92" t="s">
        <v>38</v>
      </c>
      <c r="B13" s="93" t="s">
        <v>129</v>
      </c>
      <c r="C13" s="94" t="s">
        <v>40</v>
      </c>
      <c r="D13" s="95">
        <v>2</v>
      </c>
      <c r="E13" s="95">
        <v>605</v>
      </c>
      <c r="F13" s="95">
        <f>ROUND(E13+(E13*$I$9),2)</f>
        <v>786.5</v>
      </c>
      <c r="G13" s="156">
        <f>I13-H13</f>
        <v>1538.87</v>
      </c>
      <c r="H13" s="156">
        <f t="shared" ref="H13:H32" si="0">ROUND(I13*0.02169865,2)</f>
        <v>34.130000000000003</v>
      </c>
      <c r="I13" s="96">
        <f>ROUND(D13*F13,2)</f>
        <v>1573</v>
      </c>
      <c r="J13" s="80"/>
    </row>
    <row r="14" spans="1:10" ht="15" x14ac:dyDescent="0.25">
      <c r="A14" s="92"/>
      <c r="B14" s="97" t="s">
        <v>41</v>
      </c>
      <c r="C14" s="94"/>
      <c r="D14" s="95"/>
      <c r="E14" s="95"/>
      <c r="F14" s="95"/>
      <c r="G14" s="157">
        <f t="shared" ref="G14:G33" si="1">I14-H14</f>
        <v>1538.87</v>
      </c>
      <c r="H14" s="157">
        <f t="shared" si="0"/>
        <v>34.130000000000003</v>
      </c>
      <c r="I14" s="98">
        <f>SUM(I13:I13)</f>
        <v>1573</v>
      </c>
      <c r="J14" s="80"/>
    </row>
    <row r="15" spans="1:10" ht="18" customHeight="1" x14ac:dyDescent="0.2">
      <c r="A15" s="99">
        <v>2</v>
      </c>
      <c r="B15" s="100" t="s">
        <v>42</v>
      </c>
      <c r="C15" s="94"/>
      <c r="D15" s="95"/>
      <c r="E15" s="95"/>
      <c r="F15" s="95"/>
      <c r="G15" s="156"/>
      <c r="H15" s="156"/>
      <c r="I15" s="96"/>
    </row>
    <row r="16" spans="1:10" ht="16.5" customHeight="1" x14ac:dyDescent="0.2">
      <c r="A16" s="92" t="s">
        <v>43</v>
      </c>
      <c r="B16" s="133" t="s">
        <v>130</v>
      </c>
      <c r="C16" s="94" t="s">
        <v>18</v>
      </c>
      <c r="D16" s="95">
        <f>QUANTITATIVOS!N10</f>
        <v>159.75</v>
      </c>
      <c r="E16" s="95">
        <v>1.21</v>
      </c>
      <c r="F16" s="95">
        <f t="shared" ref="F16:F31" si="2">ROUND(E16+(E16*$I$9),2)</f>
        <v>1.57</v>
      </c>
      <c r="G16" s="156">
        <f t="shared" si="1"/>
        <v>245.37</v>
      </c>
      <c r="H16" s="156">
        <f t="shared" si="0"/>
        <v>5.44</v>
      </c>
      <c r="I16" s="96">
        <f t="shared" ref="I16:I23" si="3">ROUND(D16*F16,2)</f>
        <v>250.81</v>
      </c>
    </row>
    <row r="17" spans="1:10" ht="63" customHeight="1" x14ac:dyDescent="0.2">
      <c r="A17" s="92" t="s">
        <v>46</v>
      </c>
      <c r="B17" s="151" t="s">
        <v>131</v>
      </c>
      <c r="C17" s="94" t="s">
        <v>45</v>
      </c>
      <c r="D17" s="95" t="e">
        <f>ROUND('calcamento-pro-municipio'!#REF!*0.15,2)</f>
        <v>#REF!</v>
      </c>
      <c r="E17" s="95">
        <v>10.42</v>
      </c>
      <c r="F17" s="95">
        <f>ROUND(E17+(E17*$I$9),2)</f>
        <v>13.55</v>
      </c>
      <c r="G17" s="156" t="e">
        <f t="shared" si="1"/>
        <v>#REF!</v>
      </c>
      <c r="H17" s="156" t="e">
        <f t="shared" si="0"/>
        <v>#REF!</v>
      </c>
      <c r="I17" s="96" t="e">
        <f t="shared" si="3"/>
        <v>#REF!</v>
      </c>
    </row>
    <row r="18" spans="1:10" ht="21" customHeight="1" x14ac:dyDescent="0.2">
      <c r="A18" s="92" t="s">
        <v>49</v>
      </c>
      <c r="B18" s="152" t="s">
        <v>47</v>
      </c>
      <c r="C18" s="94" t="str">
        <f>C22</f>
        <v>m³ x km</v>
      </c>
      <c r="D18" s="95" t="e">
        <f>ROUND(D17*13,2)</f>
        <v>#REF!</v>
      </c>
      <c r="E18" s="95">
        <v>0.85</v>
      </c>
      <c r="F18" s="95">
        <f>ROUND(E18+(E18*$I$9),2)</f>
        <v>1.1100000000000001</v>
      </c>
      <c r="G18" s="156" t="e">
        <f t="shared" si="1"/>
        <v>#REF!</v>
      </c>
      <c r="H18" s="156" t="e">
        <f t="shared" si="0"/>
        <v>#REF!</v>
      </c>
      <c r="I18" s="96" t="e">
        <f t="shared" si="3"/>
        <v>#REF!</v>
      </c>
    </row>
    <row r="19" spans="1:10" ht="42" customHeight="1" x14ac:dyDescent="0.2">
      <c r="A19" s="92" t="s">
        <v>51</v>
      </c>
      <c r="B19" s="142" t="s">
        <v>132</v>
      </c>
      <c r="C19" s="101" t="str">
        <f>C16</f>
        <v>m²</v>
      </c>
      <c r="D19" s="95">
        <f>D16</f>
        <v>159.75</v>
      </c>
      <c r="E19" s="95">
        <v>2.5499999999999998</v>
      </c>
      <c r="F19" s="95">
        <f t="shared" si="2"/>
        <v>3.32</v>
      </c>
      <c r="G19" s="156">
        <f t="shared" si="1"/>
        <v>518.86</v>
      </c>
      <c r="H19" s="156">
        <f t="shared" si="0"/>
        <v>11.51</v>
      </c>
      <c r="I19" s="96">
        <f t="shared" si="3"/>
        <v>530.37</v>
      </c>
    </row>
    <row r="20" spans="1:10" ht="42.75" x14ac:dyDescent="0.2">
      <c r="A20" s="92" t="s">
        <v>133</v>
      </c>
      <c r="B20" s="134" t="s">
        <v>134</v>
      </c>
      <c r="C20" s="94" t="str">
        <f>C16</f>
        <v>m²</v>
      </c>
      <c r="D20" s="95">
        <f>D19+(200*8.7)</f>
        <v>1899.7499999999998</v>
      </c>
      <c r="E20" s="95">
        <v>0.7</v>
      </c>
      <c r="F20" s="95">
        <f t="shared" si="2"/>
        <v>0.91</v>
      </c>
      <c r="G20" s="156">
        <f t="shared" si="1"/>
        <v>1691.26</v>
      </c>
      <c r="H20" s="156">
        <f t="shared" si="0"/>
        <v>37.51</v>
      </c>
      <c r="I20" s="96">
        <f t="shared" si="3"/>
        <v>1728.77</v>
      </c>
    </row>
    <row r="21" spans="1:10" ht="42" customHeight="1" x14ac:dyDescent="0.2">
      <c r="A21" s="92" t="s">
        <v>115</v>
      </c>
      <c r="B21" s="142" t="s">
        <v>135</v>
      </c>
      <c r="C21" s="101" t="s">
        <v>45</v>
      </c>
      <c r="D21" s="95">
        <f>QUANTITATIVOS!F10*0.03</f>
        <v>144.47999999999999</v>
      </c>
      <c r="E21" s="95">
        <v>347.23</v>
      </c>
      <c r="F21" s="95">
        <f t="shared" si="2"/>
        <v>451.4</v>
      </c>
      <c r="G21" s="156">
        <f t="shared" si="1"/>
        <v>63803.119999999995</v>
      </c>
      <c r="H21" s="156">
        <f t="shared" si="0"/>
        <v>1415.15</v>
      </c>
      <c r="I21" s="96">
        <f t="shared" si="3"/>
        <v>65218.27</v>
      </c>
      <c r="J21" s="80"/>
    </row>
    <row r="22" spans="1:10" ht="14.25" x14ac:dyDescent="0.2">
      <c r="A22" s="92" t="s">
        <v>118</v>
      </c>
      <c r="B22" s="134" t="s">
        <v>136</v>
      </c>
      <c r="C22" s="101" t="s">
        <v>48</v>
      </c>
      <c r="D22" s="95">
        <f>ROUND(D21*40,2)</f>
        <v>5779.2</v>
      </c>
      <c r="E22" s="95">
        <v>0.54</v>
      </c>
      <c r="F22" s="95">
        <f t="shared" si="2"/>
        <v>0.7</v>
      </c>
      <c r="G22" s="156">
        <f t="shared" si="1"/>
        <v>3957.66</v>
      </c>
      <c r="H22" s="156">
        <f t="shared" si="0"/>
        <v>87.78</v>
      </c>
      <c r="I22" s="96">
        <f t="shared" si="3"/>
        <v>4045.44</v>
      </c>
      <c r="J22" s="80"/>
    </row>
    <row r="23" spans="1:10" ht="28.5" x14ac:dyDescent="0.2">
      <c r="A23" s="92" t="s">
        <v>137</v>
      </c>
      <c r="B23" s="134" t="s">
        <v>52</v>
      </c>
      <c r="C23" s="101" t="s">
        <v>53</v>
      </c>
      <c r="D23" s="95">
        <f>QUANTITATIVOS!P10</f>
        <v>1308</v>
      </c>
      <c r="E23" s="95">
        <v>20</v>
      </c>
      <c r="F23" s="95">
        <f t="shared" si="2"/>
        <v>26</v>
      </c>
      <c r="G23" s="156">
        <f t="shared" si="1"/>
        <v>33270.07</v>
      </c>
      <c r="H23" s="156">
        <f t="shared" si="0"/>
        <v>737.93</v>
      </c>
      <c r="I23" s="96">
        <f t="shared" si="3"/>
        <v>34008</v>
      </c>
      <c r="J23" s="80"/>
    </row>
    <row r="24" spans="1:10" ht="14.25" customHeight="1" x14ac:dyDescent="0.25">
      <c r="A24" s="92"/>
      <c r="B24" s="97" t="s">
        <v>41</v>
      </c>
      <c r="C24" s="94"/>
      <c r="D24" s="95"/>
      <c r="E24" s="95"/>
      <c r="F24" s="95"/>
      <c r="G24" s="157" t="e">
        <f t="shared" si="1"/>
        <v>#REF!</v>
      </c>
      <c r="H24" s="157" t="e">
        <f t="shared" si="0"/>
        <v>#REF!</v>
      </c>
      <c r="I24" s="98" t="e">
        <f>SUM(I16:I23)</f>
        <v>#REF!</v>
      </c>
    </row>
    <row r="25" spans="1:10" ht="18" customHeight="1" x14ac:dyDescent="0.25">
      <c r="A25" s="99">
        <v>3</v>
      </c>
      <c r="B25" s="102" t="s">
        <v>54</v>
      </c>
      <c r="C25" s="94"/>
      <c r="D25" s="95"/>
      <c r="E25" s="95"/>
      <c r="F25" s="95"/>
      <c r="G25" s="156"/>
      <c r="H25" s="156"/>
      <c r="I25" s="96"/>
    </row>
    <row r="26" spans="1:10" ht="21.75" customHeight="1" x14ac:dyDescent="0.2">
      <c r="A26" s="92" t="s">
        <v>55</v>
      </c>
      <c r="B26" s="103" t="s">
        <v>56</v>
      </c>
      <c r="C26" s="94" t="s">
        <v>53</v>
      </c>
      <c r="D26" s="95">
        <f>QUANTITATIVOS!O10</f>
        <v>0</v>
      </c>
      <c r="E26" s="95">
        <v>10.95</v>
      </c>
      <c r="F26" s="95">
        <f t="shared" si="2"/>
        <v>14.24</v>
      </c>
      <c r="G26" s="156">
        <f t="shared" si="1"/>
        <v>0</v>
      </c>
      <c r="H26" s="156">
        <f t="shared" si="0"/>
        <v>0</v>
      </c>
      <c r="I26" s="96">
        <f>ROUND(E26*D26,2)</f>
        <v>0</v>
      </c>
    </row>
    <row r="27" spans="1:10" ht="30.75" customHeight="1" x14ac:dyDescent="0.2">
      <c r="A27" s="92" t="s">
        <v>57</v>
      </c>
      <c r="B27" s="103" t="s">
        <v>58</v>
      </c>
      <c r="C27" s="94" t="str">
        <f>C13</f>
        <v>unid.</v>
      </c>
      <c r="D27" s="95">
        <f>QUANTITATIVOS!L10</f>
        <v>27</v>
      </c>
      <c r="E27" s="95">
        <v>169.75</v>
      </c>
      <c r="F27" s="95">
        <f t="shared" si="2"/>
        <v>220.68</v>
      </c>
      <c r="G27" s="156">
        <f t="shared" si="1"/>
        <v>5829.07</v>
      </c>
      <c r="H27" s="156">
        <f t="shared" si="0"/>
        <v>129.29</v>
      </c>
      <c r="I27" s="96">
        <f>ROUND(D27*F27,2)</f>
        <v>5958.36</v>
      </c>
    </row>
    <row r="28" spans="1:10" ht="15.75" customHeight="1" x14ac:dyDescent="0.25">
      <c r="A28" s="92"/>
      <c r="B28" s="97" t="s">
        <v>59</v>
      </c>
      <c r="C28" s="94"/>
      <c r="D28" s="95"/>
      <c r="E28" s="95"/>
      <c r="F28" s="95"/>
      <c r="G28" s="157">
        <f t="shared" si="1"/>
        <v>5829.07</v>
      </c>
      <c r="H28" s="157">
        <f t="shared" si="0"/>
        <v>129.29</v>
      </c>
      <c r="I28" s="98">
        <f>SUM(I26:I27)</f>
        <v>5958.36</v>
      </c>
    </row>
    <row r="29" spans="1:10" ht="18" hidden="1" customHeight="1" x14ac:dyDescent="0.25">
      <c r="A29" s="99">
        <v>4</v>
      </c>
      <c r="B29" s="102" t="s">
        <v>60</v>
      </c>
      <c r="C29" s="94"/>
      <c r="D29" s="95"/>
      <c r="E29" s="95"/>
      <c r="F29" s="95"/>
      <c r="G29" s="156">
        <f t="shared" si="1"/>
        <v>0</v>
      </c>
      <c r="H29" s="156">
        <f t="shared" si="0"/>
        <v>0</v>
      </c>
      <c r="I29" s="96"/>
    </row>
    <row r="30" spans="1:10" ht="16.5" hidden="1" customHeight="1" x14ac:dyDescent="0.2">
      <c r="A30" s="92" t="s">
        <v>61</v>
      </c>
      <c r="B30" s="93" t="s">
        <v>62</v>
      </c>
      <c r="C30" s="94" t="s">
        <v>53</v>
      </c>
      <c r="D30" s="95">
        <f>QUANTITATIVOS!H10</f>
        <v>330</v>
      </c>
      <c r="E30" s="95">
        <v>24.29</v>
      </c>
      <c r="F30" s="95">
        <f t="shared" si="2"/>
        <v>31.58</v>
      </c>
      <c r="G30" s="156">
        <f t="shared" si="1"/>
        <v>10195.27</v>
      </c>
      <c r="H30" s="156">
        <f t="shared" si="0"/>
        <v>226.13</v>
      </c>
      <c r="I30" s="96">
        <f>ROUND(D30*F30,2)</f>
        <v>10421.4</v>
      </c>
    </row>
    <row r="31" spans="1:10" ht="28.5" hidden="1" customHeight="1" x14ac:dyDescent="0.2">
      <c r="A31" s="104" t="s">
        <v>63</v>
      </c>
      <c r="B31" s="105" t="s">
        <v>64</v>
      </c>
      <c r="C31" s="106" t="s">
        <v>53</v>
      </c>
      <c r="D31" s="107">
        <f>QUANTITATIVOS!I10</f>
        <v>0</v>
      </c>
      <c r="E31" s="107">
        <v>147.41999999999999</v>
      </c>
      <c r="F31" s="95">
        <f t="shared" si="2"/>
        <v>191.65</v>
      </c>
      <c r="G31" s="156">
        <f t="shared" si="1"/>
        <v>0</v>
      </c>
      <c r="H31" s="156">
        <f t="shared" si="0"/>
        <v>0</v>
      </c>
      <c r="I31" s="96">
        <f>ROUND(D31*E31,2)</f>
        <v>0</v>
      </c>
      <c r="J31" s="80" t="e">
        <f>I33-J32</f>
        <v>#REF!</v>
      </c>
    </row>
    <row r="32" spans="1:10" ht="18" hidden="1" customHeight="1" x14ac:dyDescent="0.25">
      <c r="A32" s="108"/>
      <c r="B32" s="109" t="s">
        <v>41</v>
      </c>
      <c r="C32" s="110"/>
      <c r="D32" s="111"/>
      <c r="E32" s="111"/>
      <c r="F32" s="111"/>
      <c r="G32" s="156">
        <f t="shared" si="1"/>
        <v>10195.27</v>
      </c>
      <c r="H32" s="156">
        <f t="shared" si="0"/>
        <v>226.13</v>
      </c>
      <c r="I32" s="112">
        <f>SUM(I30:I31)</f>
        <v>10421.4</v>
      </c>
      <c r="J32">
        <f>ROUND((J33+J34)/0.99,2)</f>
        <v>191919.19</v>
      </c>
    </row>
    <row r="33" spans="1:26" ht="18" customHeight="1" thickBot="1" x14ac:dyDescent="0.25">
      <c r="A33" s="1001" t="s">
        <v>65</v>
      </c>
      <c r="B33" s="1002"/>
      <c r="C33" s="1002"/>
      <c r="D33" s="1002"/>
      <c r="E33" s="1002"/>
      <c r="F33" s="1002"/>
      <c r="G33" s="157" t="e">
        <f t="shared" si="1"/>
        <v>#REF!</v>
      </c>
      <c r="H33" s="157" t="e">
        <f>ROUND(I33*0.02169865,2)</f>
        <v>#REF!</v>
      </c>
      <c r="I33" s="113" t="e">
        <f>SUM(I32,I28,I24,I14)</f>
        <v>#REF!</v>
      </c>
      <c r="J33" s="82">
        <f>140000</f>
        <v>140000</v>
      </c>
      <c r="Z33" s="80"/>
    </row>
    <row r="34" spans="1:26" ht="14.25" customHeight="1" x14ac:dyDescent="0.2">
      <c r="A34" s="9"/>
      <c r="B34" s="9"/>
      <c r="C34" s="9"/>
      <c r="D34" s="9"/>
      <c r="E34" s="9"/>
      <c r="F34" s="9"/>
      <c r="G34" s="9"/>
      <c r="H34" s="9"/>
      <c r="I34" s="10"/>
      <c r="J34" s="82">
        <v>50000</v>
      </c>
      <c r="K34" s="136">
        <v>0.01</v>
      </c>
    </row>
    <row r="35" spans="1:26" ht="14.25" customHeight="1" x14ac:dyDescent="0.2">
      <c r="A35" s="9"/>
      <c r="B35" s="9"/>
      <c r="C35" s="9"/>
      <c r="D35" s="9"/>
      <c r="E35" s="9"/>
      <c r="F35" s="9"/>
      <c r="G35" s="9"/>
      <c r="H35" s="9"/>
      <c r="I35" s="10"/>
      <c r="J35" s="33">
        <f>J34/0.99</f>
        <v>50505.050505050509</v>
      </c>
    </row>
    <row r="36" spans="1:26" ht="14.25" customHeight="1" x14ac:dyDescent="0.2">
      <c r="A36" s="9"/>
      <c r="B36" s="9"/>
      <c r="C36" s="9"/>
      <c r="D36" s="9"/>
      <c r="E36" s="9"/>
      <c r="F36" s="9"/>
      <c r="G36" s="9"/>
      <c r="H36" s="9"/>
      <c r="I36" s="10"/>
      <c r="J36" s="33"/>
    </row>
    <row r="37" spans="1:26" ht="14.25" customHeight="1" x14ac:dyDescent="0.2">
      <c r="A37" s="9"/>
      <c r="B37" s="9"/>
      <c r="C37" s="9"/>
      <c r="D37" s="9"/>
      <c r="E37" s="9"/>
      <c r="F37" s="9"/>
      <c r="G37" s="9"/>
      <c r="H37" s="9"/>
      <c r="I37" s="10"/>
      <c r="J37" s="33"/>
    </row>
    <row r="38" spans="1:26" ht="11.25" customHeight="1" x14ac:dyDescent="0.2">
      <c r="A38" s="1"/>
      <c r="B38" s="1"/>
      <c r="C38" s="1"/>
      <c r="D38" s="1"/>
      <c r="E38" s="1"/>
      <c r="F38" s="1"/>
      <c r="G38" s="1"/>
      <c r="H38" s="1"/>
      <c r="I38" s="1"/>
    </row>
    <row r="39" spans="1:26" ht="11.25" customHeight="1" x14ac:dyDescent="0.2">
      <c r="A39" s="1"/>
      <c r="B39" s="407" t="s">
        <v>66</v>
      </c>
      <c r="C39" s="408"/>
      <c r="D39" s="91"/>
      <c r="E39" s="16"/>
      <c r="F39" s="409"/>
      <c r="G39" s="409"/>
      <c r="H39" s="409"/>
      <c r="I39" s="1"/>
    </row>
    <row r="40" spans="1:26" x14ac:dyDescent="0.2">
      <c r="A40" s="2"/>
      <c r="B40" s="91" t="s">
        <v>67</v>
      </c>
      <c r="C40" s="408"/>
      <c r="D40" s="91"/>
      <c r="E40" s="16"/>
      <c r="F40" s="409"/>
      <c r="G40" s="409"/>
      <c r="H40" s="409"/>
      <c r="I40" s="2"/>
    </row>
    <row r="41" spans="1:26" x14ac:dyDescent="0.2">
      <c r="B41" s="91" t="s">
        <v>68</v>
      </c>
      <c r="C41" s="91"/>
      <c r="D41" s="410"/>
      <c r="E41" s="410"/>
      <c r="F41" s="91"/>
      <c r="G41" s="91"/>
      <c r="H41" s="91"/>
    </row>
    <row r="42" spans="1:26" x14ac:dyDescent="0.2">
      <c r="B42" s="114"/>
    </row>
    <row r="43" spans="1:26" ht="12" customHeight="1" x14ac:dyDescent="0.2"/>
    <row r="44" spans="1:26" ht="11.25" customHeight="1" x14ac:dyDescent="0.2"/>
    <row r="45" spans="1:26" ht="12" customHeight="1" x14ac:dyDescent="0.2"/>
    <row r="46" spans="1:26" ht="14.1" customHeight="1" x14ac:dyDescent="0.2"/>
    <row r="47" spans="1:26" ht="4.5" customHeight="1" x14ac:dyDescent="0.2"/>
  </sheetData>
  <mergeCells count="11">
    <mergeCell ref="A33:F33"/>
    <mergeCell ref="A7:D7"/>
    <mergeCell ref="E7:I7"/>
    <mergeCell ref="A8:I8"/>
    <mergeCell ref="A9:C9"/>
    <mergeCell ref="A10:I10"/>
    <mergeCell ref="A1:I1"/>
    <mergeCell ref="A2:I2"/>
    <mergeCell ref="A3:I3"/>
    <mergeCell ref="A4:I4"/>
    <mergeCell ref="A6:D6"/>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1FC21-D454-469B-BE7E-A2F96CBF03C7}">
  <dimension ref="A1:I4248"/>
  <sheetViews>
    <sheetView topLeftCell="A2836" workbookViewId="0">
      <selection activeCell="A2879" sqref="A2879:B2879"/>
    </sheetView>
  </sheetViews>
  <sheetFormatPr defaultRowHeight="12.75" x14ac:dyDescent="0.2"/>
  <cols>
    <col min="1" max="1" width="11.28515625" style="91" customWidth="1"/>
    <col min="2" max="2" width="0.5703125" style="91" customWidth="1"/>
    <col min="3" max="3" width="0.28515625" style="91" customWidth="1"/>
    <col min="4" max="4" width="23.42578125" style="91" customWidth="1"/>
    <col min="5" max="7" width="5.85546875" style="91" customWidth="1"/>
    <col min="8" max="8" width="2.85546875" style="91" customWidth="1"/>
    <col min="9" max="9" width="9" style="91" customWidth="1"/>
  </cols>
  <sheetData>
    <row r="1" spans="1:9" ht="67.5" x14ac:dyDescent="0.2">
      <c r="A1" s="1142"/>
      <c r="B1" s="1142"/>
      <c r="C1" s="1142"/>
      <c r="D1" s="1142"/>
      <c r="E1" s="1142"/>
      <c r="F1" s="1142"/>
      <c r="G1" s="1142"/>
      <c r="H1" s="1142"/>
      <c r="I1" s="1142"/>
    </row>
    <row r="2" spans="1:9" x14ac:dyDescent="0.2">
      <c r="A2" s="1143"/>
      <c r="B2" s="1143"/>
      <c r="C2" s="1143"/>
      <c r="D2" s="1143"/>
      <c r="E2" s="1143"/>
      <c r="F2" s="1143"/>
      <c r="G2" s="1143"/>
      <c r="H2" s="1143"/>
      <c r="I2" s="1143"/>
    </row>
    <row r="3" spans="1:9" x14ac:dyDescent="0.2">
      <c r="A3" s="1126"/>
      <c r="B3" s="1126"/>
      <c r="C3" s="1126"/>
      <c r="D3" s="1126"/>
      <c r="E3" s="1126"/>
      <c r="F3" s="1126"/>
      <c r="G3" s="1126"/>
      <c r="H3" s="1126"/>
      <c r="I3" s="1126"/>
    </row>
    <row r="4" spans="1:9" x14ac:dyDescent="0.2">
      <c r="A4" s="1126"/>
      <c r="B4" s="1126"/>
      <c r="C4" s="1126"/>
      <c r="D4" s="1126"/>
      <c r="E4" s="1126"/>
      <c r="F4" s="1126"/>
      <c r="G4" s="1126"/>
      <c r="H4" s="1126"/>
      <c r="I4" s="1126"/>
    </row>
    <row r="5" spans="1:9" x14ac:dyDescent="0.2">
      <c r="A5" s="1126"/>
      <c r="B5" s="1126"/>
      <c r="C5" s="1126"/>
      <c r="D5" s="1126"/>
      <c r="E5" s="1126"/>
      <c r="F5" s="1126"/>
      <c r="G5" s="1126"/>
      <c r="H5" s="1126"/>
      <c r="I5" s="1126"/>
    </row>
    <row r="6" spans="1:9" x14ac:dyDescent="0.2">
      <c r="A6" s="1126"/>
      <c r="B6" s="1126"/>
      <c r="C6" s="1126"/>
      <c r="D6" s="1126"/>
      <c r="E6" s="1126"/>
      <c r="F6" s="1126"/>
      <c r="G6" s="1126"/>
      <c r="H6" s="1126"/>
      <c r="I6" s="1126"/>
    </row>
    <row r="7" spans="1:9" x14ac:dyDescent="0.2">
      <c r="A7" s="1126"/>
      <c r="B7" s="1126"/>
      <c r="C7" s="1126"/>
      <c r="D7" s="1126"/>
      <c r="E7" s="1126"/>
      <c r="F7" s="1126"/>
      <c r="G7" s="1126"/>
      <c r="H7" s="1126"/>
      <c r="I7" s="1126"/>
    </row>
    <row r="8" spans="1:9" x14ac:dyDescent="0.2">
      <c r="A8" s="1126"/>
      <c r="B8" s="1126"/>
      <c r="C8" s="1126"/>
      <c r="D8" s="1126"/>
      <c r="E8" s="1126"/>
      <c r="F8" s="1126"/>
      <c r="G8" s="1126"/>
      <c r="H8" s="1126"/>
      <c r="I8" s="1126"/>
    </row>
    <row r="9" spans="1:9" x14ac:dyDescent="0.2">
      <c r="A9" s="1126"/>
      <c r="B9" s="1126"/>
      <c r="C9" s="1126"/>
      <c r="D9" s="1126"/>
      <c r="E9" s="1126"/>
      <c r="F9" s="1126"/>
      <c r="G9" s="1126"/>
      <c r="H9" s="1126"/>
      <c r="I9" s="1126"/>
    </row>
    <row r="10" spans="1:9" x14ac:dyDescent="0.2">
      <c r="A10" s="1126"/>
      <c r="B10" s="1126"/>
      <c r="C10" s="1126"/>
      <c r="D10" s="1126"/>
      <c r="E10" s="1126"/>
      <c r="F10" s="1126"/>
      <c r="G10" s="1126"/>
      <c r="H10" s="1126"/>
      <c r="I10" s="1126"/>
    </row>
    <row r="11" spans="1:9" x14ac:dyDescent="0.2">
      <c r="A11" s="1126"/>
      <c r="B11" s="1126"/>
      <c r="C11" s="1126"/>
      <c r="D11" s="1126"/>
      <c r="E11" s="1126"/>
      <c r="F11" s="1126"/>
      <c r="G11" s="1126"/>
      <c r="H11" s="1126"/>
      <c r="I11" s="1126"/>
    </row>
    <row r="12" spans="1:9" x14ac:dyDescent="0.2">
      <c r="A12" s="1126"/>
      <c r="B12" s="1126"/>
      <c r="C12" s="1126"/>
      <c r="D12" s="1126"/>
      <c r="E12" s="1126"/>
      <c r="F12" s="1126"/>
      <c r="G12" s="1126"/>
      <c r="H12" s="1126"/>
      <c r="I12" s="1126"/>
    </row>
    <row r="13" spans="1:9" x14ac:dyDescent="0.2">
      <c r="A13" s="1126"/>
      <c r="B13" s="1126"/>
      <c r="C13" s="1126"/>
      <c r="D13" s="1126"/>
      <c r="E13" s="1126"/>
      <c r="F13" s="1126"/>
      <c r="G13" s="1126"/>
      <c r="H13" s="1126"/>
      <c r="I13" s="1126"/>
    </row>
    <row r="14" spans="1:9" x14ac:dyDescent="0.2">
      <c r="A14" s="1126"/>
      <c r="B14" s="1126"/>
      <c r="C14" s="1126"/>
      <c r="D14" s="1126"/>
      <c r="E14" s="1126"/>
      <c r="F14" s="1126"/>
      <c r="G14" s="1126"/>
      <c r="H14" s="1126"/>
      <c r="I14" s="1126"/>
    </row>
    <row r="15" spans="1:9" x14ac:dyDescent="0.2">
      <c r="A15" s="1126"/>
      <c r="B15" s="1126"/>
      <c r="C15" s="1126"/>
      <c r="D15" s="1126"/>
      <c r="E15" s="1126"/>
      <c r="F15" s="1126"/>
      <c r="G15" s="1126"/>
      <c r="H15" s="1126"/>
      <c r="I15" s="1126"/>
    </row>
    <row r="16" spans="1:9" x14ac:dyDescent="0.2">
      <c r="A16" s="1126"/>
      <c r="B16" s="1126"/>
      <c r="C16" s="1126"/>
      <c r="D16" s="1126"/>
      <c r="E16" s="1126"/>
      <c r="F16" s="1126"/>
      <c r="G16" s="1126"/>
      <c r="H16" s="1126"/>
      <c r="I16" s="1126"/>
    </row>
    <row r="17" spans="1:9" x14ac:dyDescent="0.2">
      <c r="A17" s="1126"/>
      <c r="B17" s="1126"/>
      <c r="C17" s="1126"/>
      <c r="D17" s="1126"/>
      <c r="E17" s="1126"/>
      <c r="F17" s="1126"/>
      <c r="G17" s="1126"/>
      <c r="H17" s="1126"/>
      <c r="I17" s="1126"/>
    </row>
    <row r="18" spans="1:9" x14ac:dyDescent="0.2">
      <c r="A18" s="1126"/>
      <c r="B18" s="1126"/>
      <c r="C18" s="1126"/>
      <c r="D18" s="1126"/>
      <c r="E18" s="1126"/>
      <c r="F18" s="1126"/>
      <c r="G18" s="1126"/>
      <c r="H18" s="1126"/>
      <c r="I18" s="1126"/>
    </row>
    <row r="19" spans="1:9" x14ac:dyDescent="0.2">
      <c r="A19" s="1126"/>
      <c r="B19" s="1126"/>
      <c r="C19" s="1126"/>
      <c r="D19" s="1126"/>
      <c r="E19" s="1126"/>
      <c r="F19" s="1126"/>
      <c r="G19" s="1126"/>
      <c r="H19" s="1126"/>
      <c r="I19" s="1126"/>
    </row>
    <row r="20" spans="1:9" x14ac:dyDescent="0.2">
      <c r="A20" s="1126"/>
      <c r="B20" s="1126"/>
      <c r="C20" s="1126"/>
      <c r="D20" s="1126"/>
      <c r="E20" s="1126"/>
      <c r="F20" s="1126"/>
      <c r="G20" s="1126"/>
      <c r="H20" s="1126"/>
      <c r="I20" s="1126"/>
    </row>
    <row r="21" spans="1:9" ht="26.25" customHeight="1" x14ac:dyDescent="0.2">
      <c r="A21" s="1145" t="s">
        <v>138</v>
      </c>
      <c r="B21" s="1145"/>
      <c r="C21" s="1145"/>
      <c r="D21" s="1145"/>
      <c r="E21" s="1145"/>
      <c r="F21" s="1145"/>
      <c r="G21" s="1145"/>
      <c r="H21" s="1145"/>
      <c r="I21" s="1145"/>
    </row>
    <row r="22" spans="1:9" x14ac:dyDescent="0.2">
      <c r="A22" s="1134"/>
      <c r="B22" s="1134"/>
      <c r="C22" s="1134"/>
      <c r="D22" s="1134"/>
      <c r="E22" s="1134"/>
      <c r="F22" s="1134"/>
      <c r="G22" s="1134"/>
      <c r="H22" s="1134"/>
      <c r="I22" s="1134"/>
    </row>
    <row r="23" spans="1:9" ht="12.75" customHeight="1" x14ac:dyDescent="0.2">
      <c r="A23" s="1146" t="s">
        <v>139</v>
      </c>
      <c r="B23" s="1146"/>
      <c r="C23" s="1146"/>
      <c r="D23" s="1146"/>
      <c r="E23" s="1146"/>
      <c r="F23" s="1146"/>
      <c r="G23" s="1146"/>
      <c r="H23" s="1146"/>
      <c r="I23" s="1146"/>
    </row>
    <row r="24" spans="1:9" ht="12.75" customHeight="1" x14ac:dyDescent="0.2">
      <c r="A24" s="1144" t="s">
        <v>140</v>
      </c>
      <c r="B24" s="1144"/>
      <c r="C24" s="1144"/>
      <c r="D24" s="1144"/>
      <c r="E24" s="1144"/>
      <c r="F24" s="1144"/>
      <c r="G24" s="1144"/>
      <c r="H24" s="1144"/>
      <c r="I24" s="1144"/>
    </row>
    <row r="25" spans="1:9" ht="12.75" customHeight="1" x14ac:dyDescent="0.2">
      <c r="A25" s="1144" t="s">
        <v>141</v>
      </c>
      <c r="B25" s="1144"/>
      <c r="C25" s="1144"/>
      <c r="D25" s="1144"/>
      <c r="E25" s="1144"/>
      <c r="F25" s="1144"/>
      <c r="G25" s="1144"/>
      <c r="H25" s="1144"/>
      <c r="I25" s="1144"/>
    </row>
    <row r="26" spans="1:9" x14ac:dyDescent="0.2">
      <c r="A26" s="1126"/>
      <c r="B26" s="1126"/>
      <c r="C26" s="1126"/>
      <c r="D26" s="1126"/>
      <c r="E26" s="1126"/>
      <c r="F26" s="1126"/>
      <c r="G26" s="1126"/>
      <c r="H26" s="1126"/>
      <c r="I26" s="1126"/>
    </row>
    <row r="27" spans="1:9" x14ac:dyDescent="0.2">
      <c r="A27" s="1134"/>
      <c r="B27" s="1134"/>
      <c r="C27" s="1134"/>
      <c r="D27" s="1134"/>
      <c r="E27" s="1134"/>
      <c r="F27" s="1134"/>
      <c r="G27" s="1134"/>
      <c r="H27" s="1134"/>
      <c r="I27" s="1134"/>
    </row>
    <row r="28" spans="1:9" ht="24" customHeight="1" x14ac:dyDescent="0.2">
      <c r="A28" s="1129" t="s">
        <v>100</v>
      </c>
      <c r="B28" s="1129"/>
      <c r="C28" s="1130" t="s">
        <v>142</v>
      </c>
      <c r="D28" s="1130"/>
      <c r="E28" s="1130"/>
      <c r="F28" s="1130"/>
      <c r="G28" s="404" t="s">
        <v>32</v>
      </c>
      <c r="H28" s="1131" t="s">
        <v>143</v>
      </c>
      <c r="I28" s="1131"/>
    </row>
    <row r="29" spans="1:9" ht="12.75" customHeight="1" x14ac:dyDescent="0.2">
      <c r="A29" s="1140">
        <v>8662</v>
      </c>
      <c r="B29" s="1119"/>
      <c r="C29" s="1120" t="s">
        <v>144</v>
      </c>
      <c r="D29" s="1120"/>
      <c r="E29" s="1120"/>
      <c r="F29" s="1120"/>
      <c r="G29" s="405"/>
      <c r="H29" s="1121"/>
      <c r="I29" s="1121"/>
    </row>
    <row r="30" spans="1:9" ht="12.75" customHeight="1" x14ac:dyDescent="0.2">
      <c r="A30" s="1140">
        <v>8700</v>
      </c>
      <c r="B30" s="1119"/>
      <c r="C30" s="1120" t="s">
        <v>145</v>
      </c>
      <c r="D30" s="1120"/>
      <c r="E30" s="1120"/>
      <c r="F30" s="1120"/>
      <c r="G30" s="405"/>
      <c r="H30" s="1121"/>
      <c r="I30" s="1121"/>
    </row>
    <row r="31" spans="1:9" ht="12.75" customHeight="1" x14ac:dyDescent="0.2">
      <c r="A31" s="1112" t="s">
        <v>146</v>
      </c>
      <c r="B31" s="1112"/>
      <c r="C31" s="1113" t="s">
        <v>147</v>
      </c>
      <c r="D31" s="1113"/>
      <c r="E31" s="1113"/>
      <c r="F31" s="1113"/>
      <c r="G31" s="406" t="s">
        <v>148</v>
      </c>
      <c r="H31" s="1117">
        <v>0.2</v>
      </c>
      <c r="I31" s="1115"/>
    </row>
    <row r="32" spans="1:9" ht="12.75" customHeight="1" x14ac:dyDescent="0.2">
      <c r="A32" s="1112" t="s">
        <v>149</v>
      </c>
      <c r="B32" s="1112"/>
      <c r="C32" s="1113" t="s">
        <v>150</v>
      </c>
      <c r="D32" s="1113"/>
      <c r="E32" s="1113"/>
      <c r="F32" s="1113"/>
      <c r="G32" s="406" t="s">
        <v>148</v>
      </c>
      <c r="H32" s="1117">
        <v>0.5</v>
      </c>
      <c r="I32" s="1115"/>
    </row>
    <row r="33" spans="1:9" ht="12.75" customHeight="1" x14ac:dyDescent="0.2">
      <c r="A33" s="1112" t="s">
        <v>151</v>
      </c>
      <c r="B33" s="1112"/>
      <c r="C33" s="1113" t="s">
        <v>152</v>
      </c>
      <c r="D33" s="1113"/>
      <c r="E33" s="1113"/>
      <c r="F33" s="1113"/>
      <c r="G33" s="406" t="s">
        <v>148</v>
      </c>
      <c r="H33" s="1117">
        <v>0.3</v>
      </c>
      <c r="I33" s="1115"/>
    </row>
    <row r="34" spans="1:9" ht="12.75" customHeight="1" x14ac:dyDescent="0.2">
      <c r="A34" s="1140">
        <v>8701</v>
      </c>
      <c r="B34" s="1119"/>
      <c r="C34" s="1120" t="s">
        <v>153</v>
      </c>
      <c r="D34" s="1120"/>
      <c r="E34" s="1120"/>
      <c r="F34" s="1120"/>
      <c r="G34" s="405"/>
      <c r="H34" s="1121"/>
      <c r="I34" s="1121"/>
    </row>
    <row r="35" spans="1:9" ht="12.75" customHeight="1" x14ac:dyDescent="0.2">
      <c r="A35" s="1112" t="s">
        <v>154</v>
      </c>
      <c r="B35" s="1112"/>
      <c r="C35" s="1113" t="s">
        <v>155</v>
      </c>
      <c r="D35" s="1113"/>
      <c r="E35" s="1113"/>
      <c r="F35" s="1113"/>
      <c r="G35" s="406" t="s">
        <v>148</v>
      </c>
      <c r="H35" s="1117">
        <v>1</v>
      </c>
      <c r="I35" s="1115"/>
    </row>
    <row r="36" spans="1:9" ht="12.75" customHeight="1" x14ac:dyDescent="0.2">
      <c r="A36" s="1112" t="s">
        <v>156</v>
      </c>
      <c r="B36" s="1112"/>
      <c r="C36" s="1113" t="s">
        <v>157</v>
      </c>
      <c r="D36" s="1113"/>
      <c r="E36" s="1113"/>
      <c r="F36" s="1113"/>
      <c r="G36" s="406" t="s">
        <v>148</v>
      </c>
      <c r="H36" s="1117">
        <v>1.5</v>
      </c>
      <c r="I36" s="1115"/>
    </row>
    <row r="37" spans="1:9" ht="12.75" customHeight="1" x14ac:dyDescent="0.2">
      <c r="A37" s="1112" t="s">
        <v>158</v>
      </c>
      <c r="B37" s="1112"/>
      <c r="C37" s="1113" t="s">
        <v>159</v>
      </c>
      <c r="D37" s="1113"/>
      <c r="E37" s="1113"/>
      <c r="F37" s="1113"/>
      <c r="G37" s="406" t="s">
        <v>148</v>
      </c>
      <c r="H37" s="1117">
        <v>2</v>
      </c>
      <c r="I37" s="1115"/>
    </row>
    <row r="38" spans="1:9" ht="12.75" customHeight="1" x14ac:dyDescent="0.2">
      <c r="A38" s="1140">
        <v>8663</v>
      </c>
      <c r="B38" s="1119"/>
      <c r="C38" s="1120" t="s">
        <v>160</v>
      </c>
      <c r="D38" s="1120"/>
      <c r="E38" s="1120"/>
      <c r="F38" s="1120"/>
      <c r="G38" s="405"/>
      <c r="H38" s="1121"/>
      <c r="I38" s="1121"/>
    </row>
    <row r="39" spans="1:9" ht="12.75" customHeight="1" x14ac:dyDescent="0.2">
      <c r="A39" s="1140">
        <v>8702</v>
      </c>
      <c r="B39" s="1119"/>
      <c r="C39" s="1120" t="s">
        <v>161</v>
      </c>
      <c r="D39" s="1120"/>
      <c r="E39" s="1120"/>
      <c r="F39" s="1120"/>
      <c r="G39" s="405"/>
      <c r="H39" s="1121"/>
      <c r="I39" s="1121"/>
    </row>
    <row r="40" spans="1:9" ht="12.75" customHeight="1" x14ac:dyDescent="0.2">
      <c r="A40" s="1112" t="s">
        <v>162</v>
      </c>
      <c r="B40" s="1112"/>
      <c r="C40" s="1113" t="s">
        <v>163</v>
      </c>
      <c r="D40" s="1113"/>
      <c r="E40" s="1113"/>
      <c r="F40" s="1113"/>
      <c r="G40" s="406" t="s">
        <v>164</v>
      </c>
      <c r="H40" s="1117">
        <v>1.08</v>
      </c>
      <c r="I40" s="1115"/>
    </row>
    <row r="41" spans="1:9" ht="12.75" customHeight="1" x14ac:dyDescent="0.2">
      <c r="A41" s="1112" t="s">
        <v>165</v>
      </c>
      <c r="B41" s="1112"/>
      <c r="C41" s="1113" t="s">
        <v>166</v>
      </c>
      <c r="D41" s="1113"/>
      <c r="E41" s="1113"/>
      <c r="F41" s="1113"/>
      <c r="G41" s="406" t="s">
        <v>167</v>
      </c>
      <c r="H41" s="1116">
        <v>403.94</v>
      </c>
      <c r="I41" s="1115"/>
    </row>
    <row r="42" spans="1:9" ht="12.75" customHeight="1" x14ac:dyDescent="0.2">
      <c r="A42" s="1112" t="s">
        <v>168</v>
      </c>
      <c r="B42" s="1112"/>
      <c r="C42" s="1113" t="s">
        <v>169</v>
      </c>
      <c r="D42" s="1113"/>
      <c r="E42" s="1113"/>
      <c r="F42" s="1113"/>
      <c r="G42" s="406" t="s">
        <v>164</v>
      </c>
      <c r="H42" s="1117">
        <v>1.91</v>
      </c>
      <c r="I42" s="1115"/>
    </row>
    <row r="43" spans="1:9" ht="12.75" customHeight="1" x14ac:dyDescent="0.2">
      <c r="A43" s="1112" t="s">
        <v>170</v>
      </c>
      <c r="B43" s="1112"/>
      <c r="C43" s="1113" t="s">
        <v>171</v>
      </c>
      <c r="D43" s="1113"/>
      <c r="E43" s="1113"/>
      <c r="F43" s="1113"/>
      <c r="G43" s="406" t="s">
        <v>164</v>
      </c>
      <c r="H43" s="1117">
        <v>0.72</v>
      </c>
      <c r="I43" s="1115"/>
    </row>
    <row r="44" spans="1:9" ht="12.75" customHeight="1" x14ac:dyDescent="0.2">
      <c r="A44" s="1112" t="s">
        <v>172</v>
      </c>
      <c r="B44" s="1112"/>
      <c r="C44" s="1113" t="s">
        <v>173</v>
      </c>
      <c r="D44" s="1113"/>
      <c r="E44" s="1113"/>
      <c r="F44" s="1113"/>
      <c r="G44" s="406" t="s">
        <v>164</v>
      </c>
      <c r="H44" s="1117">
        <v>0.15</v>
      </c>
      <c r="I44" s="1115"/>
    </row>
    <row r="45" spans="1:9" ht="12.75" customHeight="1" x14ac:dyDescent="0.2">
      <c r="A45" s="1140">
        <v>8703</v>
      </c>
      <c r="B45" s="1119"/>
      <c r="C45" s="1120" t="s">
        <v>174</v>
      </c>
      <c r="D45" s="1120"/>
      <c r="E45" s="1120"/>
      <c r="F45" s="1120"/>
      <c r="G45" s="405"/>
      <c r="H45" s="1121"/>
      <c r="I45" s="1121"/>
    </row>
    <row r="46" spans="1:9" ht="12.75" customHeight="1" x14ac:dyDescent="0.2">
      <c r="A46" s="1112" t="s">
        <v>175</v>
      </c>
      <c r="B46" s="1112"/>
      <c r="C46" s="1113" t="s">
        <v>176</v>
      </c>
      <c r="D46" s="1113"/>
      <c r="E46" s="1113"/>
      <c r="F46" s="1113"/>
      <c r="G46" s="406" t="s">
        <v>164</v>
      </c>
      <c r="H46" s="1117">
        <v>0.46</v>
      </c>
      <c r="I46" s="1115"/>
    </row>
    <row r="47" spans="1:9" ht="12.75" customHeight="1" x14ac:dyDescent="0.2">
      <c r="A47" s="1140">
        <v>8704</v>
      </c>
      <c r="B47" s="1119"/>
      <c r="C47" s="1120" t="s">
        <v>177</v>
      </c>
      <c r="D47" s="1120"/>
      <c r="E47" s="1120"/>
      <c r="F47" s="1120"/>
      <c r="G47" s="405"/>
      <c r="H47" s="1121"/>
      <c r="I47" s="1121"/>
    </row>
    <row r="48" spans="1:9" ht="12.75" customHeight="1" x14ac:dyDescent="0.2">
      <c r="A48" s="1112" t="s">
        <v>178</v>
      </c>
      <c r="B48" s="1112"/>
      <c r="C48" s="1113" t="s">
        <v>179</v>
      </c>
      <c r="D48" s="1113"/>
      <c r="E48" s="1113"/>
      <c r="F48" s="1113"/>
      <c r="G48" s="406" t="s">
        <v>167</v>
      </c>
      <c r="H48" s="1114">
        <v>75.16</v>
      </c>
      <c r="I48" s="1115"/>
    </row>
    <row r="49" spans="1:9" ht="12.75" customHeight="1" x14ac:dyDescent="0.2">
      <c r="A49" s="1112" t="s">
        <v>180</v>
      </c>
      <c r="B49" s="1112"/>
      <c r="C49" s="1113" t="s">
        <v>181</v>
      </c>
      <c r="D49" s="1113"/>
      <c r="E49" s="1113"/>
      <c r="F49" s="1113"/>
      <c r="G49" s="406" t="s">
        <v>167</v>
      </c>
      <c r="H49" s="1114">
        <v>45.09</v>
      </c>
      <c r="I49" s="1115"/>
    </row>
    <row r="50" spans="1:9" ht="12.75" customHeight="1" x14ac:dyDescent="0.2">
      <c r="A50" s="1140">
        <v>8706</v>
      </c>
      <c r="B50" s="1119"/>
      <c r="C50" s="1120" t="s">
        <v>182</v>
      </c>
      <c r="D50" s="1120"/>
      <c r="E50" s="1120"/>
      <c r="F50" s="1120"/>
      <c r="G50" s="405"/>
      <c r="H50" s="1121"/>
      <c r="I50" s="1121"/>
    </row>
    <row r="51" spans="1:9" ht="12.75" customHeight="1" x14ac:dyDescent="0.2">
      <c r="A51" s="1112" t="s">
        <v>183</v>
      </c>
      <c r="B51" s="1112"/>
      <c r="C51" s="1113" t="s">
        <v>184</v>
      </c>
      <c r="D51" s="1113"/>
      <c r="E51" s="1113"/>
      <c r="F51" s="1113"/>
      <c r="G51" s="406" t="s">
        <v>53</v>
      </c>
      <c r="H51" s="1117">
        <v>3.77</v>
      </c>
      <c r="I51" s="1115"/>
    </row>
    <row r="52" spans="1:9" ht="12.75" customHeight="1" x14ac:dyDescent="0.2">
      <c r="A52" s="1112" t="s">
        <v>185</v>
      </c>
      <c r="B52" s="1112"/>
      <c r="C52" s="1113" t="s">
        <v>186</v>
      </c>
      <c r="D52" s="1113"/>
      <c r="E52" s="1113"/>
      <c r="F52" s="1113"/>
      <c r="G52" s="406" t="s">
        <v>53</v>
      </c>
      <c r="H52" s="1117">
        <v>4.5</v>
      </c>
      <c r="I52" s="1115"/>
    </row>
    <row r="53" spans="1:9" ht="12.75" customHeight="1" x14ac:dyDescent="0.2">
      <c r="A53" s="1112" t="s">
        <v>187</v>
      </c>
      <c r="B53" s="1112"/>
      <c r="C53" s="1113" t="s">
        <v>188</v>
      </c>
      <c r="D53" s="1113"/>
      <c r="E53" s="1113"/>
      <c r="F53" s="1113"/>
      <c r="G53" s="406" t="s">
        <v>164</v>
      </c>
      <c r="H53" s="1117">
        <v>9.1</v>
      </c>
      <c r="I53" s="1115"/>
    </row>
    <row r="54" spans="1:9" ht="12.75" customHeight="1" x14ac:dyDescent="0.2">
      <c r="A54" s="1112" t="s">
        <v>189</v>
      </c>
      <c r="B54" s="1112"/>
      <c r="C54" s="1113" t="s">
        <v>190</v>
      </c>
      <c r="D54" s="1113"/>
      <c r="E54" s="1113"/>
      <c r="F54" s="1113"/>
      <c r="G54" s="406" t="s">
        <v>164</v>
      </c>
      <c r="H54" s="1114">
        <v>18.22</v>
      </c>
      <c r="I54" s="1115"/>
    </row>
    <row r="55" spans="1:9" ht="12.75" customHeight="1" x14ac:dyDescent="0.2">
      <c r="A55" s="1112" t="s">
        <v>191</v>
      </c>
      <c r="B55" s="1112"/>
      <c r="C55" s="1113" t="s">
        <v>192</v>
      </c>
      <c r="D55" s="1113"/>
      <c r="E55" s="1113"/>
      <c r="F55" s="1113"/>
      <c r="G55" s="406" t="s">
        <v>164</v>
      </c>
      <c r="H55" s="1114">
        <v>12.14</v>
      </c>
      <c r="I55" s="1115"/>
    </row>
    <row r="56" spans="1:9" ht="12.75" customHeight="1" x14ac:dyDescent="0.2">
      <c r="A56" s="1112" t="s">
        <v>193</v>
      </c>
      <c r="B56" s="1112"/>
      <c r="C56" s="1113" t="s">
        <v>194</v>
      </c>
      <c r="D56" s="1113"/>
      <c r="E56" s="1113"/>
      <c r="F56" s="1113"/>
      <c r="G56" s="406" t="s">
        <v>53</v>
      </c>
      <c r="H56" s="1117">
        <v>5.54</v>
      </c>
      <c r="I56" s="1115"/>
    </row>
    <row r="57" spans="1:9" ht="12.75" customHeight="1" x14ac:dyDescent="0.2">
      <c r="A57" s="1112" t="s">
        <v>195</v>
      </c>
      <c r="B57" s="1112"/>
      <c r="C57" s="1113" t="s">
        <v>196</v>
      </c>
      <c r="D57" s="1113"/>
      <c r="E57" s="1113"/>
      <c r="F57" s="1113"/>
      <c r="G57" s="406" t="s">
        <v>164</v>
      </c>
      <c r="H57" s="1114">
        <v>11.66</v>
      </c>
      <c r="I57" s="1115"/>
    </row>
    <row r="58" spans="1:9" ht="12.75" customHeight="1" x14ac:dyDescent="0.2">
      <c r="A58" s="1112" t="s">
        <v>197</v>
      </c>
      <c r="B58" s="1112"/>
      <c r="C58" s="1113" t="s">
        <v>198</v>
      </c>
      <c r="D58" s="1113"/>
      <c r="E58" s="1113"/>
      <c r="F58" s="1113"/>
      <c r="G58" s="406" t="s">
        <v>164</v>
      </c>
      <c r="H58" s="1114">
        <v>10.41</v>
      </c>
      <c r="I58" s="1115"/>
    </row>
    <row r="59" spans="1:9" ht="12.75" customHeight="1" x14ac:dyDescent="0.2">
      <c r="A59" s="1112" t="s">
        <v>199</v>
      </c>
      <c r="B59" s="1112"/>
      <c r="C59" s="1113" t="s">
        <v>200</v>
      </c>
      <c r="D59" s="1113"/>
      <c r="E59" s="1113"/>
      <c r="F59" s="1113"/>
      <c r="G59" s="406" t="s">
        <v>164</v>
      </c>
      <c r="H59" s="1114">
        <v>19.61</v>
      </c>
      <c r="I59" s="1115"/>
    </row>
    <row r="60" spans="1:9" ht="12.75" customHeight="1" x14ac:dyDescent="0.2">
      <c r="A60" s="1112" t="s">
        <v>201</v>
      </c>
      <c r="B60" s="1112"/>
      <c r="C60" s="1113" t="s">
        <v>202</v>
      </c>
      <c r="D60" s="1113"/>
      <c r="E60" s="1113"/>
      <c r="F60" s="1113"/>
      <c r="G60" s="406" t="s">
        <v>164</v>
      </c>
      <c r="H60" s="1117">
        <v>7.28</v>
      </c>
      <c r="I60" s="1115"/>
    </row>
    <row r="61" spans="1:9" ht="12.75" customHeight="1" x14ac:dyDescent="0.2">
      <c r="A61" s="1140">
        <v>8707</v>
      </c>
      <c r="B61" s="1119"/>
      <c r="C61" s="1120" t="s">
        <v>203</v>
      </c>
      <c r="D61" s="1120"/>
      <c r="E61" s="1120"/>
      <c r="F61" s="1120"/>
      <c r="G61" s="405"/>
      <c r="H61" s="1121"/>
      <c r="I61" s="1121"/>
    </row>
    <row r="62" spans="1:9" ht="12.75" customHeight="1" x14ac:dyDescent="0.2">
      <c r="A62" s="1112" t="s">
        <v>204</v>
      </c>
      <c r="B62" s="1112"/>
      <c r="C62" s="1113" t="s">
        <v>205</v>
      </c>
      <c r="D62" s="1113"/>
      <c r="E62" s="1113"/>
      <c r="F62" s="1113"/>
      <c r="G62" s="406" t="s">
        <v>53</v>
      </c>
      <c r="H62" s="1117">
        <v>6.76</v>
      </c>
      <c r="I62" s="1115"/>
    </row>
    <row r="63" spans="1:9" ht="12.75" customHeight="1" x14ac:dyDescent="0.2">
      <c r="A63" s="1112" t="s">
        <v>206</v>
      </c>
      <c r="B63" s="1112"/>
      <c r="C63" s="1113" t="s">
        <v>207</v>
      </c>
      <c r="D63" s="1113"/>
      <c r="E63" s="1113"/>
      <c r="F63" s="1113"/>
      <c r="G63" s="406" t="s">
        <v>167</v>
      </c>
      <c r="H63" s="1114">
        <v>35.57</v>
      </c>
      <c r="I63" s="1115"/>
    </row>
    <row r="64" spans="1:9" ht="12.75" customHeight="1" x14ac:dyDescent="0.2">
      <c r="A64" s="1112" t="s">
        <v>208</v>
      </c>
      <c r="B64" s="1112"/>
      <c r="C64" s="1113" t="s">
        <v>209</v>
      </c>
      <c r="D64" s="1113"/>
      <c r="E64" s="1113"/>
      <c r="F64" s="1113"/>
      <c r="G64" s="406" t="s">
        <v>167</v>
      </c>
      <c r="H64" s="1117">
        <v>8.5500000000000007</v>
      </c>
      <c r="I64" s="1115"/>
    </row>
    <row r="65" spans="1:9" ht="12.75" customHeight="1" x14ac:dyDescent="0.2">
      <c r="A65" s="1112" t="s">
        <v>210</v>
      </c>
      <c r="B65" s="1112"/>
      <c r="C65" s="1113" t="s">
        <v>211</v>
      </c>
      <c r="D65" s="1113"/>
      <c r="E65" s="1113"/>
      <c r="F65" s="1113"/>
      <c r="G65" s="406" t="s">
        <v>167</v>
      </c>
      <c r="H65" s="1117">
        <v>4.99</v>
      </c>
      <c r="I65" s="1115"/>
    </row>
    <row r="66" spans="1:9" ht="12.75" customHeight="1" x14ac:dyDescent="0.2">
      <c r="A66" s="1112" t="s">
        <v>212</v>
      </c>
      <c r="B66" s="1112"/>
      <c r="C66" s="1113" t="s">
        <v>213</v>
      </c>
      <c r="D66" s="1113"/>
      <c r="E66" s="1113"/>
      <c r="F66" s="1113"/>
      <c r="G66" s="406" t="s">
        <v>53</v>
      </c>
      <c r="H66" s="1117">
        <v>7.51</v>
      </c>
      <c r="I66" s="1115"/>
    </row>
    <row r="67" spans="1:9" ht="12.75" customHeight="1" x14ac:dyDescent="0.2">
      <c r="A67" s="1112" t="s">
        <v>214</v>
      </c>
      <c r="B67" s="1112"/>
      <c r="C67" s="1113" t="s">
        <v>215</v>
      </c>
      <c r="D67" s="1113"/>
      <c r="E67" s="1113"/>
      <c r="F67" s="1113"/>
      <c r="G67" s="406" t="s">
        <v>53</v>
      </c>
      <c r="H67" s="1117">
        <v>9.73</v>
      </c>
      <c r="I67" s="1115"/>
    </row>
    <row r="68" spans="1:9" ht="12.75" customHeight="1" x14ac:dyDescent="0.2">
      <c r="A68" s="1140">
        <v>8708</v>
      </c>
      <c r="B68" s="1119"/>
      <c r="C68" s="1120" t="s">
        <v>216</v>
      </c>
      <c r="D68" s="1120"/>
      <c r="E68" s="1120"/>
      <c r="F68" s="1120"/>
      <c r="G68" s="405"/>
      <c r="H68" s="1121"/>
      <c r="I68" s="1121"/>
    </row>
    <row r="69" spans="1:9" ht="12.75" customHeight="1" x14ac:dyDescent="0.2">
      <c r="A69" s="1112" t="s">
        <v>217</v>
      </c>
      <c r="B69" s="1112"/>
      <c r="C69" s="1113" t="s">
        <v>218</v>
      </c>
      <c r="D69" s="1113"/>
      <c r="E69" s="1113"/>
      <c r="F69" s="1113"/>
      <c r="G69" s="406" t="s">
        <v>164</v>
      </c>
      <c r="H69" s="1117">
        <v>4.46</v>
      </c>
      <c r="I69" s="1115"/>
    </row>
    <row r="70" spans="1:9" ht="12.75" customHeight="1" x14ac:dyDescent="0.2">
      <c r="A70" s="1140">
        <v>8709</v>
      </c>
      <c r="B70" s="1119"/>
      <c r="C70" s="1120" t="s">
        <v>219</v>
      </c>
      <c r="D70" s="1120"/>
      <c r="E70" s="1120"/>
      <c r="F70" s="1120"/>
      <c r="G70" s="405"/>
      <c r="H70" s="1121"/>
      <c r="I70" s="1121"/>
    </row>
    <row r="71" spans="1:9" ht="12.75" customHeight="1" x14ac:dyDescent="0.2">
      <c r="A71" s="1112" t="s">
        <v>220</v>
      </c>
      <c r="B71" s="1112"/>
      <c r="C71" s="1113" t="s">
        <v>221</v>
      </c>
      <c r="D71" s="1113"/>
      <c r="E71" s="1113"/>
      <c r="F71" s="1113"/>
      <c r="G71" s="406" t="s">
        <v>164</v>
      </c>
      <c r="H71" s="1117">
        <v>1.68</v>
      </c>
      <c r="I71" s="1115"/>
    </row>
    <row r="72" spans="1:9" ht="12.75" customHeight="1" x14ac:dyDescent="0.2">
      <c r="A72" s="1112" t="s">
        <v>222</v>
      </c>
      <c r="B72" s="1112"/>
      <c r="C72" s="1113" t="s">
        <v>223</v>
      </c>
      <c r="D72" s="1113"/>
      <c r="E72" s="1113"/>
      <c r="F72" s="1113"/>
      <c r="G72" s="406" t="s">
        <v>164</v>
      </c>
      <c r="H72" s="1117">
        <v>5.0599999999999996</v>
      </c>
      <c r="I72" s="1115"/>
    </row>
    <row r="73" spans="1:9" ht="12.75" customHeight="1" x14ac:dyDescent="0.2">
      <c r="A73" s="1112" t="s">
        <v>224</v>
      </c>
      <c r="B73" s="1112"/>
      <c r="C73" s="1113" t="s">
        <v>225</v>
      </c>
      <c r="D73" s="1113"/>
      <c r="E73" s="1113"/>
      <c r="F73" s="1113"/>
      <c r="G73" s="406" t="s">
        <v>164</v>
      </c>
      <c r="H73" s="1117">
        <v>7.96</v>
      </c>
      <c r="I73" s="1115"/>
    </row>
    <row r="74" spans="1:9" ht="12.75" customHeight="1" x14ac:dyDescent="0.2">
      <c r="A74" s="1112" t="s">
        <v>226</v>
      </c>
      <c r="B74" s="1112"/>
      <c r="C74" s="1113" t="s">
        <v>227</v>
      </c>
      <c r="D74" s="1113"/>
      <c r="E74" s="1113"/>
      <c r="F74" s="1113"/>
      <c r="G74" s="406" t="s">
        <v>164</v>
      </c>
      <c r="H74" s="1117">
        <v>3.38</v>
      </c>
      <c r="I74" s="1115"/>
    </row>
    <row r="75" spans="1:9" ht="12.75" customHeight="1" x14ac:dyDescent="0.2">
      <c r="A75" s="1140">
        <v>8710</v>
      </c>
      <c r="B75" s="1119"/>
      <c r="C75" s="1120" t="s">
        <v>228</v>
      </c>
      <c r="D75" s="1120"/>
      <c r="E75" s="1120"/>
      <c r="F75" s="1120"/>
      <c r="G75" s="405"/>
      <c r="H75" s="1121"/>
      <c r="I75" s="1121"/>
    </row>
    <row r="76" spans="1:9" ht="12.75" customHeight="1" x14ac:dyDescent="0.2">
      <c r="A76" s="1112" t="s">
        <v>229</v>
      </c>
      <c r="B76" s="1112"/>
      <c r="C76" s="1113" t="s">
        <v>230</v>
      </c>
      <c r="D76" s="1113"/>
      <c r="E76" s="1113"/>
      <c r="F76" s="1113"/>
      <c r="G76" s="406" t="s">
        <v>231</v>
      </c>
      <c r="H76" s="1117">
        <v>2.82</v>
      </c>
      <c r="I76" s="1115"/>
    </row>
    <row r="77" spans="1:9" ht="12.75" customHeight="1" x14ac:dyDescent="0.2">
      <c r="A77" s="1112" t="s">
        <v>232</v>
      </c>
      <c r="B77" s="1112"/>
      <c r="C77" s="1113" t="s">
        <v>233</v>
      </c>
      <c r="D77" s="1113"/>
      <c r="E77" s="1113"/>
      <c r="F77" s="1113"/>
      <c r="G77" s="406" t="s">
        <v>167</v>
      </c>
      <c r="H77" s="1114">
        <v>17.29</v>
      </c>
      <c r="I77" s="1115"/>
    </row>
    <row r="78" spans="1:9" ht="12.75" customHeight="1" x14ac:dyDescent="0.2">
      <c r="A78" s="1112" t="s">
        <v>234</v>
      </c>
      <c r="B78" s="1112"/>
      <c r="C78" s="1113" t="s">
        <v>235</v>
      </c>
      <c r="D78" s="1113"/>
      <c r="E78" s="1113"/>
      <c r="F78" s="1113"/>
      <c r="G78" s="406" t="s">
        <v>164</v>
      </c>
      <c r="H78" s="1114">
        <v>10.81</v>
      </c>
      <c r="I78" s="1115"/>
    </row>
    <row r="79" spans="1:9" ht="12.75" customHeight="1" x14ac:dyDescent="0.2">
      <c r="A79" s="1112" t="s">
        <v>236</v>
      </c>
      <c r="B79" s="1112"/>
      <c r="C79" s="1113" t="s">
        <v>237</v>
      </c>
      <c r="D79" s="1113"/>
      <c r="E79" s="1113"/>
      <c r="F79" s="1113"/>
      <c r="G79" s="406" t="s">
        <v>164</v>
      </c>
      <c r="H79" s="1114">
        <v>15.02</v>
      </c>
      <c r="I79" s="1115"/>
    </row>
    <row r="80" spans="1:9" ht="12.75" customHeight="1" x14ac:dyDescent="0.2">
      <c r="A80" s="1112" t="s">
        <v>238</v>
      </c>
      <c r="B80" s="1112"/>
      <c r="C80" s="1113" t="s">
        <v>239</v>
      </c>
      <c r="D80" s="1113"/>
      <c r="E80" s="1113"/>
      <c r="F80" s="1113"/>
      <c r="G80" s="406" t="s">
        <v>164</v>
      </c>
      <c r="H80" s="1117">
        <v>7.3</v>
      </c>
      <c r="I80" s="1115"/>
    </row>
    <row r="81" spans="1:9" ht="12.75" customHeight="1" x14ac:dyDescent="0.2">
      <c r="A81" s="1112" t="s">
        <v>240</v>
      </c>
      <c r="B81" s="1112"/>
      <c r="C81" s="1113" t="s">
        <v>241</v>
      </c>
      <c r="D81" s="1113"/>
      <c r="E81" s="1113"/>
      <c r="F81" s="1113"/>
      <c r="G81" s="406" t="s">
        <v>167</v>
      </c>
      <c r="H81" s="1114">
        <v>14.66</v>
      </c>
      <c r="I81" s="1115"/>
    </row>
    <row r="82" spans="1:9" ht="12.75" customHeight="1" x14ac:dyDescent="0.2">
      <c r="A82" s="1140">
        <v>8711</v>
      </c>
      <c r="B82" s="1119"/>
      <c r="C82" s="1120" t="s">
        <v>242</v>
      </c>
      <c r="D82" s="1120"/>
      <c r="E82" s="1120"/>
      <c r="F82" s="1120"/>
      <c r="G82" s="405"/>
      <c r="H82" s="1121"/>
      <c r="I82" s="1121"/>
    </row>
    <row r="83" spans="1:9" ht="12.75" customHeight="1" x14ac:dyDescent="0.2">
      <c r="A83" s="1112" t="s">
        <v>243</v>
      </c>
      <c r="B83" s="1112"/>
      <c r="C83" s="1113" t="s">
        <v>244</v>
      </c>
      <c r="D83" s="1113"/>
      <c r="E83" s="1113"/>
      <c r="F83" s="1113"/>
      <c r="G83" s="406" t="s">
        <v>164</v>
      </c>
      <c r="H83" s="1114">
        <v>22.31</v>
      </c>
      <c r="I83" s="1115"/>
    </row>
    <row r="84" spans="1:9" ht="12.75" customHeight="1" x14ac:dyDescent="0.2">
      <c r="A84" s="1140">
        <v>8712</v>
      </c>
      <c r="B84" s="1119"/>
      <c r="C84" s="1120" t="s">
        <v>245</v>
      </c>
      <c r="D84" s="1120"/>
      <c r="E84" s="1120"/>
      <c r="F84" s="1120"/>
      <c r="G84" s="405"/>
      <c r="H84" s="1121"/>
      <c r="I84" s="1121"/>
    </row>
    <row r="85" spans="1:9" ht="12.75" customHeight="1" x14ac:dyDescent="0.2">
      <c r="A85" s="1112" t="s">
        <v>246</v>
      </c>
      <c r="B85" s="1112"/>
      <c r="C85" s="1113" t="s">
        <v>247</v>
      </c>
      <c r="D85" s="1113"/>
      <c r="E85" s="1113"/>
      <c r="F85" s="1113"/>
      <c r="G85" s="406" t="s">
        <v>167</v>
      </c>
      <c r="H85" s="1114">
        <v>34.79</v>
      </c>
      <c r="I85" s="1115"/>
    </row>
    <row r="86" spans="1:9" ht="12.75" customHeight="1" x14ac:dyDescent="0.2">
      <c r="A86" s="1112" t="s">
        <v>248</v>
      </c>
      <c r="B86" s="1112"/>
      <c r="C86" s="1113" t="s">
        <v>249</v>
      </c>
      <c r="D86" s="1113"/>
      <c r="E86" s="1113"/>
      <c r="F86" s="1113"/>
      <c r="G86" s="406" t="s">
        <v>167</v>
      </c>
      <c r="H86" s="1117">
        <v>5.18</v>
      </c>
      <c r="I86" s="1115"/>
    </row>
    <row r="87" spans="1:9" ht="12.75" customHeight="1" x14ac:dyDescent="0.2">
      <c r="A87" s="1112" t="s">
        <v>250</v>
      </c>
      <c r="B87" s="1112"/>
      <c r="C87" s="1113" t="s">
        <v>251</v>
      </c>
      <c r="D87" s="1113"/>
      <c r="E87" s="1113"/>
      <c r="F87" s="1113"/>
      <c r="G87" s="406" t="s">
        <v>167</v>
      </c>
      <c r="H87" s="1114">
        <v>16.54</v>
      </c>
      <c r="I87" s="1115"/>
    </row>
    <row r="88" spans="1:9" ht="12.75" customHeight="1" x14ac:dyDescent="0.2">
      <c r="A88" s="1140">
        <v>8713</v>
      </c>
      <c r="B88" s="1119"/>
      <c r="C88" s="1120" t="s">
        <v>252</v>
      </c>
      <c r="D88" s="1120"/>
      <c r="E88" s="1120"/>
      <c r="F88" s="1120"/>
      <c r="G88" s="405"/>
      <c r="H88" s="1121"/>
      <c r="I88" s="1121"/>
    </row>
    <row r="89" spans="1:9" ht="12.75" customHeight="1" x14ac:dyDescent="0.2">
      <c r="A89" s="1112" t="s">
        <v>253</v>
      </c>
      <c r="B89" s="1112"/>
      <c r="C89" s="1113" t="s">
        <v>254</v>
      </c>
      <c r="D89" s="1113"/>
      <c r="E89" s="1113"/>
      <c r="F89" s="1113"/>
      <c r="G89" s="406" t="s">
        <v>164</v>
      </c>
      <c r="H89" s="1114">
        <v>14.23</v>
      </c>
      <c r="I89" s="1115"/>
    </row>
    <row r="90" spans="1:9" ht="12.75" customHeight="1" x14ac:dyDescent="0.2">
      <c r="A90" s="1112" t="s">
        <v>255</v>
      </c>
      <c r="B90" s="1112"/>
      <c r="C90" s="1113" t="s">
        <v>256</v>
      </c>
      <c r="D90" s="1113"/>
      <c r="E90" s="1113"/>
      <c r="F90" s="1113"/>
      <c r="G90" s="406" t="s">
        <v>164</v>
      </c>
      <c r="H90" s="1117">
        <v>5.73</v>
      </c>
      <c r="I90" s="1115"/>
    </row>
    <row r="91" spans="1:9" ht="12.75" customHeight="1" x14ac:dyDescent="0.2">
      <c r="A91" s="1112" t="s">
        <v>257</v>
      </c>
      <c r="B91" s="1112"/>
      <c r="C91" s="1113" t="s">
        <v>258</v>
      </c>
      <c r="D91" s="1113"/>
      <c r="E91" s="1113"/>
      <c r="F91" s="1113"/>
      <c r="G91" s="406" t="s">
        <v>164</v>
      </c>
      <c r="H91" s="1117">
        <v>8.75</v>
      </c>
      <c r="I91" s="1115"/>
    </row>
    <row r="92" spans="1:9" ht="12.75" customHeight="1" x14ac:dyDescent="0.2">
      <c r="A92" s="1112" t="s">
        <v>259</v>
      </c>
      <c r="B92" s="1112"/>
      <c r="C92" s="1113" t="s">
        <v>260</v>
      </c>
      <c r="D92" s="1113"/>
      <c r="E92" s="1113"/>
      <c r="F92" s="1113"/>
      <c r="G92" s="406" t="s">
        <v>164</v>
      </c>
      <c r="H92" s="1114">
        <v>43.38</v>
      </c>
      <c r="I92" s="1115"/>
    </row>
    <row r="93" spans="1:9" ht="12.75" customHeight="1" x14ac:dyDescent="0.2">
      <c r="A93" s="1112" t="s">
        <v>261</v>
      </c>
      <c r="B93" s="1112"/>
      <c r="C93" s="1113" t="s">
        <v>262</v>
      </c>
      <c r="D93" s="1113"/>
      <c r="E93" s="1113"/>
      <c r="F93" s="1113"/>
      <c r="G93" s="406" t="s">
        <v>164</v>
      </c>
      <c r="H93" s="1114">
        <v>36.21</v>
      </c>
      <c r="I93" s="1115"/>
    </row>
    <row r="94" spans="1:9" ht="12.75" customHeight="1" x14ac:dyDescent="0.2">
      <c r="A94" s="1140">
        <v>8714</v>
      </c>
      <c r="B94" s="1119"/>
      <c r="C94" s="1120" t="s">
        <v>263</v>
      </c>
      <c r="D94" s="1120"/>
      <c r="E94" s="1120"/>
      <c r="F94" s="1120"/>
      <c r="G94" s="405"/>
      <c r="H94" s="1121"/>
      <c r="I94" s="1121"/>
    </row>
    <row r="95" spans="1:9" ht="12.75" customHeight="1" x14ac:dyDescent="0.2">
      <c r="A95" s="1112" t="s">
        <v>264</v>
      </c>
      <c r="B95" s="1112"/>
      <c r="C95" s="1113" t="s">
        <v>265</v>
      </c>
      <c r="D95" s="1113"/>
      <c r="E95" s="1113"/>
      <c r="F95" s="1113"/>
      <c r="G95" s="406" t="s">
        <v>266</v>
      </c>
      <c r="H95" s="1116">
        <v>122.97</v>
      </c>
      <c r="I95" s="1115"/>
    </row>
    <row r="96" spans="1:9" ht="12.75" customHeight="1" x14ac:dyDescent="0.2">
      <c r="A96" s="1112" t="s">
        <v>267</v>
      </c>
      <c r="B96" s="1112"/>
      <c r="C96" s="1113" t="s">
        <v>268</v>
      </c>
      <c r="D96" s="1113"/>
      <c r="E96" s="1113"/>
      <c r="F96" s="1113"/>
      <c r="G96" s="406" t="s">
        <v>266</v>
      </c>
      <c r="H96" s="1114">
        <v>84.54</v>
      </c>
      <c r="I96" s="1115"/>
    </row>
    <row r="97" spans="1:9" ht="12.75" customHeight="1" x14ac:dyDescent="0.2">
      <c r="A97" s="1112" t="s">
        <v>269</v>
      </c>
      <c r="B97" s="1112"/>
      <c r="C97" s="1113" t="s">
        <v>270</v>
      </c>
      <c r="D97" s="1113"/>
      <c r="E97" s="1113"/>
      <c r="F97" s="1113"/>
      <c r="G97" s="406" t="s">
        <v>164</v>
      </c>
      <c r="H97" s="1114">
        <v>13.43</v>
      </c>
      <c r="I97" s="1115"/>
    </row>
    <row r="98" spans="1:9" ht="12.75" customHeight="1" x14ac:dyDescent="0.2">
      <c r="A98" s="1140">
        <v>8715</v>
      </c>
      <c r="B98" s="1119"/>
      <c r="C98" s="1120" t="s">
        <v>271</v>
      </c>
      <c r="D98" s="1120"/>
      <c r="E98" s="1120"/>
      <c r="F98" s="1120"/>
      <c r="G98" s="405"/>
      <c r="H98" s="1121"/>
      <c r="I98" s="1121"/>
    </row>
    <row r="99" spans="1:9" ht="12.75" customHeight="1" x14ac:dyDescent="0.2">
      <c r="A99" s="1112" t="s">
        <v>272</v>
      </c>
      <c r="B99" s="1112"/>
      <c r="C99" s="1113" t="s">
        <v>273</v>
      </c>
      <c r="D99" s="1113"/>
      <c r="E99" s="1113"/>
      <c r="F99" s="1113"/>
      <c r="G99" s="406" t="s">
        <v>266</v>
      </c>
      <c r="H99" s="1116">
        <v>309.2</v>
      </c>
      <c r="I99" s="1115"/>
    </row>
    <row r="100" spans="1:9" ht="12.75" customHeight="1" x14ac:dyDescent="0.2">
      <c r="A100" s="1112" t="s">
        <v>274</v>
      </c>
      <c r="B100" s="1112"/>
      <c r="C100" s="1113" t="s">
        <v>275</v>
      </c>
      <c r="D100" s="1113"/>
      <c r="E100" s="1113"/>
      <c r="F100" s="1113"/>
      <c r="G100" s="406" t="s">
        <v>266</v>
      </c>
      <c r="H100" s="1116">
        <v>234.24</v>
      </c>
      <c r="I100" s="1115"/>
    </row>
    <row r="101" spans="1:9" ht="12.75" customHeight="1" x14ac:dyDescent="0.2">
      <c r="A101" s="1112" t="s">
        <v>276</v>
      </c>
      <c r="B101" s="1112"/>
      <c r="C101" s="1113" t="s">
        <v>277</v>
      </c>
      <c r="D101" s="1113"/>
      <c r="E101" s="1113"/>
      <c r="F101" s="1113"/>
      <c r="G101" s="406" t="s">
        <v>266</v>
      </c>
      <c r="H101" s="1116">
        <v>130.28</v>
      </c>
      <c r="I101" s="1115"/>
    </row>
    <row r="102" spans="1:9" ht="12.75" customHeight="1" x14ac:dyDescent="0.2">
      <c r="A102" s="1112" t="s">
        <v>278</v>
      </c>
      <c r="B102" s="1112"/>
      <c r="C102" s="1113" t="s">
        <v>279</v>
      </c>
      <c r="D102" s="1113"/>
      <c r="E102" s="1113"/>
      <c r="F102" s="1113"/>
      <c r="G102" s="406" t="s">
        <v>266</v>
      </c>
      <c r="H102" s="1116">
        <v>202.29</v>
      </c>
      <c r="I102" s="1115"/>
    </row>
    <row r="103" spans="1:9" ht="12.75" customHeight="1" x14ac:dyDescent="0.2">
      <c r="A103" s="1112" t="s">
        <v>280</v>
      </c>
      <c r="B103" s="1112"/>
      <c r="C103" s="1113" t="s">
        <v>281</v>
      </c>
      <c r="D103" s="1113"/>
      <c r="E103" s="1113"/>
      <c r="F103" s="1113"/>
      <c r="G103" s="406" t="s">
        <v>266</v>
      </c>
      <c r="H103" s="1116">
        <v>124.92</v>
      </c>
      <c r="I103" s="1115"/>
    </row>
    <row r="104" spans="1:9" ht="12.75" customHeight="1" x14ac:dyDescent="0.2">
      <c r="A104" s="1112" t="s">
        <v>282</v>
      </c>
      <c r="B104" s="1112"/>
      <c r="C104" s="1113" t="s">
        <v>283</v>
      </c>
      <c r="D104" s="1113"/>
      <c r="E104" s="1113"/>
      <c r="F104" s="1113"/>
      <c r="G104" s="406" t="s">
        <v>266</v>
      </c>
      <c r="H104" s="1116">
        <v>190.84</v>
      </c>
      <c r="I104" s="1115"/>
    </row>
    <row r="105" spans="1:9" ht="12.75" customHeight="1" x14ac:dyDescent="0.2">
      <c r="A105" s="1140">
        <v>8716</v>
      </c>
      <c r="B105" s="1119"/>
      <c r="C105" s="1120" t="s">
        <v>284</v>
      </c>
      <c r="D105" s="1120"/>
      <c r="E105" s="1120"/>
      <c r="F105" s="1120"/>
      <c r="G105" s="405"/>
      <c r="H105" s="1121"/>
      <c r="I105" s="1121"/>
    </row>
    <row r="106" spans="1:9" ht="12.75" customHeight="1" x14ac:dyDescent="0.2">
      <c r="A106" s="1112" t="s">
        <v>285</v>
      </c>
      <c r="B106" s="1112"/>
      <c r="C106" s="1113" t="s">
        <v>286</v>
      </c>
      <c r="D106" s="1113"/>
      <c r="E106" s="1113"/>
      <c r="F106" s="1113"/>
      <c r="G106" s="406" t="s">
        <v>167</v>
      </c>
      <c r="H106" s="1114">
        <v>79.55</v>
      </c>
      <c r="I106" s="1115"/>
    </row>
    <row r="107" spans="1:9" ht="12.75" customHeight="1" x14ac:dyDescent="0.2">
      <c r="A107" s="1112" t="s">
        <v>287</v>
      </c>
      <c r="B107" s="1112"/>
      <c r="C107" s="1113" t="s">
        <v>288</v>
      </c>
      <c r="D107" s="1113"/>
      <c r="E107" s="1113"/>
      <c r="F107" s="1113"/>
      <c r="G107" s="406" t="s">
        <v>167</v>
      </c>
      <c r="H107" s="1116">
        <v>199.75</v>
      </c>
      <c r="I107" s="1115"/>
    </row>
    <row r="108" spans="1:9" ht="12.75" customHeight="1" x14ac:dyDescent="0.2">
      <c r="A108" s="1140">
        <v>8717</v>
      </c>
      <c r="B108" s="1119"/>
      <c r="C108" s="1120" t="s">
        <v>289</v>
      </c>
      <c r="D108" s="1120"/>
      <c r="E108" s="1120"/>
      <c r="F108" s="1120"/>
      <c r="G108" s="405"/>
      <c r="H108" s="1121"/>
      <c r="I108" s="1121"/>
    </row>
    <row r="109" spans="1:9" ht="12.75" customHeight="1" x14ac:dyDescent="0.2">
      <c r="A109" s="1112" t="s">
        <v>290</v>
      </c>
      <c r="B109" s="1112"/>
      <c r="C109" s="1113" t="s">
        <v>291</v>
      </c>
      <c r="D109" s="1113"/>
      <c r="E109" s="1113"/>
      <c r="F109" s="1113"/>
      <c r="G109" s="406" t="s">
        <v>164</v>
      </c>
      <c r="H109" s="1114">
        <v>27.05</v>
      </c>
      <c r="I109" s="1115"/>
    </row>
    <row r="110" spans="1:9" ht="12.75" customHeight="1" x14ac:dyDescent="0.2">
      <c r="A110" s="1112" t="s">
        <v>292</v>
      </c>
      <c r="B110" s="1112"/>
      <c r="C110" s="1113" t="s">
        <v>293</v>
      </c>
      <c r="D110" s="1113"/>
      <c r="E110" s="1113"/>
      <c r="F110" s="1113"/>
      <c r="G110" s="406" t="s">
        <v>164</v>
      </c>
      <c r="H110" s="1117">
        <v>8.44</v>
      </c>
      <c r="I110" s="1115"/>
    </row>
    <row r="111" spans="1:9" ht="12.75" customHeight="1" x14ac:dyDescent="0.2">
      <c r="A111" s="1112" t="s">
        <v>294</v>
      </c>
      <c r="B111" s="1112"/>
      <c r="C111" s="1113" t="s">
        <v>295</v>
      </c>
      <c r="D111" s="1113"/>
      <c r="E111" s="1113"/>
      <c r="F111" s="1113"/>
      <c r="G111" s="406" t="s">
        <v>164</v>
      </c>
      <c r="H111" s="1114">
        <v>15.18</v>
      </c>
      <c r="I111" s="1115"/>
    </row>
    <row r="112" spans="1:9" ht="12.75" customHeight="1" x14ac:dyDescent="0.2">
      <c r="A112" s="1112" t="s">
        <v>296</v>
      </c>
      <c r="B112" s="1112"/>
      <c r="C112" s="1113" t="s">
        <v>297</v>
      </c>
      <c r="D112" s="1113"/>
      <c r="E112" s="1113"/>
      <c r="F112" s="1113"/>
      <c r="G112" s="406" t="s">
        <v>164</v>
      </c>
      <c r="H112" s="1114">
        <v>14.43</v>
      </c>
      <c r="I112" s="1115"/>
    </row>
    <row r="113" spans="1:9" ht="12.75" customHeight="1" x14ac:dyDescent="0.2">
      <c r="A113" s="1112" t="s">
        <v>298</v>
      </c>
      <c r="B113" s="1112"/>
      <c r="C113" s="1113" t="s">
        <v>299</v>
      </c>
      <c r="D113" s="1113"/>
      <c r="E113" s="1113"/>
      <c r="F113" s="1113"/>
      <c r="G113" s="406" t="s">
        <v>164</v>
      </c>
      <c r="H113" s="1117">
        <v>9.16</v>
      </c>
      <c r="I113" s="1115"/>
    </row>
    <row r="114" spans="1:9" ht="12.75" customHeight="1" x14ac:dyDescent="0.2">
      <c r="A114" s="1112" t="s">
        <v>300</v>
      </c>
      <c r="B114" s="1112"/>
      <c r="C114" s="1113" t="s">
        <v>301</v>
      </c>
      <c r="D114" s="1113"/>
      <c r="E114" s="1113"/>
      <c r="F114" s="1113"/>
      <c r="G114" s="406" t="s">
        <v>164</v>
      </c>
      <c r="H114" s="1114">
        <v>11.62</v>
      </c>
      <c r="I114" s="1115"/>
    </row>
    <row r="115" spans="1:9" ht="12.75" customHeight="1" x14ac:dyDescent="0.2">
      <c r="A115" s="1112" t="s">
        <v>302</v>
      </c>
      <c r="B115" s="1112"/>
      <c r="C115" s="1113" t="s">
        <v>303</v>
      </c>
      <c r="D115" s="1113"/>
      <c r="E115" s="1113"/>
      <c r="F115" s="1113"/>
      <c r="G115" s="406" t="s">
        <v>164</v>
      </c>
      <c r="H115" s="1117">
        <v>7</v>
      </c>
      <c r="I115" s="1115"/>
    </row>
    <row r="116" spans="1:9" ht="12.75" customHeight="1" x14ac:dyDescent="0.2">
      <c r="A116" s="1112" t="s">
        <v>304</v>
      </c>
      <c r="B116" s="1112"/>
      <c r="C116" s="1113" t="s">
        <v>305</v>
      </c>
      <c r="D116" s="1113"/>
      <c r="E116" s="1113"/>
      <c r="F116" s="1113"/>
      <c r="G116" s="406" t="s">
        <v>53</v>
      </c>
      <c r="H116" s="1114">
        <v>16.899999999999999</v>
      </c>
      <c r="I116" s="1115"/>
    </row>
    <row r="117" spans="1:9" ht="12.75" customHeight="1" x14ac:dyDescent="0.2">
      <c r="A117" s="1112" t="s">
        <v>306</v>
      </c>
      <c r="B117" s="1112"/>
      <c r="C117" s="1113" t="s">
        <v>307</v>
      </c>
      <c r="D117" s="1113"/>
      <c r="E117" s="1113"/>
      <c r="F117" s="1113"/>
      <c r="G117" s="406" t="s">
        <v>53</v>
      </c>
      <c r="H117" s="1117">
        <v>9.01</v>
      </c>
      <c r="I117" s="1115"/>
    </row>
    <row r="118" spans="1:9" ht="12.75" customHeight="1" x14ac:dyDescent="0.2">
      <c r="A118" s="1112" t="s">
        <v>308</v>
      </c>
      <c r="B118" s="1112"/>
      <c r="C118" s="1113" t="s">
        <v>309</v>
      </c>
      <c r="D118" s="1113"/>
      <c r="E118" s="1113"/>
      <c r="F118" s="1113"/>
      <c r="G118" s="406" t="s">
        <v>164</v>
      </c>
      <c r="H118" s="1114">
        <v>11.62</v>
      </c>
      <c r="I118" s="1115"/>
    </row>
    <row r="119" spans="1:9" ht="12.75" customHeight="1" x14ac:dyDescent="0.2">
      <c r="A119" s="1112" t="s">
        <v>310</v>
      </c>
      <c r="B119" s="1112"/>
      <c r="C119" s="1113" t="s">
        <v>311</v>
      </c>
      <c r="D119" s="1113"/>
      <c r="E119" s="1113"/>
      <c r="F119" s="1113"/>
      <c r="G119" s="406" t="s">
        <v>164</v>
      </c>
      <c r="H119" s="1114">
        <v>12.9</v>
      </c>
      <c r="I119" s="1115"/>
    </row>
    <row r="120" spans="1:9" ht="12.75" customHeight="1" x14ac:dyDescent="0.2">
      <c r="A120" s="1140">
        <v>8718</v>
      </c>
      <c r="B120" s="1119"/>
      <c r="C120" s="1120" t="s">
        <v>312</v>
      </c>
      <c r="D120" s="1120"/>
      <c r="E120" s="1120"/>
      <c r="F120" s="1120"/>
      <c r="G120" s="405"/>
      <c r="H120" s="1121"/>
      <c r="I120" s="1121"/>
    </row>
    <row r="121" spans="1:9" ht="12.75" customHeight="1" x14ac:dyDescent="0.2">
      <c r="A121" s="1112" t="s">
        <v>313</v>
      </c>
      <c r="B121" s="1112"/>
      <c r="C121" s="1113" t="s">
        <v>314</v>
      </c>
      <c r="D121" s="1113"/>
      <c r="E121" s="1113"/>
      <c r="F121" s="1113"/>
      <c r="G121" s="406" t="s">
        <v>164</v>
      </c>
      <c r="H121" s="1117">
        <v>8.44</v>
      </c>
      <c r="I121" s="1115"/>
    </row>
    <row r="122" spans="1:9" ht="12.75" customHeight="1" x14ac:dyDescent="0.2">
      <c r="A122" s="1112" t="s">
        <v>315</v>
      </c>
      <c r="B122" s="1112"/>
      <c r="C122" s="1113" t="s">
        <v>316</v>
      </c>
      <c r="D122" s="1113"/>
      <c r="E122" s="1113"/>
      <c r="F122" s="1113"/>
      <c r="G122" s="406" t="s">
        <v>164</v>
      </c>
      <c r="H122" s="1117">
        <v>8.0299999999999994</v>
      </c>
      <c r="I122" s="1115"/>
    </row>
    <row r="123" spans="1:9" ht="12.75" customHeight="1" x14ac:dyDescent="0.2">
      <c r="A123" s="1112" t="s">
        <v>317</v>
      </c>
      <c r="B123" s="1112"/>
      <c r="C123" s="1113" t="s">
        <v>318</v>
      </c>
      <c r="D123" s="1113"/>
      <c r="E123" s="1113"/>
      <c r="F123" s="1113"/>
      <c r="G123" s="406" t="s">
        <v>164</v>
      </c>
      <c r="H123" s="1114">
        <v>16.73</v>
      </c>
      <c r="I123" s="1115"/>
    </row>
    <row r="124" spans="1:9" ht="12.75" customHeight="1" x14ac:dyDescent="0.2">
      <c r="A124" s="1112" t="s">
        <v>319</v>
      </c>
      <c r="B124" s="1112"/>
      <c r="C124" s="1113" t="s">
        <v>320</v>
      </c>
      <c r="D124" s="1113"/>
      <c r="E124" s="1113"/>
      <c r="F124" s="1113"/>
      <c r="G124" s="406" t="s">
        <v>164</v>
      </c>
      <c r="H124" s="1114">
        <v>20.079999999999998</v>
      </c>
      <c r="I124" s="1115"/>
    </row>
    <row r="125" spans="1:9" ht="12.75" customHeight="1" x14ac:dyDescent="0.2">
      <c r="A125" s="1112" t="s">
        <v>321</v>
      </c>
      <c r="B125" s="1112"/>
      <c r="C125" s="1113" t="s">
        <v>322</v>
      </c>
      <c r="D125" s="1113"/>
      <c r="E125" s="1113"/>
      <c r="F125" s="1113"/>
      <c r="G125" s="406" t="s">
        <v>53</v>
      </c>
      <c r="H125" s="1117">
        <v>6.58</v>
      </c>
      <c r="I125" s="1115"/>
    </row>
    <row r="126" spans="1:9" ht="12.75" customHeight="1" x14ac:dyDescent="0.2">
      <c r="A126" s="1140">
        <v>8719</v>
      </c>
      <c r="B126" s="1119"/>
      <c r="C126" s="1120" t="s">
        <v>323</v>
      </c>
      <c r="D126" s="1120"/>
      <c r="E126" s="1120"/>
      <c r="F126" s="1120"/>
      <c r="G126" s="405"/>
      <c r="H126" s="1121"/>
      <c r="I126" s="1121"/>
    </row>
    <row r="127" spans="1:9" ht="12.75" customHeight="1" x14ac:dyDescent="0.2">
      <c r="A127" s="1112" t="s">
        <v>324</v>
      </c>
      <c r="B127" s="1112"/>
      <c r="C127" s="1113" t="s">
        <v>325</v>
      </c>
      <c r="D127" s="1113"/>
      <c r="E127" s="1113"/>
      <c r="F127" s="1113"/>
      <c r="G127" s="406" t="s">
        <v>164</v>
      </c>
      <c r="H127" s="1114">
        <v>13.38</v>
      </c>
      <c r="I127" s="1115"/>
    </row>
    <row r="128" spans="1:9" ht="12.75" customHeight="1" x14ac:dyDescent="0.2">
      <c r="A128" s="1112" t="s">
        <v>326</v>
      </c>
      <c r="B128" s="1112"/>
      <c r="C128" s="1113" t="s">
        <v>327</v>
      </c>
      <c r="D128" s="1113"/>
      <c r="E128" s="1113"/>
      <c r="F128" s="1113"/>
      <c r="G128" s="406" t="s">
        <v>164</v>
      </c>
      <c r="H128" s="1114">
        <v>14.34</v>
      </c>
      <c r="I128" s="1115"/>
    </row>
    <row r="129" spans="1:9" ht="12.75" customHeight="1" x14ac:dyDescent="0.2">
      <c r="A129" s="1112" t="s">
        <v>328</v>
      </c>
      <c r="B129" s="1112"/>
      <c r="C129" s="1113" t="s">
        <v>329</v>
      </c>
      <c r="D129" s="1113"/>
      <c r="E129" s="1113"/>
      <c r="F129" s="1113"/>
      <c r="G129" s="406" t="s">
        <v>164</v>
      </c>
      <c r="H129" s="1114">
        <v>16.73</v>
      </c>
      <c r="I129" s="1115"/>
    </row>
    <row r="130" spans="1:9" ht="12.75" customHeight="1" x14ac:dyDescent="0.2">
      <c r="A130" s="1112" t="s">
        <v>330</v>
      </c>
      <c r="B130" s="1112"/>
      <c r="C130" s="1113" t="s">
        <v>331</v>
      </c>
      <c r="D130" s="1113"/>
      <c r="E130" s="1113"/>
      <c r="F130" s="1113"/>
      <c r="G130" s="406" t="s">
        <v>164</v>
      </c>
      <c r="H130" s="1114">
        <v>18.25</v>
      </c>
      <c r="I130" s="1115"/>
    </row>
    <row r="131" spans="1:9" ht="12.75" customHeight="1" x14ac:dyDescent="0.2">
      <c r="A131" s="1112" t="s">
        <v>332</v>
      </c>
      <c r="B131" s="1112"/>
      <c r="C131" s="1113" t="s">
        <v>333</v>
      </c>
      <c r="D131" s="1113"/>
      <c r="E131" s="1113"/>
      <c r="F131" s="1113"/>
      <c r="G131" s="406" t="s">
        <v>164</v>
      </c>
      <c r="H131" s="1117">
        <v>7.11</v>
      </c>
      <c r="I131" s="1115"/>
    </row>
    <row r="132" spans="1:9" ht="12.75" customHeight="1" x14ac:dyDescent="0.2">
      <c r="A132" s="1112" t="s">
        <v>334</v>
      </c>
      <c r="B132" s="1112"/>
      <c r="C132" s="1113" t="s">
        <v>335</v>
      </c>
      <c r="D132" s="1113"/>
      <c r="E132" s="1113"/>
      <c r="F132" s="1113"/>
      <c r="G132" s="406" t="s">
        <v>53</v>
      </c>
      <c r="H132" s="1117">
        <v>2.2000000000000002</v>
      </c>
      <c r="I132" s="1115"/>
    </row>
    <row r="133" spans="1:9" ht="12.75" customHeight="1" x14ac:dyDescent="0.2">
      <c r="A133" s="1112" t="s">
        <v>336</v>
      </c>
      <c r="B133" s="1112"/>
      <c r="C133" s="1113" t="s">
        <v>337</v>
      </c>
      <c r="D133" s="1113"/>
      <c r="E133" s="1113"/>
      <c r="F133" s="1113"/>
      <c r="G133" s="406" t="s">
        <v>164</v>
      </c>
      <c r="H133" s="1114">
        <v>20.079999999999998</v>
      </c>
      <c r="I133" s="1115"/>
    </row>
    <row r="134" spans="1:9" ht="12.75" customHeight="1" x14ac:dyDescent="0.2">
      <c r="A134" s="1112" t="s">
        <v>338</v>
      </c>
      <c r="B134" s="1112"/>
      <c r="C134" s="1113" t="s">
        <v>339</v>
      </c>
      <c r="D134" s="1113"/>
      <c r="E134" s="1113"/>
      <c r="F134" s="1113"/>
      <c r="G134" s="406" t="s">
        <v>164</v>
      </c>
      <c r="H134" s="1114">
        <v>17.46</v>
      </c>
      <c r="I134" s="1115"/>
    </row>
    <row r="135" spans="1:9" ht="12.75" customHeight="1" x14ac:dyDescent="0.2">
      <c r="A135" s="1112" t="s">
        <v>340</v>
      </c>
      <c r="B135" s="1112"/>
      <c r="C135" s="1113" t="s">
        <v>341</v>
      </c>
      <c r="D135" s="1113"/>
      <c r="E135" s="1113"/>
      <c r="F135" s="1113"/>
      <c r="G135" s="406" t="s">
        <v>53</v>
      </c>
      <c r="H135" s="1117">
        <v>7.03</v>
      </c>
      <c r="I135" s="1115"/>
    </row>
    <row r="136" spans="1:9" ht="12.75" customHeight="1" x14ac:dyDescent="0.2">
      <c r="A136" s="1140">
        <v>8720</v>
      </c>
      <c r="B136" s="1119"/>
      <c r="C136" s="1120" t="s">
        <v>342</v>
      </c>
      <c r="D136" s="1120"/>
      <c r="E136" s="1120"/>
      <c r="F136" s="1120"/>
      <c r="G136" s="405"/>
      <c r="H136" s="1121"/>
      <c r="I136" s="1121"/>
    </row>
    <row r="137" spans="1:9" ht="12.75" customHeight="1" x14ac:dyDescent="0.2">
      <c r="A137" s="1112" t="s">
        <v>343</v>
      </c>
      <c r="B137" s="1112"/>
      <c r="C137" s="1113" t="s">
        <v>344</v>
      </c>
      <c r="D137" s="1113"/>
      <c r="E137" s="1113"/>
      <c r="F137" s="1113"/>
      <c r="G137" s="406" t="s">
        <v>164</v>
      </c>
      <c r="H137" s="1114">
        <v>15.44</v>
      </c>
      <c r="I137" s="1115"/>
    </row>
    <row r="138" spans="1:9" ht="12.75" customHeight="1" x14ac:dyDescent="0.2">
      <c r="A138" s="1112" t="s">
        <v>345</v>
      </c>
      <c r="B138" s="1112"/>
      <c r="C138" s="1113" t="s">
        <v>346</v>
      </c>
      <c r="D138" s="1113"/>
      <c r="E138" s="1113"/>
      <c r="F138" s="1113"/>
      <c r="G138" s="406" t="s">
        <v>164</v>
      </c>
      <c r="H138" s="1114">
        <v>13.38</v>
      </c>
      <c r="I138" s="1115"/>
    </row>
    <row r="139" spans="1:9" ht="12.75" customHeight="1" x14ac:dyDescent="0.2">
      <c r="A139" s="1112" t="s">
        <v>347</v>
      </c>
      <c r="B139" s="1112"/>
      <c r="C139" s="1113" t="s">
        <v>348</v>
      </c>
      <c r="D139" s="1113"/>
      <c r="E139" s="1113"/>
      <c r="F139" s="1113"/>
      <c r="G139" s="406" t="s">
        <v>53</v>
      </c>
      <c r="H139" s="1117">
        <v>2.2400000000000002</v>
      </c>
      <c r="I139" s="1115"/>
    </row>
    <row r="140" spans="1:9" ht="12.75" customHeight="1" x14ac:dyDescent="0.2">
      <c r="A140" s="1140">
        <v>8721</v>
      </c>
      <c r="B140" s="1119"/>
      <c r="C140" s="1120" t="s">
        <v>349</v>
      </c>
      <c r="D140" s="1120"/>
      <c r="E140" s="1120"/>
      <c r="F140" s="1120"/>
      <c r="G140" s="405"/>
      <c r="H140" s="1121"/>
      <c r="I140" s="1121"/>
    </row>
    <row r="141" spans="1:9" ht="12.75" customHeight="1" x14ac:dyDescent="0.2">
      <c r="A141" s="1112" t="s">
        <v>350</v>
      </c>
      <c r="B141" s="1112"/>
      <c r="C141" s="1113" t="s">
        <v>351</v>
      </c>
      <c r="D141" s="1113"/>
      <c r="E141" s="1113"/>
      <c r="F141" s="1113"/>
      <c r="G141" s="406" t="s">
        <v>164</v>
      </c>
      <c r="H141" s="1117">
        <v>5.27</v>
      </c>
      <c r="I141" s="1115"/>
    </row>
    <row r="142" spans="1:9" ht="12.75" customHeight="1" x14ac:dyDescent="0.2">
      <c r="A142" s="1140">
        <v>8722</v>
      </c>
      <c r="B142" s="1119"/>
      <c r="C142" s="1120" t="s">
        <v>352</v>
      </c>
      <c r="D142" s="1120"/>
      <c r="E142" s="1120"/>
      <c r="F142" s="1120"/>
      <c r="G142" s="405"/>
      <c r="H142" s="1121"/>
      <c r="I142" s="1121"/>
    </row>
    <row r="143" spans="1:9" ht="12.75" customHeight="1" x14ac:dyDescent="0.2">
      <c r="A143" s="1112" t="s">
        <v>353</v>
      </c>
      <c r="B143" s="1112"/>
      <c r="C143" s="1113" t="s">
        <v>354</v>
      </c>
      <c r="D143" s="1113"/>
      <c r="E143" s="1113"/>
      <c r="F143" s="1113"/>
      <c r="G143" s="406" t="s">
        <v>164</v>
      </c>
      <c r="H143" s="1114">
        <v>22.54</v>
      </c>
      <c r="I143" s="1115"/>
    </row>
    <row r="144" spans="1:9" ht="12.75" customHeight="1" x14ac:dyDescent="0.2">
      <c r="A144" s="1140">
        <v>8664</v>
      </c>
      <c r="B144" s="1119"/>
      <c r="C144" s="1120" t="s">
        <v>355</v>
      </c>
      <c r="D144" s="1120"/>
      <c r="E144" s="1120"/>
      <c r="F144" s="1120"/>
      <c r="G144" s="405"/>
      <c r="H144" s="1121"/>
      <c r="I144" s="1121"/>
    </row>
    <row r="145" spans="1:9" ht="12.75" customHeight="1" x14ac:dyDescent="0.2">
      <c r="A145" s="1140">
        <v>8723</v>
      </c>
      <c r="B145" s="1119"/>
      <c r="C145" s="1120" t="s">
        <v>356</v>
      </c>
      <c r="D145" s="1120"/>
      <c r="E145" s="1120"/>
      <c r="F145" s="1120"/>
      <c r="G145" s="405"/>
      <c r="H145" s="1121"/>
      <c r="I145" s="1121"/>
    </row>
    <row r="146" spans="1:9" ht="12.75" customHeight="1" x14ac:dyDescent="0.2">
      <c r="A146" s="1112" t="s">
        <v>357</v>
      </c>
      <c r="B146" s="1112"/>
      <c r="C146" s="1113" t="s">
        <v>358</v>
      </c>
      <c r="D146" s="1113"/>
      <c r="E146" s="1113"/>
      <c r="F146" s="1113"/>
      <c r="G146" s="406" t="s">
        <v>164</v>
      </c>
      <c r="H146" s="1116">
        <v>291.97000000000003</v>
      </c>
      <c r="I146" s="1115"/>
    </row>
    <row r="147" spans="1:9" ht="12.75" customHeight="1" x14ac:dyDescent="0.2">
      <c r="A147" s="1112" t="s">
        <v>359</v>
      </c>
      <c r="B147" s="1112"/>
      <c r="C147" s="1113" t="s">
        <v>360</v>
      </c>
      <c r="D147" s="1113"/>
      <c r="E147" s="1113"/>
      <c r="F147" s="1113"/>
      <c r="G147" s="406" t="s">
        <v>167</v>
      </c>
      <c r="H147" s="1128">
        <v>1313.86</v>
      </c>
      <c r="I147" s="1115"/>
    </row>
    <row r="148" spans="1:9" ht="12.75" customHeight="1" x14ac:dyDescent="0.2">
      <c r="A148" s="1112" t="s">
        <v>361</v>
      </c>
      <c r="B148" s="1112"/>
      <c r="C148" s="1113" t="s">
        <v>362</v>
      </c>
      <c r="D148" s="1113"/>
      <c r="E148" s="1113"/>
      <c r="F148" s="1113"/>
      <c r="G148" s="406" t="s">
        <v>167</v>
      </c>
      <c r="H148" s="1128">
        <v>3503.64</v>
      </c>
      <c r="I148" s="1115"/>
    </row>
    <row r="149" spans="1:9" ht="12.75" customHeight="1" x14ac:dyDescent="0.2">
      <c r="A149" s="1112" t="s">
        <v>363</v>
      </c>
      <c r="B149" s="1112"/>
      <c r="C149" s="1113" t="s">
        <v>364</v>
      </c>
      <c r="D149" s="1113"/>
      <c r="E149" s="1113"/>
      <c r="F149" s="1113"/>
      <c r="G149" s="406" t="s">
        <v>167</v>
      </c>
      <c r="H149" s="1128">
        <v>5255.46</v>
      </c>
      <c r="I149" s="1115"/>
    </row>
    <row r="150" spans="1:9" ht="12.75" customHeight="1" x14ac:dyDescent="0.2">
      <c r="A150" s="1140">
        <v>8724</v>
      </c>
      <c r="B150" s="1119"/>
      <c r="C150" s="1120" t="s">
        <v>365</v>
      </c>
      <c r="D150" s="1120"/>
      <c r="E150" s="1120"/>
      <c r="F150" s="1120"/>
      <c r="G150" s="405"/>
      <c r="H150" s="1121"/>
      <c r="I150" s="1121"/>
    </row>
    <row r="151" spans="1:9" ht="12.75" customHeight="1" x14ac:dyDescent="0.2">
      <c r="A151" s="1112" t="s">
        <v>366</v>
      </c>
      <c r="B151" s="1112"/>
      <c r="C151" s="1113" t="s">
        <v>367</v>
      </c>
      <c r="D151" s="1113"/>
      <c r="E151" s="1113"/>
      <c r="F151" s="1113"/>
      <c r="G151" s="406" t="s">
        <v>167</v>
      </c>
      <c r="H151" s="1116">
        <v>354.66</v>
      </c>
      <c r="I151" s="1115"/>
    </row>
    <row r="152" spans="1:9" ht="12.75" customHeight="1" x14ac:dyDescent="0.2">
      <c r="A152" s="1112" t="s">
        <v>368</v>
      </c>
      <c r="B152" s="1112"/>
      <c r="C152" s="1113" t="s">
        <v>369</v>
      </c>
      <c r="D152" s="1113"/>
      <c r="E152" s="1113"/>
      <c r="F152" s="1113"/>
      <c r="G152" s="406" t="s">
        <v>167</v>
      </c>
      <c r="H152" s="1128">
        <v>1102.7</v>
      </c>
      <c r="I152" s="1115"/>
    </row>
    <row r="153" spans="1:9" ht="12.75" customHeight="1" x14ac:dyDescent="0.2">
      <c r="A153" s="1140">
        <v>8725</v>
      </c>
      <c r="B153" s="1119"/>
      <c r="C153" s="1120" t="s">
        <v>370</v>
      </c>
      <c r="D153" s="1120"/>
      <c r="E153" s="1120"/>
      <c r="F153" s="1120"/>
      <c r="G153" s="405"/>
      <c r="H153" s="1121"/>
      <c r="I153" s="1121"/>
    </row>
    <row r="154" spans="1:9" ht="12.75" customHeight="1" x14ac:dyDescent="0.2">
      <c r="A154" s="1112" t="s">
        <v>371</v>
      </c>
      <c r="B154" s="1112"/>
      <c r="C154" s="1113" t="s">
        <v>372</v>
      </c>
      <c r="D154" s="1113"/>
      <c r="E154" s="1113"/>
      <c r="F154" s="1113"/>
      <c r="G154" s="406" t="s">
        <v>164</v>
      </c>
      <c r="H154" s="1116">
        <v>115.41</v>
      </c>
      <c r="I154" s="1115"/>
    </row>
    <row r="155" spans="1:9" ht="12.75" customHeight="1" x14ac:dyDescent="0.2">
      <c r="A155" s="1112" t="s">
        <v>373</v>
      </c>
      <c r="B155" s="1112"/>
      <c r="C155" s="1113" t="s">
        <v>374</v>
      </c>
      <c r="D155" s="1113"/>
      <c r="E155" s="1113"/>
      <c r="F155" s="1113"/>
      <c r="G155" s="406" t="s">
        <v>164</v>
      </c>
      <c r="H155" s="1116">
        <v>519.95000000000005</v>
      </c>
      <c r="I155" s="1115"/>
    </row>
    <row r="156" spans="1:9" ht="12.75" customHeight="1" x14ac:dyDescent="0.2">
      <c r="A156" s="1112" t="s">
        <v>375</v>
      </c>
      <c r="B156" s="1112"/>
      <c r="C156" s="1113" t="s">
        <v>376</v>
      </c>
      <c r="D156" s="1113"/>
      <c r="E156" s="1113"/>
      <c r="F156" s="1113"/>
      <c r="G156" s="406" t="s">
        <v>167</v>
      </c>
      <c r="H156" s="1128">
        <v>6974.16</v>
      </c>
      <c r="I156" s="1115"/>
    </row>
    <row r="157" spans="1:9" ht="12.75" customHeight="1" x14ac:dyDescent="0.2">
      <c r="A157" s="1112" t="s">
        <v>377</v>
      </c>
      <c r="B157" s="1112"/>
      <c r="C157" s="1113" t="s">
        <v>378</v>
      </c>
      <c r="D157" s="1113"/>
      <c r="E157" s="1113"/>
      <c r="F157" s="1113"/>
      <c r="G157" s="406" t="s">
        <v>167</v>
      </c>
      <c r="H157" s="1136">
        <v>11471.64</v>
      </c>
      <c r="I157" s="1115"/>
    </row>
    <row r="158" spans="1:9" ht="12.75" customHeight="1" x14ac:dyDescent="0.2">
      <c r="A158" s="1112" t="s">
        <v>379</v>
      </c>
      <c r="B158" s="1112"/>
      <c r="C158" s="1113" t="s">
        <v>380</v>
      </c>
      <c r="D158" s="1113"/>
      <c r="E158" s="1113"/>
      <c r="F158" s="1113"/>
      <c r="G158" s="406" t="s">
        <v>167</v>
      </c>
      <c r="H158" s="1128">
        <v>9201.3799999999992</v>
      </c>
      <c r="I158" s="1115"/>
    </row>
    <row r="159" spans="1:9" ht="12.75" customHeight="1" x14ac:dyDescent="0.2">
      <c r="A159" s="1112" t="s">
        <v>381</v>
      </c>
      <c r="B159" s="1112"/>
      <c r="C159" s="1113" t="s">
        <v>382</v>
      </c>
      <c r="D159" s="1113"/>
      <c r="E159" s="1113"/>
      <c r="F159" s="1113"/>
      <c r="G159" s="406" t="s">
        <v>167</v>
      </c>
      <c r="H159" s="1136">
        <v>10631.89</v>
      </c>
      <c r="I159" s="1115"/>
    </row>
    <row r="160" spans="1:9" ht="12.75" customHeight="1" x14ac:dyDescent="0.2">
      <c r="A160" s="1112" t="s">
        <v>383</v>
      </c>
      <c r="B160" s="1112"/>
      <c r="C160" s="1113" t="s">
        <v>384</v>
      </c>
      <c r="D160" s="1113"/>
      <c r="E160" s="1113"/>
      <c r="F160" s="1113"/>
      <c r="G160" s="406" t="s">
        <v>167</v>
      </c>
      <c r="H160" s="1128">
        <v>9143.56</v>
      </c>
      <c r="I160" s="1115"/>
    </row>
    <row r="161" spans="1:9" ht="12.75" customHeight="1" x14ac:dyDescent="0.2">
      <c r="A161" s="1112" t="s">
        <v>385</v>
      </c>
      <c r="B161" s="1112"/>
      <c r="C161" s="1113" t="s">
        <v>386</v>
      </c>
      <c r="D161" s="1113"/>
      <c r="E161" s="1113"/>
      <c r="F161" s="1113"/>
      <c r="G161" s="406" t="s">
        <v>167</v>
      </c>
      <c r="H161" s="1136">
        <v>10574.07</v>
      </c>
      <c r="I161" s="1115"/>
    </row>
    <row r="162" spans="1:9" ht="12.75" customHeight="1" x14ac:dyDescent="0.2">
      <c r="A162" s="1112" t="s">
        <v>387</v>
      </c>
      <c r="B162" s="1112"/>
      <c r="C162" s="1113" t="s">
        <v>388</v>
      </c>
      <c r="D162" s="1113"/>
      <c r="E162" s="1113"/>
      <c r="F162" s="1113"/>
      <c r="G162" s="406" t="s">
        <v>167</v>
      </c>
      <c r="H162" s="1128">
        <v>7875.5</v>
      </c>
      <c r="I162" s="1115"/>
    </row>
    <row r="163" spans="1:9" ht="12.75" customHeight="1" x14ac:dyDescent="0.2">
      <c r="A163" s="1112" t="s">
        <v>389</v>
      </c>
      <c r="B163" s="1112"/>
      <c r="C163" s="1113" t="s">
        <v>390</v>
      </c>
      <c r="D163" s="1113"/>
      <c r="E163" s="1113"/>
      <c r="F163" s="1113"/>
      <c r="G163" s="406" t="s">
        <v>167</v>
      </c>
      <c r="H163" s="1136">
        <v>10075.07</v>
      </c>
      <c r="I163" s="1115"/>
    </row>
    <row r="164" spans="1:9" ht="12.75" customHeight="1" x14ac:dyDescent="0.2">
      <c r="A164" s="1112" t="s">
        <v>391</v>
      </c>
      <c r="B164" s="1112"/>
      <c r="C164" s="1113" t="s">
        <v>392</v>
      </c>
      <c r="D164" s="1113"/>
      <c r="E164" s="1113"/>
      <c r="F164" s="1113"/>
      <c r="G164" s="406" t="s">
        <v>167</v>
      </c>
      <c r="H164" s="1136">
        <v>14179.88</v>
      </c>
      <c r="I164" s="1115"/>
    </row>
    <row r="165" spans="1:9" ht="12.75" customHeight="1" x14ac:dyDescent="0.2">
      <c r="A165" s="1112" t="s">
        <v>393</v>
      </c>
      <c r="B165" s="1112"/>
      <c r="C165" s="1113" t="s">
        <v>394</v>
      </c>
      <c r="D165" s="1113"/>
      <c r="E165" s="1113"/>
      <c r="F165" s="1113"/>
      <c r="G165" s="406" t="s">
        <v>167</v>
      </c>
      <c r="H165" s="1128">
        <v>8816.9699999999993</v>
      </c>
      <c r="I165" s="1115"/>
    </row>
    <row r="166" spans="1:9" ht="12.75" customHeight="1" x14ac:dyDescent="0.2">
      <c r="A166" s="1112" t="s">
        <v>395</v>
      </c>
      <c r="B166" s="1112"/>
      <c r="C166" s="1113" t="s">
        <v>396</v>
      </c>
      <c r="D166" s="1113"/>
      <c r="E166" s="1113"/>
      <c r="F166" s="1113"/>
      <c r="G166" s="406" t="s">
        <v>167</v>
      </c>
      <c r="H166" s="1136">
        <v>11886.12</v>
      </c>
      <c r="I166" s="1115"/>
    </row>
    <row r="167" spans="1:9" ht="12.75" customHeight="1" x14ac:dyDescent="0.2">
      <c r="A167" s="1112" t="s">
        <v>397</v>
      </c>
      <c r="B167" s="1112"/>
      <c r="C167" s="1113" t="s">
        <v>398</v>
      </c>
      <c r="D167" s="1113"/>
      <c r="E167" s="1113"/>
      <c r="F167" s="1113"/>
      <c r="G167" s="406" t="s">
        <v>167</v>
      </c>
      <c r="H167" s="1136">
        <v>12090.58</v>
      </c>
      <c r="I167" s="1115"/>
    </row>
    <row r="168" spans="1:9" ht="12.75" customHeight="1" x14ac:dyDescent="0.2">
      <c r="A168" s="1112" t="s">
        <v>399</v>
      </c>
      <c r="B168" s="1112"/>
      <c r="C168" s="1113" t="s">
        <v>400</v>
      </c>
      <c r="D168" s="1113"/>
      <c r="E168" s="1113"/>
      <c r="F168" s="1113"/>
      <c r="G168" s="406" t="s">
        <v>167</v>
      </c>
      <c r="H168" s="1136">
        <v>23259.72</v>
      </c>
      <c r="I168" s="1115"/>
    </row>
    <row r="169" spans="1:9" ht="12.75" customHeight="1" x14ac:dyDescent="0.2">
      <c r="A169" s="1112" t="s">
        <v>401</v>
      </c>
      <c r="B169" s="1112"/>
      <c r="C169" s="1113" t="s">
        <v>402</v>
      </c>
      <c r="D169" s="1113"/>
      <c r="E169" s="1113"/>
      <c r="F169" s="1113"/>
      <c r="G169" s="406" t="s">
        <v>167</v>
      </c>
      <c r="H169" s="1116">
        <v>282.75</v>
      </c>
      <c r="I169" s="1115"/>
    </row>
    <row r="170" spans="1:9" ht="12.75" customHeight="1" x14ac:dyDescent="0.2">
      <c r="A170" s="1112" t="s">
        <v>403</v>
      </c>
      <c r="B170" s="1112"/>
      <c r="C170" s="1113" t="s">
        <v>404</v>
      </c>
      <c r="D170" s="1113"/>
      <c r="E170" s="1113"/>
      <c r="F170" s="1113"/>
      <c r="G170" s="406" t="s">
        <v>167</v>
      </c>
      <c r="H170" s="1116">
        <v>334.94</v>
      </c>
      <c r="I170" s="1115"/>
    </row>
    <row r="171" spans="1:9" ht="12.75" customHeight="1" x14ac:dyDescent="0.2">
      <c r="A171" s="1112" t="s">
        <v>405</v>
      </c>
      <c r="B171" s="1112"/>
      <c r="C171" s="1113" t="s">
        <v>406</v>
      </c>
      <c r="D171" s="1113"/>
      <c r="E171" s="1113"/>
      <c r="F171" s="1113"/>
      <c r="G171" s="406" t="s">
        <v>167</v>
      </c>
      <c r="H171" s="1116">
        <v>319.10000000000002</v>
      </c>
      <c r="I171" s="1115"/>
    </row>
    <row r="172" spans="1:9" ht="12.75" customHeight="1" x14ac:dyDescent="0.2">
      <c r="A172" s="1112" t="s">
        <v>407</v>
      </c>
      <c r="B172" s="1112"/>
      <c r="C172" s="1113" t="s">
        <v>408</v>
      </c>
      <c r="D172" s="1113"/>
      <c r="E172" s="1113"/>
      <c r="F172" s="1113"/>
      <c r="G172" s="406" t="s">
        <v>167</v>
      </c>
      <c r="H172" s="1116">
        <v>319.10000000000002</v>
      </c>
      <c r="I172" s="1115"/>
    </row>
    <row r="173" spans="1:9" ht="12.75" customHeight="1" x14ac:dyDescent="0.2">
      <c r="A173" s="1112" t="s">
        <v>409</v>
      </c>
      <c r="B173" s="1112"/>
      <c r="C173" s="1113" t="s">
        <v>410</v>
      </c>
      <c r="D173" s="1113"/>
      <c r="E173" s="1113"/>
      <c r="F173" s="1113"/>
      <c r="G173" s="406" t="s">
        <v>167</v>
      </c>
      <c r="H173" s="1116">
        <v>601.85</v>
      </c>
      <c r="I173" s="1115"/>
    </row>
    <row r="174" spans="1:9" ht="12.75" customHeight="1" x14ac:dyDescent="0.2">
      <c r="A174" s="1112" t="s">
        <v>411</v>
      </c>
      <c r="B174" s="1112"/>
      <c r="C174" s="1113" t="s">
        <v>412</v>
      </c>
      <c r="D174" s="1113"/>
      <c r="E174" s="1113"/>
      <c r="F174" s="1113"/>
      <c r="G174" s="406" t="s">
        <v>167</v>
      </c>
      <c r="H174" s="1116">
        <v>319.10000000000002</v>
      </c>
      <c r="I174" s="1115"/>
    </row>
    <row r="175" spans="1:9" ht="12.75" customHeight="1" x14ac:dyDescent="0.2">
      <c r="A175" s="1112" t="s">
        <v>413</v>
      </c>
      <c r="B175" s="1112"/>
      <c r="C175" s="1113" t="s">
        <v>414</v>
      </c>
      <c r="D175" s="1113"/>
      <c r="E175" s="1113"/>
      <c r="F175" s="1113"/>
      <c r="G175" s="406" t="s">
        <v>167</v>
      </c>
      <c r="H175" s="1116">
        <v>319.10000000000002</v>
      </c>
      <c r="I175" s="1115"/>
    </row>
    <row r="176" spans="1:9" ht="12.75" customHeight="1" x14ac:dyDescent="0.2">
      <c r="A176" s="1112" t="s">
        <v>415</v>
      </c>
      <c r="B176" s="1112"/>
      <c r="C176" s="1113" t="s">
        <v>416</v>
      </c>
      <c r="D176" s="1113"/>
      <c r="E176" s="1113"/>
      <c r="F176" s="1113"/>
      <c r="G176" s="406" t="s">
        <v>167</v>
      </c>
      <c r="H176" s="1128">
        <v>1015.1</v>
      </c>
      <c r="I176" s="1115"/>
    </row>
    <row r="177" spans="1:9" ht="12.75" customHeight="1" x14ac:dyDescent="0.2">
      <c r="A177" s="1112" t="s">
        <v>417</v>
      </c>
      <c r="B177" s="1112"/>
      <c r="C177" s="1113" t="s">
        <v>418</v>
      </c>
      <c r="D177" s="1113"/>
      <c r="E177" s="1113"/>
      <c r="F177" s="1113"/>
      <c r="G177" s="406" t="s">
        <v>167</v>
      </c>
      <c r="H177" s="1116">
        <v>654.04</v>
      </c>
      <c r="I177" s="1115"/>
    </row>
    <row r="178" spans="1:9" ht="12.75" customHeight="1" x14ac:dyDescent="0.2">
      <c r="A178" s="1112" t="s">
        <v>419</v>
      </c>
      <c r="B178" s="1112"/>
      <c r="C178" s="1113" t="s">
        <v>420</v>
      </c>
      <c r="D178" s="1113"/>
      <c r="E178" s="1113"/>
      <c r="F178" s="1113"/>
      <c r="G178" s="406" t="s">
        <v>167</v>
      </c>
      <c r="H178" s="1116">
        <v>860.36</v>
      </c>
      <c r="I178" s="1115"/>
    </row>
    <row r="179" spans="1:9" ht="12.75" customHeight="1" x14ac:dyDescent="0.2">
      <c r="A179" s="1112" t="s">
        <v>421</v>
      </c>
      <c r="B179" s="1112"/>
      <c r="C179" s="1113" t="s">
        <v>422</v>
      </c>
      <c r="D179" s="1113"/>
      <c r="E179" s="1113"/>
      <c r="F179" s="1113"/>
      <c r="G179" s="406" t="s">
        <v>167</v>
      </c>
      <c r="H179" s="1116">
        <v>319.10000000000002</v>
      </c>
      <c r="I179" s="1115"/>
    </row>
    <row r="180" spans="1:9" ht="12.75" customHeight="1" x14ac:dyDescent="0.2">
      <c r="A180" s="1112" t="s">
        <v>423</v>
      </c>
      <c r="B180" s="1112"/>
      <c r="C180" s="1113" t="s">
        <v>424</v>
      </c>
      <c r="D180" s="1113"/>
      <c r="E180" s="1113"/>
      <c r="F180" s="1113"/>
      <c r="G180" s="406" t="s">
        <v>425</v>
      </c>
      <c r="H180" s="1116">
        <v>800</v>
      </c>
      <c r="I180" s="1115"/>
    </row>
    <row r="181" spans="1:9" ht="12.75" customHeight="1" x14ac:dyDescent="0.2">
      <c r="A181" s="1112" t="s">
        <v>426</v>
      </c>
      <c r="B181" s="1112"/>
      <c r="C181" s="1113" t="s">
        <v>427</v>
      </c>
      <c r="D181" s="1113"/>
      <c r="E181" s="1113"/>
      <c r="F181" s="1113"/>
      <c r="G181" s="406" t="s">
        <v>425</v>
      </c>
      <c r="H181" s="1116">
        <v>784.6</v>
      </c>
      <c r="I181" s="1115"/>
    </row>
    <row r="182" spans="1:9" ht="12.75" customHeight="1" x14ac:dyDescent="0.2">
      <c r="A182" s="1112" t="s">
        <v>428</v>
      </c>
      <c r="B182" s="1112"/>
      <c r="C182" s="1113" t="s">
        <v>429</v>
      </c>
      <c r="D182" s="1113"/>
      <c r="E182" s="1113"/>
      <c r="F182" s="1113"/>
      <c r="G182" s="406" t="s">
        <v>425</v>
      </c>
      <c r="H182" s="1116">
        <v>938.84</v>
      </c>
      <c r="I182" s="1115"/>
    </row>
    <row r="183" spans="1:9" ht="12.75" customHeight="1" x14ac:dyDescent="0.2">
      <c r="A183" s="1112" t="s">
        <v>430</v>
      </c>
      <c r="B183" s="1112"/>
      <c r="C183" s="1113" t="s">
        <v>431</v>
      </c>
      <c r="D183" s="1113"/>
      <c r="E183" s="1113"/>
      <c r="F183" s="1113"/>
      <c r="G183" s="406" t="s">
        <v>425</v>
      </c>
      <c r="H183" s="1116">
        <v>676.36</v>
      </c>
      <c r="I183" s="1115"/>
    </row>
    <row r="184" spans="1:9" ht="12.75" customHeight="1" x14ac:dyDescent="0.2">
      <c r="A184" s="1112" t="s">
        <v>432</v>
      </c>
      <c r="B184" s="1112"/>
      <c r="C184" s="1113" t="s">
        <v>433</v>
      </c>
      <c r="D184" s="1113"/>
      <c r="E184" s="1113"/>
      <c r="F184" s="1113"/>
      <c r="G184" s="406" t="s">
        <v>425</v>
      </c>
      <c r="H184" s="1116">
        <v>601.72</v>
      </c>
      <c r="I184" s="1115"/>
    </row>
    <row r="185" spans="1:9" ht="12.75" customHeight="1" x14ac:dyDescent="0.2">
      <c r="A185" s="1112" t="s">
        <v>434</v>
      </c>
      <c r="B185" s="1112"/>
      <c r="C185" s="1113" t="s">
        <v>435</v>
      </c>
      <c r="D185" s="1113"/>
      <c r="E185" s="1113"/>
      <c r="F185" s="1113"/>
      <c r="G185" s="406" t="s">
        <v>425</v>
      </c>
      <c r="H185" s="1116">
        <v>809.96</v>
      </c>
      <c r="I185" s="1115"/>
    </row>
    <row r="186" spans="1:9" ht="12.75" customHeight="1" x14ac:dyDescent="0.2">
      <c r="A186" s="1112" t="s">
        <v>436</v>
      </c>
      <c r="B186" s="1112"/>
      <c r="C186" s="1113" t="s">
        <v>437</v>
      </c>
      <c r="D186" s="1113"/>
      <c r="E186" s="1113"/>
      <c r="F186" s="1113"/>
      <c r="G186" s="406" t="s">
        <v>425</v>
      </c>
      <c r="H186" s="1116">
        <v>794.94</v>
      </c>
      <c r="I186" s="1115"/>
    </row>
    <row r="187" spans="1:9" ht="12.75" customHeight="1" x14ac:dyDescent="0.2">
      <c r="A187" s="1112" t="s">
        <v>438</v>
      </c>
      <c r="B187" s="1112"/>
      <c r="C187" s="1113" t="s">
        <v>439</v>
      </c>
      <c r="D187" s="1113"/>
      <c r="E187" s="1113"/>
      <c r="F187" s="1113"/>
      <c r="G187" s="406" t="s">
        <v>425</v>
      </c>
      <c r="H187" s="1116">
        <v>787.91</v>
      </c>
      <c r="I187" s="1115"/>
    </row>
    <row r="188" spans="1:9" ht="12.75" customHeight="1" x14ac:dyDescent="0.2">
      <c r="A188" s="1112" t="s">
        <v>440</v>
      </c>
      <c r="B188" s="1112"/>
      <c r="C188" s="1113" t="s">
        <v>441</v>
      </c>
      <c r="D188" s="1113"/>
      <c r="E188" s="1113"/>
      <c r="F188" s="1113"/>
      <c r="G188" s="406" t="s">
        <v>425</v>
      </c>
      <c r="H188" s="1116">
        <v>614.66999999999996</v>
      </c>
      <c r="I188" s="1115"/>
    </row>
    <row r="189" spans="1:9" ht="12.75" customHeight="1" x14ac:dyDescent="0.2">
      <c r="A189" s="1112" t="s">
        <v>442</v>
      </c>
      <c r="B189" s="1112"/>
      <c r="C189" s="1113" t="s">
        <v>443</v>
      </c>
      <c r="D189" s="1113"/>
      <c r="E189" s="1113"/>
      <c r="F189" s="1113"/>
      <c r="G189" s="406" t="s">
        <v>167</v>
      </c>
      <c r="H189" s="1116">
        <v>672.56</v>
      </c>
      <c r="I189" s="1115"/>
    </row>
    <row r="190" spans="1:9" ht="12.75" customHeight="1" x14ac:dyDescent="0.2">
      <c r="A190" s="1140">
        <v>8726</v>
      </c>
      <c r="B190" s="1119"/>
      <c r="C190" s="1120" t="s">
        <v>444</v>
      </c>
      <c r="D190" s="1120"/>
      <c r="E190" s="1120"/>
      <c r="F190" s="1120"/>
      <c r="G190" s="405"/>
      <c r="H190" s="1121"/>
      <c r="I190" s="1121"/>
    </row>
    <row r="191" spans="1:9" ht="12.75" customHeight="1" x14ac:dyDescent="0.2">
      <c r="A191" s="1112" t="s">
        <v>445</v>
      </c>
      <c r="B191" s="1112"/>
      <c r="C191" s="1113" t="s">
        <v>446</v>
      </c>
      <c r="D191" s="1113"/>
      <c r="E191" s="1113"/>
      <c r="F191" s="1113"/>
      <c r="G191" s="406" t="s">
        <v>53</v>
      </c>
      <c r="H191" s="1114">
        <v>54.85</v>
      </c>
      <c r="I191" s="1115"/>
    </row>
    <row r="192" spans="1:9" ht="12.75" customHeight="1" x14ac:dyDescent="0.2">
      <c r="A192" s="1112" t="s">
        <v>447</v>
      </c>
      <c r="B192" s="1112"/>
      <c r="C192" s="1113" t="s">
        <v>448</v>
      </c>
      <c r="D192" s="1113"/>
      <c r="E192" s="1113"/>
      <c r="F192" s="1113"/>
      <c r="G192" s="406" t="s">
        <v>167</v>
      </c>
      <c r="H192" s="1114">
        <v>30.05</v>
      </c>
      <c r="I192" s="1115"/>
    </row>
    <row r="193" spans="1:9" ht="12.75" customHeight="1" x14ac:dyDescent="0.2">
      <c r="A193" s="1112" t="s">
        <v>449</v>
      </c>
      <c r="B193" s="1112"/>
      <c r="C193" s="1113" t="s">
        <v>450</v>
      </c>
      <c r="D193" s="1113"/>
      <c r="E193" s="1113"/>
      <c r="F193" s="1113"/>
      <c r="G193" s="406" t="s">
        <v>167</v>
      </c>
      <c r="H193" s="1114">
        <v>51.78</v>
      </c>
      <c r="I193" s="1115"/>
    </row>
    <row r="194" spans="1:9" ht="12.75" customHeight="1" x14ac:dyDescent="0.2">
      <c r="A194" s="1112" t="s">
        <v>451</v>
      </c>
      <c r="B194" s="1112"/>
      <c r="C194" s="1113" t="s">
        <v>452</v>
      </c>
      <c r="D194" s="1113"/>
      <c r="E194" s="1113"/>
      <c r="F194" s="1113"/>
      <c r="G194" s="406" t="s">
        <v>167</v>
      </c>
      <c r="H194" s="1114">
        <v>68.680000000000007</v>
      </c>
      <c r="I194" s="1115"/>
    </row>
    <row r="195" spans="1:9" ht="12.75" customHeight="1" x14ac:dyDescent="0.2">
      <c r="A195" s="1140">
        <v>8727</v>
      </c>
      <c r="B195" s="1119"/>
      <c r="C195" s="1120" t="s">
        <v>453</v>
      </c>
      <c r="D195" s="1120"/>
      <c r="E195" s="1120"/>
      <c r="F195" s="1120"/>
      <c r="G195" s="405"/>
      <c r="H195" s="1121"/>
      <c r="I195" s="1121"/>
    </row>
    <row r="196" spans="1:9" ht="12.75" customHeight="1" x14ac:dyDescent="0.2">
      <c r="A196" s="1112" t="s">
        <v>454</v>
      </c>
      <c r="B196" s="1112"/>
      <c r="C196" s="1113" t="s">
        <v>455</v>
      </c>
      <c r="D196" s="1113"/>
      <c r="E196" s="1113"/>
      <c r="F196" s="1113"/>
      <c r="G196" s="406" t="s">
        <v>164</v>
      </c>
      <c r="H196" s="1116">
        <v>148.08000000000001</v>
      </c>
      <c r="I196" s="1115"/>
    </row>
    <row r="197" spans="1:9" ht="12.75" customHeight="1" x14ac:dyDescent="0.2">
      <c r="A197" s="1112" t="s">
        <v>456</v>
      </c>
      <c r="B197" s="1112"/>
      <c r="C197" s="1113" t="s">
        <v>457</v>
      </c>
      <c r="D197" s="1113"/>
      <c r="E197" s="1113"/>
      <c r="F197" s="1113"/>
      <c r="G197" s="406" t="s">
        <v>53</v>
      </c>
      <c r="H197" s="1114">
        <v>36.4</v>
      </c>
      <c r="I197" s="1115"/>
    </row>
    <row r="198" spans="1:9" ht="12.75" customHeight="1" x14ac:dyDescent="0.2">
      <c r="A198" s="1112" t="s">
        <v>458</v>
      </c>
      <c r="B198" s="1112"/>
      <c r="C198" s="1113" t="s">
        <v>459</v>
      </c>
      <c r="D198" s="1113"/>
      <c r="E198" s="1113"/>
      <c r="F198" s="1113"/>
      <c r="G198" s="406" t="s">
        <v>164</v>
      </c>
      <c r="H198" s="1117">
        <v>8.52</v>
      </c>
      <c r="I198" s="1115"/>
    </row>
    <row r="199" spans="1:9" ht="12.75" customHeight="1" x14ac:dyDescent="0.2">
      <c r="A199" s="1112" t="s">
        <v>460</v>
      </c>
      <c r="B199" s="1112"/>
      <c r="C199" s="1113" t="s">
        <v>461</v>
      </c>
      <c r="D199" s="1113"/>
      <c r="E199" s="1113"/>
      <c r="F199" s="1113"/>
      <c r="G199" s="406" t="s">
        <v>53</v>
      </c>
      <c r="H199" s="1114">
        <v>16.579999999999998</v>
      </c>
      <c r="I199" s="1115"/>
    </row>
    <row r="200" spans="1:9" ht="12.75" customHeight="1" x14ac:dyDescent="0.2">
      <c r="A200" s="1112" t="s">
        <v>462</v>
      </c>
      <c r="B200" s="1112"/>
      <c r="C200" s="1113" t="s">
        <v>463</v>
      </c>
      <c r="D200" s="1113"/>
      <c r="E200" s="1113"/>
      <c r="F200" s="1113"/>
      <c r="G200" s="406" t="s">
        <v>53</v>
      </c>
      <c r="H200" s="1116">
        <v>228.9</v>
      </c>
      <c r="I200" s="1115"/>
    </row>
    <row r="201" spans="1:9" ht="12.75" customHeight="1" x14ac:dyDescent="0.2">
      <c r="A201" s="1112" t="s">
        <v>464</v>
      </c>
      <c r="B201" s="1112"/>
      <c r="C201" s="1113" t="s">
        <v>465</v>
      </c>
      <c r="D201" s="1113"/>
      <c r="E201" s="1113"/>
      <c r="F201" s="1113"/>
      <c r="G201" s="406" t="s">
        <v>164</v>
      </c>
      <c r="H201" s="1114">
        <v>74.89</v>
      </c>
      <c r="I201" s="1115"/>
    </row>
    <row r="202" spans="1:9" ht="12.75" customHeight="1" x14ac:dyDescent="0.2">
      <c r="A202" s="1112" t="s">
        <v>466</v>
      </c>
      <c r="B202" s="1112"/>
      <c r="C202" s="1113" t="s">
        <v>467</v>
      </c>
      <c r="D202" s="1113"/>
      <c r="E202" s="1113"/>
      <c r="F202" s="1113"/>
      <c r="G202" s="406" t="s">
        <v>53</v>
      </c>
      <c r="H202" s="1116">
        <v>166.23</v>
      </c>
      <c r="I202" s="1115"/>
    </row>
    <row r="203" spans="1:9" ht="12.75" customHeight="1" x14ac:dyDescent="0.2">
      <c r="A203" s="1112" t="s">
        <v>468</v>
      </c>
      <c r="B203" s="1112"/>
      <c r="C203" s="1113" t="s">
        <v>469</v>
      </c>
      <c r="D203" s="1113"/>
      <c r="E203" s="1113"/>
      <c r="F203" s="1113"/>
      <c r="G203" s="406" t="s">
        <v>164</v>
      </c>
      <c r="H203" s="1114">
        <v>84.07</v>
      </c>
      <c r="I203" s="1115"/>
    </row>
    <row r="204" spans="1:9" ht="12.75" customHeight="1" x14ac:dyDescent="0.2">
      <c r="A204" s="1140">
        <v>8728</v>
      </c>
      <c r="B204" s="1119"/>
      <c r="C204" s="1120" t="s">
        <v>470</v>
      </c>
      <c r="D204" s="1120"/>
      <c r="E204" s="1120"/>
      <c r="F204" s="1120"/>
      <c r="G204" s="405"/>
      <c r="H204" s="1121"/>
      <c r="I204" s="1121"/>
    </row>
    <row r="205" spans="1:9" ht="12.75" customHeight="1" x14ac:dyDescent="0.2">
      <c r="A205" s="1112" t="s">
        <v>471</v>
      </c>
      <c r="B205" s="1112"/>
      <c r="C205" s="1113" t="s">
        <v>472</v>
      </c>
      <c r="D205" s="1113"/>
      <c r="E205" s="1113"/>
      <c r="F205" s="1113"/>
      <c r="G205" s="406" t="s">
        <v>167</v>
      </c>
      <c r="H205" s="1117">
        <v>4.2699999999999996</v>
      </c>
      <c r="I205" s="1115"/>
    </row>
    <row r="206" spans="1:9" ht="12.75" customHeight="1" x14ac:dyDescent="0.2">
      <c r="A206" s="1112" t="s">
        <v>473</v>
      </c>
      <c r="B206" s="1112"/>
      <c r="C206" s="1113" t="s">
        <v>474</v>
      </c>
      <c r="D206" s="1113"/>
      <c r="E206" s="1113"/>
      <c r="F206" s="1113"/>
      <c r="G206" s="406" t="s">
        <v>53</v>
      </c>
      <c r="H206" s="1117">
        <v>2.2999999999999998</v>
      </c>
      <c r="I206" s="1115"/>
    </row>
    <row r="207" spans="1:9" ht="12.75" customHeight="1" x14ac:dyDescent="0.2">
      <c r="A207" s="1112" t="s">
        <v>475</v>
      </c>
      <c r="B207" s="1112"/>
      <c r="C207" s="1113" t="s">
        <v>476</v>
      </c>
      <c r="D207" s="1113"/>
      <c r="E207" s="1113"/>
      <c r="F207" s="1113"/>
      <c r="G207" s="406" t="s">
        <v>53</v>
      </c>
      <c r="H207" s="1117">
        <v>6.98</v>
      </c>
      <c r="I207" s="1115"/>
    </row>
    <row r="208" spans="1:9" ht="12.75" customHeight="1" x14ac:dyDescent="0.2">
      <c r="A208" s="1140">
        <v>8729</v>
      </c>
      <c r="B208" s="1119"/>
      <c r="C208" s="1120" t="s">
        <v>477</v>
      </c>
      <c r="D208" s="1120"/>
      <c r="E208" s="1120"/>
      <c r="F208" s="1120"/>
      <c r="G208" s="405"/>
      <c r="H208" s="1121"/>
      <c r="I208" s="1121"/>
    </row>
    <row r="209" spans="1:9" ht="12.75" customHeight="1" x14ac:dyDescent="0.2">
      <c r="A209" s="1112" t="s">
        <v>478</v>
      </c>
      <c r="B209" s="1112"/>
      <c r="C209" s="1113" t="s">
        <v>479</v>
      </c>
      <c r="D209" s="1113"/>
      <c r="E209" s="1113"/>
      <c r="F209" s="1113"/>
      <c r="G209" s="406" t="s">
        <v>53</v>
      </c>
      <c r="H209" s="1117">
        <v>1.39</v>
      </c>
      <c r="I209" s="1115"/>
    </row>
    <row r="210" spans="1:9" ht="12.75" customHeight="1" x14ac:dyDescent="0.2">
      <c r="A210" s="1112" t="s">
        <v>480</v>
      </c>
      <c r="B210" s="1112"/>
      <c r="C210" s="1113" t="s">
        <v>481</v>
      </c>
      <c r="D210" s="1113"/>
      <c r="E210" s="1113"/>
      <c r="F210" s="1113"/>
      <c r="G210" s="406" t="s">
        <v>164</v>
      </c>
      <c r="H210" s="1117">
        <v>1.26</v>
      </c>
      <c r="I210" s="1115"/>
    </row>
    <row r="211" spans="1:9" ht="12.75" customHeight="1" x14ac:dyDescent="0.2">
      <c r="A211" s="1112" t="s">
        <v>482</v>
      </c>
      <c r="B211" s="1112"/>
      <c r="C211" s="1113" t="s">
        <v>483</v>
      </c>
      <c r="D211" s="1113"/>
      <c r="E211" s="1113"/>
      <c r="F211" s="1113"/>
      <c r="G211" s="406" t="s">
        <v>484</v>
      </c>
      <c r="H211" s="1114">
        <v>43.39</v>
      </c>
      <c r="I211" s="1115"/>
    </row>
    <row r="212" spans="1:9" ht="12.75" customHeight="1" x14ac:dyDescent="0.2">
      <c r="A212" s="1112" t="s">
        <v>485</v>
      </c>
      <c r="B212" s="1112"/>
      <c r="C212" s="1113" t="s">
        <v>486</v>
      </c>
      <c r="D212" s="1113"/>
      <c r="E212" s="1113"/>
      <c r="F212" s="1113"/>
      <c r="G212" s="406" t="s">
        <v>487</v>
      </c>
      <c r="H212" s="1117">
        <v>6.66</v>
      </c>
      <c r="I212" s="1115"/>
    </row>
    <row r="213" spans="1:9" ht="12.75" customHeight="1" x14ac:dyDescent="0.2">
      <c r="A213" s="1112" t="s">
        <v>488</v>
      </c>
      <c r="B213" s="1112"/>
      <c r="C213" s="1113" t="s">
        <v>489</v>
      </c>
      <c r="D213" s="1113"/>
      <c r="E213" s="1113"/>
      <c r="F213" s="1113"/>
      <c r="G213" s="406" t="s">
        <v>484</v>
      </c>
      <c r="H213" s="1114">
        <v>20</v>
      </c>
      <c r="I213" s="1115"/>
    </row>
    <row r="214" spans="1:9" ht="12.75" customHeight="1" x14ac:dyDescent="0.2">
      <c r="A214" s="1112" t="s">
        <v>490</v>
      </c>
      <c r="B214" s="1112"/>
      <c r="C214" s="1113" t="s">
        <v>491</v>
      </c>
      <c r="D214" s="1113"/>
      <c r="E214" s="1113"/>
      <c r="F214" s="1113"/>
      <c r="G214" s="406" t="s">
        <v>164</v>
      </c>
      <c r="H214" s="1117">
        <v>7.55</v>
      </c>
      <c r="I214" s="1115"/>
    </row>
    <row r="215" spans="1:9" ht="12.75" customHeight="1" x14ac:dyDescent="0.2">
      <c r="A215" s="1112" t="s">
        <v>492</v>
      </c>
      <c r="B215" s="1112"/>
      <c r="C215" s="1113" t="s">
        <v>493</v>
      </c>
      <c r="D215" s="1113"/>
      <c r="E215" s="1113"/>
      <c r="F215" s="1113"/>
      <c r="G215" s="406" t="s">
        <v>164</v>
      </c>
      <c r="H215" s="1114">
        <v>14.47</v>
      </c>
      <c r="I215" s="1115"/>
    </row>
    <row r="216" spans="1:9" ht="12.75" customHeight="1" x14ac:dyDescent="0.2">
      <c r="A216" s="1112" t="s">
        <v>494</v>
      </c>
      <c r="B216" s="1112"/>
      <c r="C216" s="1113" t="s">
        <v>495</v>
      </c>
      <c r="D216" s="1113"/>
      <c r="E216" s="1113"/>
      <c r="F216" s="1113"/>
      <c r="G216" s="406" t="s">
        <v>53</v>
      </c>
      <c r="H216" s="1117">
        <v>8.4499999999999993</v>
      </c>
      <c r="I216" s="1115"/>
    </row>
    <row r="217" spans="1:9" ht="12.75" customHeight="1" x14ac:dyDescent="0.2">
      <c r="A217" s="1112" t="s">
        <v>496</v>
      </c>
      <c r="B217" s="1112"/>
      <c r="C217" s="1113" t="s">
        <v>497</v>
      </c>
      <c r="D217" s="1113"/>
      <c r="E217" s="1113"/>
      <c r="F217" s="1113"/>
      <c r="G217" s="406" t="s">
        <v>164</v>
      </c>
      <c r="H217" s="1117">
        <v>5.82</v>
      </c>
      <c r="I217" s="1115"/>
    </row>
    <row r="218" spans="1:9" ht="12.75" customHeight="1" x14ac:dyDescent="0.2">
      <c r="A218" s="1112" t="s">
        <v>498</v>
      </c>
      <c r="B218" s="1112"/>
      <c r="C218" s="1113" t="s">
        <v>499</v>
      </c>
      <c r="D218" s="1113"/>
      <c r="E218" s="1113"/>
      <c r="F218" s="1113"/>
      <c r="G218" s="406" t="s">
        <v>164</v>
      </c>
      <c r="H218" s="1117">
        <v>7.32</v>
      </c>
      <c r="I218" s="1115"/>
    </row>
    <row r="219" spans="1:9" ht="12.75" customHeight="1" x14ac:dyDescent="0.2">
      <c r="A219" s="1140">
        <v>8730</v>
      </c>
      <c r="B219" s="1119"/>
      <c r="C219" s="1120" t="s">
        <v>500</v>
      </c>
      <c r="D219" s="1120"/>
      <c r="E219" s="1120"/>
      <c r="F219" s="1120"/>
      <c r="G219" s="405"/>
      <c r="H219" s="1121"/>
      <c r="I219" s="1121"/>
    </row>
    <row r="220" spans="1:9" ht="12.75" customHeight="1" x14ac:dyDescent="0.2">
      <c r="A220" s="1112" t="s">
        <v>501</v>
      </c>
      <c r="B220" s="1112"/>
      <c r="C220" s="1113" t="s">
        <v>502</v>
      </c>
      <c r="D220" s="1113"/>
      <c r="E220" s="1113"/>
      <c r="F220" s="1113"/>
      <c r="G220" s="406" t="s">
        <v>53</v>
      </c>
      <c r="H220" s="1116">
        <v>281.42</v>
      </c>
      <c r="I220" s="1115"/>
    </row>
    <row r="221" spans="1:9" ht="24" customHeight="1" x14ac:dyDescent="0.2">
      <c r="A221" s="1112" t="s">
        <v>503</v>
      </c>
      <c r="B221" s="1112"/>
      <c r="C221" s="1113" t="s">
        <v>504</v>
      </c>
      <c r="D221" s="1113"/>
      <c r="E221" s="1113"/>
      <c r="F221" s="1113"/>
      <c r="G221" s="406" t="s">
        <v>53</v>
      </c>
      <c r="H221" s="1116">
        <v>175.68</v>
      </c>
      <c r="I221" s="1115"/>
    </row>
    <row r="222" spans="1:9" ht="12.75" customHeight="1" x14ac:dyDescent="0.2">
      <c r="A222" s="1140">
        <v>8665</v>
      </c>
      <c r="B222" s="1119"/>
      <c r="C222" s="1120" t="s">
        <v>505</v>
      </c>
      <c r="D222" s="1120"/>
      <c r="E222" s="1120"/>
      <c r="F222" s="1120"/>
      <c r="G222" s="405"/>
      <c r="H222" s="1121"/>
      <c r="I222" s="1121"/>
    </row>
    <row r="223" spans="1:9" ht="12.75" customHeight="1" x14ac:dyDescent="0.2">
      <c r="A223" s="1140">
        <v>8731</v>
      </c>
      <c r="B223" s="1119"/>
      <c r="C223" s="1120" t="s">
        <v>506</v>
      </c>
      <c r="D223" s="1120"/>
      <c r="E223" s="1120"/>
      <c r="F223" s="1120"/>
      <c r="G223" s="405"/>
      <c r="H223" s="1121"/>
      <c r="I223" s="1121"/>
    </row>
    <row r="224" spans="1:9" ht="24" customHeight="1" x14ac:dyDescent="0.2">
      <c r="A224" s="1112" t="s">
        <v>507</v>
      </c>
      <c r="B224" s="1112"/>
      <c r="C224" s="1113" t="s">
        <v>508</v>
      </c>
      <c r="D224" s="1113"/>
      <c r="E224" s="1113"/>
      <c r="F224" s="1113"/>
      <c r="G224" s="406" t="s">
        <v>266</v>
      </c>
      <c r="H224" s="1117">
        <v>3.72</v>
      </c>
      <c r="I224" s="1115"/>
    </row>
    <row r="225" spans="1:9" ht="24" customHeight="1" x14ac:dyDescent="0.2">
      <c r="A225" s="1112" t="s">
        <v>509</v>
      </c>
      <c r="B225" s="1112"/>
      <c r="C225" s="1113" t="s">
        <v>510</v>
      </c>
      <c r="D225" s="1113"/>
      <c r="E225" s="1113"/>
      <c r="F225" s="1113"/>
      <c r="G225" s="406" t="s">
        <v>164</v>
      </c>
      <c r="H225" s="1117">
        <v>4.1399999999999997</v>
      </c>
      <c r="I225" s="1115"/>
    </row>
    <row r="226" spans="1:9" ht="12.75" customHeight="1" x14ac:dyDescent="0.2">
      <c r="A226" s="1112" t="s">
        <v>511</v>
      </c>
      <c r="B226" s="1112"/>
      <c r="C226" s="1113" t="s">
        <v>512</v>
      </c>
      <c r="D226" s="1113"/>
      <c r="E226" s="1113"/>
      <c r="F226" s="1113"/>
      <c r="G226" s="406" t="s">
        <v>164</v>
      </c>
      <c r="H226" s="1117">
        <v>2.81</v>
      </c>
      <c r="I226" s="1115"/>
    </row>
    <row r="227" spans="1:9" ht="12.75" customHeight="1" x14ac:dyDescent="0.2">
      <c r="A227" s="1112" t="s">
        <v>513</v>
      </c>
      <c r="B227" s="1112"/>
      <c r="C227" s="1113" t="s">
        <v>514</v>
      </c>
      <c r="D227" s="1113"/>
      <c r="E227" s="1113"/>
      <c r="F227" s="1113"/>
      <c r="G227" s="406" t="s">
        <v>164</v>
      </c>
      <c r="H227" s="1117">
        <v>7.82</v>
      </c>
      <c r="I227" s="1115"/>
    </row>
    <row r="228" spans="1:9" ht="12.75" customHeight="1" x14ac:dyDescent="0.2">
      <c r="A228" s="1140">
        <v>8732</v>
      </c>
      <c r="B228" s="1119"/>
      <c r="C228" s="1120" t="s">
        <v>515</v>
      </c>
      <c r="D228" s="1120"/>
      <c r="E228" s="1120"/>
      <c r="F228" s="1120"/>
      <c r="G228" s="405"/>
      <c r="H228" s="1121"/>
      <c r="I228" s="1121"/>
    </row>
    <row r="229" spans="1:9" ht="12.75" customHeight="1" x14ac:dyDescent="0.2">
      <c r="A229" s="1112" t="s">
        <v>516</v>
      </c>
      <c r="B229" s="1112"/>
      <c r="C229" s="1113" t="s">
        <v>517</v>
      </c>
      <c r="D229" s="1113"/>
      <c r="E229" s="1113"/>
      <c r="F229" s="1113"/>
      <c r="G229" s="406" t="s">
        <v>266</v>
      </c>
      <c r="H229" s="1117">
        <v>5.58</v>
      </c>
      <c r="I229" s="1115"/>
    </row>
    <row r="230" spans="1:9" ht="12.75" customHeight="1" x14ac:dyDescent="0.2">
      <c r="A230" s="1112" t="s">
        <v>518</v>
      </c>
      <c r="B230" s="1112"/>
      <c r="C230" s="1113" t="s">
        <v>519</v>
      </c>
      <c r="D230" s="1113"/>
      <c r="E230" s="1113"/>
      <c r="F230" s="1113"/>
      <c r="G230" s="406" t="s">
        <v>266</v>
      </c>
      <c r="H230" s="1117">
        <v>7.44</v>
      </c>
      <c r="I230" s="1115"/>
    </row>
    <row r="231" spans="1:9" ht="12.75" customHeight="1" x14ac:dyDescent="0.2">
      <c r="A231" s="1112" t="s">
        <v>520</v>
      </c>
      <c r="B231" s="1112"/>
      <c r="C231" s="1113" t="s">
        <v>521</v>
      </c>
      <c r="D231" s="1113"/>
      <c r="E231" s="1113"/>
      <c r="F231" s="1113"/>
      <c r="G231" s="406" t="s">
        <v>266</v>
      </c>
      <c r="H231" s="1117">
        <v>4</v>
      </c>
      <c r="I231" s="1115"/>
    </row>
    <row r="232" spans="1:9" ht="12.75" customHeight="1" x14ac:dyDescent="0.2">
      <c r="A232" s="1112" t="s">
        <v>522</v>
      </c>
      <c r="B232" s="1112"/>
      <c r="C232" s="1113" t="s">
        <v>523</v>
      </c>
      <c r="D232" s="1113"/>
      <c r="E232" s="1113"/>
      <c r="F232" s="1113"/>
      <c r="G232" s="406" t="s">
        <v>266</v>
      </c>
      <c r="H232" s="1117">
        <v>5.67</v>
      </c>
      <c r="I232" s="1115"/>
    </row>
    <row r="233" spans="1:9" ht="12.75" customHeight="1" x14ac:dyDescent="0.2">
      <c r="A233" s="1112" t="s">
        <v>524</v>
      </c>
      <c r="B233" s="1112"/>
      <c r="C233" s="1113" t="s">
        <v>525</v>
      </c>
      <c r="D233" s="1113"/>
      <c r="E233" s="1113"/>
      <c r="F233" s="1113"/>
      <c r="G233" s="406" t="s">
        <v>266</v>
      </c>
      <c r="H233" s="1117">
        <v>8.5399999999999991</v>
      </c>
      <c r="I233" s="1115"/>
    </row>
    <row r="234" spans="1:9" ht="12.75" customHeight="1" x14ac:dyDescent="0.2">
      <c r="A234" s="1112" t="s">
        <v>526</v>
      </c>
      <c r="B234" s="1112"/>
      <c r="C234" s="1113" t="s">
        <v>527</v>
      </c>
      <c r="D234" s="1113"/>
      <c r="E234" s="1113"/>
      <c r="F234" s="1113"/>
      <c r="G234" s="406" t="s">
        <v>266</v>
      </c>
      <c r="H234" s="1114">
        <v>15.36</v>
      </c>
      <c r="I234" s="1115"/>
    </row>
    <row r="235" spans="1:9" ht="12.75" customHeight="1" x14ac:dyDescent="0.2">
      <c r="A235" s="1112" t="s">
        <v>528</v>
      </c>
      <c r="B235" s="1112"/>
      <c r="C235" s="1113" t="s">
        <v>529</v>
      </c>
      <c r="D235" s="1113"/>
      <c r="E235" s="1113"/>
      <c r="F235" s="1113"/>
      <c r="G235" s="406" t="s">
        <v>266</v>
      </c>
      <c r="H235" s="1114">
        <v>10.24</v>
      </c>
      <c r="I235" s="1115"/>
    </row>
    <row r="236" spans="1:9" ht="12.75" customHeight="1" x14ac:dyDescent="0.2">
      <c r="A236" s="1112" t="s">
        <v>530</v>
      </c>
      <c r="B236" s="1112"/>
      <c r="C236" s="1113" t="s">
        <v>531</v>
      </c>
      <c r="D236" s="1113"/>
      <c r="E236" s="1113"/>
      <c r="F236" s="1113"/>
      <c r="G236" s="406" t="s">
        <v>266</v>
      </c>
      <c r="H236" s="1114">
        <v>12.79</v>
      </c>
      <c r="I236" s="1115"/>
    </row>
    <row r="237" spans="1:9" ht="12.75" customHeight="1" x14ac:dyDescent="0.2">
      <c r="A237" s="1112" t="s">
        <v>532</v>
      </c>
      <c r="B237" s="1112"/>
      <c r="C237" s="1113" t="s">
        <v>533</v>
      </c>
      <c r="D237" s="1113"/>
      <c r="E237" s="1113"/>
      <c r="F237" s="1113"/>
      <c r="G237" s="406" t="s">
        <v>266</v>
      </c>
      <c r="H237" s="1117">
        <v>6.9</v>
      </c>
      <c r="I237" s="1115"/>
    </row>
    <row r="238" spans="1:9" ht="12.75" customHeight="1" x14ac:dyDescent="0.2">
      <c r="A238" s="1112" t="s">
        <v>534</v>
      </c>
      <c r="B238" s="1112"/>
      <c r="C238" s="1113" t="s">
        <v>535</v>
      </c>
      <c r="D238" s="1113"/>
      <c r="E238" s="1113"/>
      <c r="F238" s="1113"/>
      <c r="G238" s="406" t="s">
        <v>266</v>
      </c>
      <c r="H238" s="1114">
        <v>12.29</v>
      </c>
      <c r="I238" s="1115"/>
    </row>
    <row r="239" spans="1:9" ht="12.75" customHeight="1" x14ac:dyDescent="0.2">
      <c r="A239" s="1112" t="s">
        <v>536</v>
      </c>
      <c r="B239" s="1112"/>
      <c r="C239" s="1113" t="s">
        <v>537</v>
      </c>
      <c r="D239" s="1113"/>
      <c r="E239" s="1113"/>
      <c r="F239" s="1113"/>
      <c r="G239" s="406" t="s">
        <v>266</v>
      </c>
      <c r="H239" s="1117">
        <v>8.19</v>
      </c>
      <c r="I239" s="1115"/>
    </row>
    <row r="240" spans="1:9" ht="12.75" customHeight="1" x14ac:dyDescent="0.2">
      <c r="A240" s="1112" t="s">
        <v>538</v>
      </c>
      <c r="B240" s="1112"/>
      <c r="C240" s="1113" t="s">
        <v>539</v>
      </c>
      <c r="D240" s="1113"/>
      <c r="E240" s="1113"/>
      <c r="F240" s="1113"/>
      <c r="G240" s="406" t="s">
        <v>266</v>
      </c>
      <c r="H240" s="1114">
        <v>10.24</v>
      </c>
      <c r="I240" s="1115"/>
    </row>
    <row r="241" spans="1:9" ht="12.75" customHeight="1" x14ac:dyDescent="0.2">
      <c r="A241" s="1112" t="s">
        <v>540</v>
      </c>
      <c r="B241" s="1112"/>
      <c r="C241" s="1113" t="s">
        <v>541</v>
      </c>
      <c r="D241" s="1113"/>
      <c r="E241" s="1113"/>
      <c r="F241" s="1113"/>
      <c r="G241" s="406" t="s">
        <v>266</v>
      </c>
      <c r="H241" s="1114">
        <v>12.79</v>
      </c>
      <c r="I241" s="1115"/>
    </row>
    <row r="242" spans="1:9" ht="12.75" customHeight="1" x14ac:dyDescent="0.2">
      <c r="A242" s="1140">
        <v>8733</v>
      </c>
      <c r="B242" s="1119"/>
      <c r="C242" s="1120" t="s">
        <v>542</v>
      </c>
      <c r="D242" s="1120"/>
      <c r="E242" s="1120"/>
      <c r="F242" s="1120"/>
      <c r="G242" s="405"/>
      <c r="H242" s="1121"/>
      <c r="I242" s="1121"/>
    </row>
    <row r="243" spans="1:9" ht="12.75" customHeight="1" x14ac:dyDescent="0.2">
      <c r="A243" s="1112" t="s">
        <v>543</v>
      </c>
      <c r="B243" s="1112"/>
      <c r="C243" s="1113" t="s">
        <v>544</v>
      </c>
      <c r="D243" s="1113"/>
      <c r="E243" s="1113"/>
      <c r="F243" s="1113"/>
      <c r="G243" s="406" t="s">
        <v>266</v>
      </c>
      <c r="H243" s="1114">
        <v>32.42</v>
      </c>
      <c r="I243" s="1115"/>
    </row>
    <row r="244" spans="1:9" ht="12.75" customHeight="1" x14ac:dyDescent="0.2">
      <c r="A244" s="1112" t="s">
        <v>545</v>
      </c>
      <c r="B244" s="1112"/>
      <c r="C244" s="1113" t="s">
        <v>546</v>
      </c>
      <c r="D244" s="1113"/>
      <c r="E244" s="1113"/>
      <c r="F244" s="1113"/>
      <c r="G244" s="406" t="s">
        <v>266</v>
      </c>
      <c r="H244" s="1114">
        <v>72.94</v>
      </c>
      <c r="I244" s="1115"/>
    </row>
    <row r="245" spans="1:9" ht="12.75" customHeight="1" x14ac:dyDescent="0.2">
      <c r="A245" s="1112" t="s">
        <v>547</v>
      </c>
      <c r="B245" s="1112"/>
      <c r="C245" s="1113" t="s">
        <v>548</v>
      </c>
      <c r="D245" s="1113"/>
      <c r="E245" s="1113"/>
      <c r="F245" s="1113"/>
      <c r="G245" s="406" t="s">
        <v>266</v>
      </c>
      <c r="H245" s="1114">
        <v>97.26</v>
      </c>
      <c r="I245" s="1115"/>
    </row>
    <row r="246" spans="1:9" ht="12.75" customHeight="1" x14ac:dyDescent="0.2">
      <c r="A246" s="1112" t="s">
        <v>549</v>
      </c>
      <c r="B246" s="1112"/>
      <c r="C246" s="1113" t="s">
        <v>550</v>
      </c>
      <c r="D246" s="1113"/>
      <c r="E246" s="1113"/>
      <c r="F246" s="1113"/>
      <c r="G246" s="406" t="s">
        <v>266</v>
      </c>
      <c r="H246" s="1114">
        <v>55.11</v>
      </c>
      <c r="I246" s="1115"/>
    </row>
    <row r="247" spans="1:9" ht="12.75" customHeight="1" x14ac:dyDescent="0.2">
      <c r="A247" s="1140">
        <v>8734</v>
      </c>
      <c r="B247" s="1119"/>
      <c r="C247" s="1120" t="s">
        <v>551</v>
      </c>
      <c r="D247" s="1120"/>
      <c r="E247" s="1120"/>
      <c r="F247" s="1120"/>
      <c r="G247" s="405"/>
      <c r="H247" s="1121"/>
      <c r="I247" s="1121"/>
    </row>
    <row r="248" spans="1:9" ht="12.75" customHeight="1" x14ac:dyDescent="0.2">
      <c r="A248" s="1112" t="s">
        <v>552</v>
      </c>
      <c r="B248" s="1112"/>
      <c r="C248" s="1113" t="s">
        <v>553</v>
      </c>
      <c r="D248" s="1113"/>
      <c r="E248" s="1113"/>
      <c r="F248" s="1113"/>
      <c r="G248" s="406" t="s">
        <v>164</v>
      </c>
      <c r="H248" s="1114">
        <v>10.5</v>
      </c>
      <c r="I248" s="1115"/>
    </row>
    <row r="249" spans="1:9" ht="12.75" customHeight="1" x14ac:dyDescent="0.2">
      <c r="A249" s="1112" t="s">
        <v>554</v>
      </c>
      <c r="B249" s="1112"/>
      <c r="C249" s="1113" t="s">
        <v>555</v>
      </c>
      <c r="D249" s="1113"/>
      <c r="E249" s="1113"/>
      <c r="F249" s="1113"/>
      <c r="G249" s="406" t="s">
        <v>164</v>
      </c>
      <c r="H249" s="1114">
        <v>18.64</v>
      </c>
      <c r="I249" s="1115"/>
    </row>
    <row r="250" spans="1:9" ht="12.75" customHeight="1" x14ac:dyDescent="0.2">
      <c r="A250" s="1112" t="s">
        <v>556</v>
      </c>
      <c r="B250" s="1112"/>
      <c r="C250" s="1113" t="s">
        <v>557</v>
      </c>
      <c r="D250" s="1113"/>
      <c r="E250" s="1113"/>
      <c r="F250" s="1113"/>
      <c r="G250" s="406" t="s">
        <v>266</v>
      </c>
      <c r="H250" s="1114">
        <v>46.32</v>
      </c>
      <c r="I250" s="1115"/>
    </row>
    <row r="251" spans="1:9" ht="12.75" customHeight="1" x14ac:dyDescent="0.2">
      <c r="A251" s="1140">
        <v>8735</v>
      </c>
      <c r="B251" s="1119"/>
      <c r="C251" s="1120" t="s">
        <v>558</v>
      </c>
      <c r="D251" s="1120"/>
      <c r="E251" s="1120"/>
      <c r="F251" s="1120"/>
      <c r="G251" s="405"/>
      <c r="H251" s="1121"/>
      <c r="I251" s="1121"/>
    </row>
    <row r="252" spans="1:9" ht="12.75" customHeight="1" x14ac:dyDescent="0.2">
      <c r="A252" s="1112" t="s">
        <v>559</v>
      </c>
      <c r="B252" s="1112"/>
      <c r="C252" s="1113" t="s">
        <v>560</v>
      </c>
      <c r="D252" s="1113"/>
      <c r="E252" s="1113"/>
      <c r="F252" s="1113"/>
      <c r="G252" s="406" t="s">
        <v>266</v>
      </c>
      <c r="H252" s="1114">
        <v>38.17</v>
      </c>
      <c r="I252" s="1115"/>
    </row>
    <row r="253" spans="1:9" ht="12.75" customHeight="1" x14ac:dyDescent="0.2">
      <c r="A253" s="1112" t="s">
        <v>561</v>
      </c>
      <c r="B253" s="1112"/>
      <c r="C253" s="1113" t="s">
        <v>562</v>
      </c>
      <c r="D253" s="1113"/>
      <c r="E253" s="1113"/>
      <c r="F253" s="1113"/>
      <c r="G253" s="406" t="s">
        <v>266</v>
      </c>
      <c r="H253" s="1117">
        <v>2.81</v>
      </c>
      <c r="I253" s="1115"/>
    </row>
    <row r="254" spans="1:9" ht="12.75" customHeight="1" x14ac:dyDescent="0.2">
      <c r="A254" s="1112" t="s">
        <v>563</v>
      </c>
      <c r="B254" s="1112"/>
      <c r="C254" s="1113" t="s">
        <v>564</v>
      </c>
      <c r="D254" s="1113"/>
      <c r="E254" s="1113"/>
      <c r="F254" s="1113"/>
      <c r="G254" s="406" t="s">
        <v>266</v>
      </c>
      <c r="H254" s="1117">
        <v>2.6</v>
      </c>
      <c r="I254" s="1115"/>
    </row>
    <row r="255" spans="1:9" ht="12.75" customHeight="1" x14ac:dyDescent="0.2">
      <c r="A255" s="1112" t="s">
        <v>565</v>
      </c>
      <c r="B255" s="1112"/>
      <c r="C255" s="1113" t="s">
        <v>566</v>
      </c>
      <c r="D255" s="1113"/>
      <c r="E255" s="1113"/>
      <c r="F255" s="1113"/>
      <c r="G255" s="406" t="s">
        <v>266</v>
      </c>
      <c r="H255" s="1114">
        <v>55.11</v>
      </c>
      <c r="I255" s="1115"/>
    </row>
    <row r="256" spans="1:9" ht="12.75" customHeight="1" x14ac:dyDescent="0.2">
      <c r="A256" s="1112" t="s">
        <v>567</v>
      </c>
      <c r="B256" s="1112"/>
      <c r="C256" s="1113" t="s">
        <v>568</v>
      </c>
      <c r="D256" s="1113"/>
      <c r="E256" s="1113"/>
      <c r="F256" s="1113"/>
      <c r="G256" s="406" t="s">
        <v>266</v>
      </c>
      <c r="H256" s="1114">
        <v>38.17</v>
      </c>
      <c r="I256" s="1115"/>
    </row>
    <row r="257" spans="1:9" ht="12.75" customHeight="1" x14ac:dyDescent="0.2">
      <c r="A257" s="1112" t="s">
        <v>569</v>
      </c>
      <c r="B257" s="1112"/>
      <c r="C257" s="1113" t="s">
        <v>570</v>
      </c>
      <c r="D257" s="1113"/>
      <c r="E257" s="1113"/>
      <c r="F257" s="1113"/>
      <c r="G257" s="406" t="s">
        <v>266</v>
      </c>
      <c r="H257" s="1114">
        <v>55.11</v>
      </c>
      <c r="I257" s="1115"/>
    </row>
    <row r="258" spans="1:9" ht="12.75" customHeight="1" x14ac:dyDescent="0.2">
      <c r="A258" s="1140">
        <v>8736</v>
      </c>
      <c r="B258" s="1119"/>
      <c r="C258" s="1120" t="s">
        <v>571</v>
      </c>
      <c r="D258" s="1120"/>
      <c r="E258" s="1120"/>
      <c r="F258" s="1120"/>
      <c r="G258" s="405"/>
      <c r="H258" s="1121"/>
      <c r="I258" s="1121"/>
    </row>
    <row r="259" spans="1:9" ht="12.75" customHeight="1" x14ac:dyDescent="0.2">
      <c r="A259" s="1112" t="s">
        <v>572</v>
      </c>
      <c r="B259" s="1112"/>
      <c r="C259" s="1113" t="s">
        <v>573</v>
      </c>
      <c r="D259" s="1113"/>
      <c r="E259" s="1113"/>
      <c r="F259" s="1113"/>
      <c r="G259" s="406" t="s">
        <v>164</v>
      </c>
      <c r="H259" s="1114">
        <v>86.91</v>
      </c>
      <c r="I259" s="1115"/>
    </row>
    <row r="260" spans="1:9" ht="12.75" customHeight="1" x14ac:dyDescent="0.2">
      <c r="A260" s="1112" t="s">
        <v>574</v>
      </c>
      <c r="B260" s="1112"/>
      <c r="C260" s="1113" t="s">
        <v>575</v>
      </c>
      <c r="D260" s="1113"/>
      <c r="E260" s="1113"/>
      <c r="F260" s="1113"/>
      <c r="G260" s="406" t="s">
        <v>164</v>
      </c>
      <c r="H260" s="1114">
        <v>52.48</v>
      </c>
      <c r="I260" s="1115"/>
    </row>
    <row r="261" spans="1:9" ht="12.75" customHeight="1" x14ac:dyDescent="0.2">
      <c r="A261" s="1140">
        <v>8666</v>
      </c>
      <c r="B261" s="1119"/>
      <c r="C261" s="1120" t="s">
        <v>576</v>
      </c>
      <c r="D261" s="1120"/>
      <c r="E261" s="1120"/>
      <c r="F261" s="1120"/>
      <c r="G261" s="405"/>
      <c r="H261" s="1121"/>
      <c r="I261" s="1121"/>
    </row>
    <row r="262" spans="1:9" ht="12.75" customHeight="1" x14ac:dyDescent="0.2">
      <c r="A262" s="1140">
        <v>8737</v>
      </c>
      <c r="B262" s="1119"/>
      <c r="C262" s="1120" t="s">
        <v>577</v>
      </c>
      <c r="D262" s="1120"/>
      <c r="E262" s="1120"/>
      <c r="F262" s="1120"/>
      <c r="G262" s="405"/>
      <c r="H262" s="1121"/>
      <c r="I262" s="1121"/>
    </row>
    <row r="263" spans="1:9" ht="12.75" customHeight="1" x14ac:dyDescent="0.2">
      <c r="A263" s="1112" t="s">
        <v>578</v>
      </c>
      <c r="B263" s="1112"/>
      <c r="C263" s="1113" t="s">
        <v>579</v>
      </c>
      <c r="D263" s="1113"/>
      <c r="E263" s="1113"/>
      <c r="F263" s="1113"/>
      <c r="G263" s="406" t="s">
        <v>53</v>
      </c>
      <c r="H263" s="1114">
        <v>18.64</v>
      </c>
      <c r="I263" s="1115"/>
    </row>
    <row r="264" spans="1:9" ht="12.75" customHeight="1" x14ac:dyDescent="0.2">
      <c r="A264" s="1112" t="s">
        <v>580</v>
      </c>
      <c r="B264" s="1112"/>
      <c r="C264" s="1113" t="s">
        <v>581</v>
      </c>
      <c r="D264" s="1113"/>
      <c r="E264" s="1113"/>
      <c r="F264" s="1113"/>
      <c r="G264" s="406" t="s">
        <v>53</v>
      </c>
      <c r="H264" s="1114">
        <v>24.31</v>
      </c>
      <c r="I264" s="1115"/>
    </row>
    <row r="265" spans="1:9" ht="12.75" customHeight="1" x14ac:dyDescent="0.2">
      <c r="A265" s="1112" t="s">
        <v>582</v>
      </c>
      <c r="B265" s="1112"/>
      <c r="C265" s="1113" t="s">
        <v>583</v>
      </c>
      <c r="D265" s="1113"/>
      <c r="E265" s="1113"/>
      <c r="F265" s="1113"/>
      <c r="G265" s="406" t="s">
        <v>53</v>
      </c>
      <c r="H265" s="1114">
        <v>32.42</v>
      </c>
      <c r="I265" s="1115"/>
    </row>
    <row r="266" spans="1:9" ht="12.75" customHeight="1" x14ac:dyDescent="0.2">
      <c r="A266" s="1112" t="s">
        <v>584</v>
      </c>
      <c r="B266" s="1112"/>
      <c r="C266" s="1113" t="s">
        <v>585</v>
      </c>
      <c r="D266" s="1113"/>
      <c r="E266" s="1113"/>
      <c r="F266" s="1113"/>
      <c r="G266" s="406" t="s">
        <v>53</v>
      </c>
      <c r="H266" s="1114">
        <v>48.63</v>
      </c>
      <c r="I266" s="1115"/>
    </row>
    <row r="267" spans="1:9" ht="12.75" customHeight="1" x14ac:dyDescent="0.2">
      <c r="A267" s="1140">
        <v>8738</v>
      </c>
      <c r="B267" s="1119"/>
      <c r="C267" s="1120" t="s">
        <v>586</v>
      </c>
      <c r="D267" s="1120"/>
      <c r="E267" s="1120"/>
      <c r="F267" s="1120"/>
      <c r="G267" s="405"/>
      <c r="H267" s="1121"/>
      <c r="I267" s="1121"/>
    </row>
    <row r="268" spans="1:9" ht="12.75" customHeight="1" x14ac:dyDescent="0.2">
      <c r="A268" s="1112" t="s">
        <v>587</v>
      </c>
      <c r="B268" s="1112"/>
      <c r="C268" s="1113" t="s">
        <v>588</v>
      </c>
      <c r="D268" s="1113"/>
      <c r="E268" s="1113"/>
      <c r="F268" s="1113"/>
      <c r="G268" s="406" t="s">
        <v>589</v>
      </c>
      <c r="H268" s="1116">
        <v>149.29</v>
      </c>
      <c r="I268" s="1115"/>
    </row>
    <row r="269" spans="1:9" ht="12.75" customHeight="1" x14ac:dyDescent="0.2">
      <c r="A269" s="1112" t="s">
        <v>590</v>
      </c>
      <c r="B269" s="1112"/>
      <c r="C269" s="1113" t="s">
        <v>591</v>
      </c>
      <c r="D269" s="1113"/>
      <c r="E269" s="1113"/>
      <c r="F269" s="1113"/>
      <c r="G269" s="406" t="s">
        <v>589</v>
      </c>
      <c r="H269" s="1116">
        <v>100.31</v>
      </c>
      <c r="I269" s="1115"/>
    </row>
    <row r="270" spans="1:9" ht="12.75" customHeight="1" x14ac:dyDescent="0.2">
      <c r="A270" s="1112" t="s">
        <v>592</v>
      </c>
      <c r="B270" s="1112"/>
      <c r="C270" s="1113" t="s">
        <v>593</v>
      </c>
      <c r="D270" s="1113"/>
      <c r="E270" s="1113"/>
      <c r="F270" s="1113"/>
      <c r="G270" s="406" t="s">
        <v>589</v>
      </c>
      <c r="H270" s="1116">
        <v>149.29</v>
      </c>
      <c r="I270" s="1115"/>
    </row>
    <row r="271" spans="1:9" ht="12.75" customHeight="1" x14ac:dyDescent="0.2">
      <c r="A271" s="1112" t="s">
        <v>594</v>
      </c>
      <c r="B271" s="1112"/>
      <c r="C271" s="1113" t="s">
        <v>595</v>
      </c>
      <c r="D271" s="1113"/>
      <c r="E271" s="1113"/>
      <c r="F271" s="1113"/>
      <c r="G271" s="406" t="s">
        <v>589</v>
      </c>
      <c r="H271" s="1114">
        <v>99.82</v>
      </c>
      <c r="I271" s="1115"/>
    </row>
    <row r="272" spans="1:9" ht="12.75" customHeight="1" x14ac:dyDescent="0.2">
      <c r="A272" s="1112" t="s">
        <v>596</v>
      </c>
      <c r="B272" s="1112"/>
      <c r="C272" s="1113" t="s">
        <v>597</v>
      </c>
      <c r="D272" s="1113"/>
      <c r="E272" s="1113"/>
      <c r="F272" s="1113"/>
      <c r="G272" s="406" t="s">
        <v>589</v>
      </c>
      <c r="H272" s="1114">
        <v>46.11</v>
      </c>
      <c r="I272" s="1115"/>
    </row>
    <row r="273" spans="1:9" ht="12.75" customHeight="1" x14ac:dyDescent="0.2">
      <c r="A273" s="1112" t="s">
        <v>598</v>
      </c>
      <c r="B273" s="1112"/>
      <c r="C273" s="1113" t="s">
        <v>599</v>
      </c>
      <c r="D273" s="1113"/>
      <c r="E273" s="1113"/>
      <c r="F273" s="1113"/>
      <c r="G273" s="406" t="s">
        <v>53</v>
      </c>
      <c r="H273" s="1116">
        <v>309.11</v>
      </c>
      <c r="I273" s="1115"/>
    </row>
    <row r="274" spans="1:9" ht="12.75" customHeight="1" x14ac:dyDescent="0.2">
      <c r="A274" s="1112" t="s">
        <v>600</v>
      </c>
      <c r="B274" s="1112"/>
      <c r="C274" s="1113" t="s">
        <v>601</v>
      </c>
      <c r="D274" s="1113"/>
      <c r="E274" s="1113"/>
      <c r="F274" s="1113"/>
      <c r="G274" s="406" t="s">
        <v>53</v>
      </c>
      <c r="H274" s="1116">
        <v>396.27</v>
      </c>
      <c r="I274" s="1115"/>
    </row>
    <row r="275" spans="1:9" ht="12.75" customHeight="1" x14ac:dyDescent="0.2">
      <c r="A275" s="1112" t="s">
        <v>602</v>
      </c>
      <c r="B275" s="1112"/>
      <c r="C275" s="1113" t="s">
        <v>603</v>
      </c>
      <c r="D275" s="1113"/>
      <c r="E275" s="1113"/>
      <c r="F275" s="1113"/>
      <c r="G275" s="406" t="s">
        <v>53</v>
      </c>
      <c r="H275" s="1116">
        <v>183.75</v>
      </c>
      <c r="I275" s="1115"/>
    </row>
    <row r="276" spans="1:9" ht="12.75" customHeight="1" x14ac:dyDescent="0.2">
      <c r="A276" s="1112" t="s">
        <v>604</v>
      </c>
      <c r="B276" s="1112"/>
      <c r="C276" s="1113" t="s">
        <v>605</v>
      </c>
      <c r="D276" s="1113"/>
      <c r="E276" s="1113"/>
      <c r="F276" s="1113"/>
      <c r="G276" s="406" t="s">
        <v>53</v>
      </c>
      <c r="H276" s="1116">
        <v>215.17</v>
      </c>
      <c r="I276" s="1115"/>
    </row>
    <row r="277" spans="1:9" ht="12.75" customHeight="1" x14ac:dyDescent="0.2">
      <c r="A277" s="1112" t="s">
        <v>606</v>
      </c>
      <c r="B277" s="1112"/>
      <c r="C277" s="1113" t="s">
        <v>607</v>
      </c>
      <c r="D277" s="1113"/>
      <c r="E277" s="1113"/>
      <c r="F277" s="1113"/>
      <c r="G277" s="406" t="s">
        <v>53</v>
      </c>
      <c r="H277" s="1116">
        <v>266.27</v>
      </c>
      <c r="I277" s="1115"/>
    </row>
    <row r="278" spans="1:9" ht="12.75" customHeight="1" x14ac:dyDescent="0.2">
      <c r="A278" s="1112" t="s">
        <v>608</v>
      </c>
      <c r="B278" s="1112"/>
      <c r="C278" s="1113" t="s">
        <v>609</v>
      </c>
      <c r="D278" s="1113"/>
      <c r="E278" s="1113"/>
      <c r="F278" s="1113"/>
      <c r="G278" s="406" t="s">
        <v>589</v>
      </c>
      <c r="H278" s="1114">
        <v>90.89</v>
      </c>
      <c r="I278" s="1115"/>
    </row>
    <row r="279" spans="1:9" ht="12.75" customHeight="1" x14ac:dyDescent="0.2">
      <c r="A279" s="1112" t="s">
        <v>610</v>
      </c>
      <c r="B279" s="1112"/>
      <c r="C279" s="1113" t="s">
        <v>611</v>
      </c>
      <c r="D279" s="1113"/>
      <c r="E279" s="1113"/>
      <c r="F279" s="1113"/>
      <c r="G279" s="406" t="s">
        <v>589</v>
      </c>
      <c r="H279" s="1114">
        <v>68.62</v>
      </c>
      <c r="I279" s="1115"/>
    </row>
    <row r="280" spans="1:9" ht="12.75" customHeight="1" x14ac:dyDescent="0.2">
      <c r="A280" s="1112" t="s">
        <v>612</v>
      </c>
      <c r="B280" s="1112"/>
      <c r="C280" s="1113" t="s">
        <v>613</v>
      </c>
      <c r="D280" s="1113"/>
      <c r="E280" s="1113"/>
      <c r="F280" s="1113"/>
      <c r="G280" s="406" t="s">
        <v>589</v>
      </c>
      <c r="H280" s="1114">
        <v>78.260000000000005</v>
      </c>
      <c r="I280" s="1115"/>
    </row>
    <row r="281" spans="1:9" ht="12.75" customHeight="1" x14ac:dyDescent="0.2">
      <c r="A281" s="1112" t="s">
        <v>614</v>
      </c>
      <c r="B281" s="1112"/>
      <c r="C281" s="1113" t="s">
        <v>615</v>
      </c>
      <c r="D281" s="1113"/>
      <c r="E281" s="1113"/>
      <c r="F281" s="1113"/>
      <c r="G281" s="406" t="s">
        <v>53</v>
      </c>
      <c r="H281" s="1116">
        <v>222.06</v>
      </c>
      <c r="I281" s="1115"/>
    </row>
    <row r="282" spans="1:9" ht="12.75" customHeight="1" x14ac:dyDescent="0.2">
      <c r="A282" s="1112" t="s">
        <v>616</v>
      </c>
      <c r="B282" s="1112"/>
      <c r="C282" s="1113" t="s">
        <v>617</v>
      </c>
      <c r="D282" s="1113"/>
      <c r="E282" s="1113"/>
      <c r="F282" s="1113"/>
      <c r="G282" s="406" t="s">
        <v>266</v>
      </c>
      <c r="H282" s="1116">
        <v>285.22000000000003</v>
      </c>
      <c r="I282" s="1115"/>
    </row>
    <row r="283" spans="1:9" ht="12.75" customHeight="1" x14ac:dyDescent="0.2">
      <c r="A283" s="1112" t="s">
        <v>618</v>
      </c>
      <c r="B283" s="1112"/>
      <c r="C283" s="1113" t="s">
        <v>619</v>
      </c>
      <c r="D283" s="1113"/>
      <c r="E283" s="1113"/>
      <c r="F283" s="1113"/>
      <c r="G283" s="406" t="s">
        <v>53</v>
      </c>
      <c r="H283" s="1116">
        <v>184.46</v>
      </c>
      <c r="I283" s="1115"/>
    </row>
    <row r="284" spans="1:9" ht="12.75" customHeight="1" x14ac:dyDescent="0.2">
      <c r="A284" s="1112" t="s">
        <v>620</v>
      </c>
      <c r="B284" s="1112"/>
      <c r="C284" s="1113" t="s">
        <v>621</v>
      </c>
      <c r="D284" s="1113"/>
      <c r="E284" s="1113"/>
      <c r="F284" s="1113"/>
      <c r="G284" s="406" t="s">
        <v>53</v>
      </c>
      <c r="H284" s="1116">
        <v>249.17</v>
      </c>
      <c r="I284" s="1115"/>
    </row>
    <row r="285" spans="1:9" ht="12.75" customHeight="1" x14ac:dyDescent="0.2">
      <c r="A285" s="1112" t="s">
        <v>622</v>
      </c>
      <c r="B285" s="1112"/>
      <c r="C285" s="1113" t="s">
        <v>623</v>
      </c>
      <c r="D285" s="1113"/>
      <c r="E285" s="1113"/>
      <c r="F285" s="1113"/>
      <c r="G285" s="406" t="s">
        <v>53</v>
      </c>
      <c r="H285" s="1116">
        <v>295.83999999999997</v>
      </c>
      <c r="I285" s="1115"/>
    </row>
    <row r="286" spans="1:9" ht="12.75" customHeight="1" x14ac:dyDescent="0.2">
      <c r="A286" s="1112" t="s">
        <v>624</v>
      </c>
      <c r="B286" s="1112"/>
      <c r="C286" s="1113" t="s">
        <v>625</v>
      </c>
      <c r="D286" s="1113"/>
      <c r="E286" s="1113"/>
      <c r="F286" s="1113"/>
      <c r="G286" s="406" t="s">
        <v>53</v>
      </c>
      <c r="H286" s="1116">
        <v>331.89</v>
      </c>
      <c r="I286" s="1115"/>
    </row>
    <row r="287" spans="1:9" ht="12.75" customHeight="1" x14ac:dyDescent="0.2">
      <c r="A287" s="1112" t="s">
        <v>626</v>
      </c>
      <c r="B287" s="1112"/>
      <c r="C287" s="1113" t="s">
        <v>627</v>
      </c>
      <c r="D287" s="1113"/>
      <c r="E287" s="1113"/>
      <c r="F287" s="1113"/>
      <c r="G287" s="406" t="s">
        <v>53</v>
      </c>
      <c r="H287" s="1116">
        <v>353.14</v>
      </c>
      <c r="I287" s="1115"/>
    </row>
    <row r="288" spans="1:9" ht="12.75" customHeight="1" x14ac:dyDescent="0.2">
      <c r="A288" s="1112" t="s">
        <v>628</v>
      </c>
      <c r="B288" s="1112"/>
      <c r="C288" s="1113" t="s">
        <v>629</v>
      </c>
      <c r="D288" s="1113"/>
      <c r="E288" s="1113"/>
      <c r="F288" s="1113"/>
      <c r="G288" s="406" t="s">
        <v>53</v>
      </c>
      <c r="H288" s="1116">
        <v>392.48</v>
      </c>
      <c r="I288" s="1115"/>
    </row>
    <row r="289" spans="1:9" ht="12.75" customHeight="1" x14ac:dyDescent="0.2">
      <c r="A289" s="1112" t="s">
        <v>630</v>
      </c>
      <c r="B289" s="1112"/>
      <c r="C289" s="1113" t="s">
        <v>631</v>
      </c>
      <c r="D289" s="1113"/>
      <c r="E289" s="1113"/>
      <c r="F289" s="1113"/>
      <c r="G289" s="406" t="s">
        <v>53</v>
      </c>
      <c r="H289" s="1116">
        <v>521.45000000000005</v>
      </c>
      <c r="I289" s="1115"/>
    </row>
    <row r="290" spans="1:9" ht="12.75" customHeight="1" x14ac:dyDescent="0.2">
      <c r="A290" s="1112" t="s">
        <v>632</v>
      </c>
      <c r="B290" s="1112"/>
      <c r="C290" s="1113" t="s">
        <v>633</v>
      </c>
      <c r="D290" s="1113"/>
      <c r="E290" s="1113"/>
      <c r="F290" s="1113"/>
      <c r="G290" s="406" t="s">
        <v>53</v>
      </c>
      <c r="H290" s="1116">
        <v>149.11000000000001</v>
      </c>
      <c r="I290" s="1115"/>
    </row>
    <row r="291" spans="1:9" ht="12.75" customHeight="1" x14ac:dyDescent="0.2">
      <c r="A291" s="1112" t="s">
        <v>634</v>
      </c>
      <c r="B291" s="1112"/>
      <c r="C291" s="1113" t="s">
        <v>635</v>
      </c>
      <c r="D291" s="1113"/>
      <c r="E291" s="1113"/>
      <c r="F291" s="1113"/>
      <c r="G291" s="406" t="s">
        <v>53</v>
      </c>
      <c r="H291" s="1116">
        <v>156.37</v>
      </c>
      <c r="I291" s="1115"/>
    </row>
    <row r="292" spans="1:9" ht="12.75" customHeight="1" x14ac:dyDescent="0.2">
      <c r="A292" s="1112" t="s">
        <v>636</v>
      </c>
      <c r="B292" s="1112"/>
      <c r="C292" s="1113" t="s">
        <v>637</v>
      </c>
      <c r="D292" s="1113"/>
      <c r="E292" s="1113"/>
      <c r="F292" s="1113"/>
      <c r="G292" s="406" t="s">
        <v>53</v>
      </c>
      <c r="H292" s="1116">
        <v>188.52</v>
      </c>
      <c r="I292" s="1115"/>
    </row>
    <row r="293" spans="1:9" ht="12.75" customHeight="1" x14ac:dyDescent="0.2">
      <c r="A293" s="1112" t="s">
        <v>638</v>
      </c>
      <c r="B293" s="1112"/>
      <c r="C293" s="1113" t="s">
        <v>639</v>
      </c>
      <c r="D293" s="1113"/>
      <c r="E293" s="1113"/>
      <c r="F293" s="1113"/>
      <c r="G293" s="406" t="s">
        <v>53</v>
      </c>
      <c r="H293" s="1116">
        <v>211.35</v>
      </c>
      <c r="I293" s="1115"/>
    </row>
    <row r="294" spans="1:9" ht="12.75" customHeight="1" x14ac:dyDescent="0.2">
      <c r="A294" s="1112" t="s">
        <v>640</v>
      </c>
      <c r="B294" s="1112"/>
      <c r="C294" s="1113" t="s">
        <v>641</v>
      </c>
      <c r="D294" s="1113"/>
      <c r="E294" s="1113"/>
      <c r="F294" s="1113"/>
      <c r="G294" s="406" t="s">
        <v>53</v>
      </c>
      <c r="H294" s="1116">
        <v>229.46</v>
      </c>
      <c r="I294" s="1115"/>
    </row>
    <row r="295" spans="1:9" ht="12.75" customHeight="1" x14ac:dyDescent="0.2">
      <c r="A295" s="1112" t="s">
        <v>642</v>
      </c>
      <c r="B295" s="1112"/>
      <c r="C295" s="1113" t="s">
        <v>643</v>
      </c>
      <c r="D295" s="1113"/>
      <c r="E295" s="1113"/>
      <c r="F295" s="1113"/>
      <c r="G295" s="406" t="s">
        <v>53</v>
      </c>
      <c r="H295" s="1116">
        <v>277.89</v>
      </c>
      <c r="I295" s="1115"/>
    </row>
    <row r="296" spans="1:9" ht="12.75" customHeight="1" x14ac:dyDescent="0.2">
      <c r="A296" s="1112" t="s">
        <v>644</v>
      </c>
      <c r="B296" s="1112"/>
      <c r="C296" s="1113" t="s">
        <v>645</v>
      </c>
      <c r="D296" s="1113"/>
      <c r="E296" s="1113"/>
      <c r="F296" s="1113"/>
      <c r="G296" s="406" t="s">
        <v>53</v>
      </c>
      <c r="H296" s="1116">
        <v>321.89999999999998</v>
      </c>
      <c r="I296" s="1115"/>
    </row>
    <row r="297" spans="1:9" ht="12.75" customHeight="1" x14ac:dyDescent="0.2">
      <c r="A297" s="1112" t="s">
        <v>646</v>
      </c>
      <c r="B297" s="1112"/>
      <c r="C297" s="1113" t="s">
        <v>647</v>
      </c>
      <c r="D297" s="1113"/>
      <c r="E297" s="1113"/>
      <c r="F297" s="1113"/>
      <c r="G297" s="406" t="s">
        <v>53</v>
      </c>
      <c r="H297" s="1116">
        <v>378.98</v>
      </c>
      <c r="I297" s="1115"/>
    </row>
    <row r="298" spans="1:9" ht="12.75" customHeight="1" x14ac:dyDescent="0.2">
      <c r="A298" s="1112" t="s">
        <v>648</v>
      </c>
      <c r="B298" s="1112"/>
      <c r="C298" s="1113" t="s">
        <v>649</v>
      </c>
      <c r="D298" s="1113"/>
      <c r="E298" s="1113"/>
      <c r="F298" s="1113"/>
      <c r="G298" s="406" t="s">
        <v>53</v>
      </c>
      <c r="H298" s="1116">
        <v>182.48</v>
      </c>
      <c r="I298" s="1115"/>
    </row>
    <row r="299" spans="1:9" ht="12.75" customHeight="1" x14ac:dyDescent="0.2">
      <c r="A299" s="1112" t="s">
        <v>650</v>
      </c>
      <c r="B299" s="1112"/>
      <c r="C299" s="1113" t="s">
        <v>651</v>
      </c>
      <c r="D299" s="1113"/>
      <c r="E299" s="1113"/>
      <c r="F299" s="1113"/>
      <c r="G299" s="406" t="s">
        <v>53</v>
      </c>
      <c r="H299" s="1116">
        <v>448.27</v>
      </c>
      <c r="I299" s="1115"/>
    </row>
    <row r="300" spans="1:9" ht="12.75" customHeight="1" x14ac:dyDescent="0.2">
      <c r="A300" s="1112" t="s">
        <v>652</v>
      </c>
      <c r="B300" s="1112"/>
      <c r="C300" s="1113" t="s">
        <v>653</v>
      </c>
      <c r="D300" s="1113"/>
      <c r="E300" s="1113"/>
      <c r="F300" s="1113"/>
      <c r="G300" s="406" t="s">
        <v>53</v>
      </c>
      <c r="H300" s="1116">
        <v>217.13</v>
      </c>
      <c r="I300" s="1115"/>
    </row>
    <row r="301" spans="1:9" ht="12.75" customHeight="1" x14ac:dyDescent="0.2">
      <c r="A301" s="1112" t="s">
        <v>654</v>
      </c>
      <c r="B301" s="1112"/>
      <c r="C301" s="1113" t="s">
        <v>655</v>
      </c>
      <c r="D301" s="1113"/>
      <c r="E301" s="1113"/>
      <c r="F301" s="1113"/>
      <c r="G301" s="406" t="s">
        <v>53</v>
      </c>
      <c r="H301" s="1116">
        <v>495.83</v>
      </c>
      <c r="I301" s="1115"/>
    </row>
    <row r="302" spans="1:9" ht="12.75" customHeight="1" x14ac:dyDescent="0.2">
      <c r="A302" s="1112" t="s">
        <v>656</v>
      </c>
      <c r="B302" s="1112"/>
      <c r="C302" s="1113" t="s">
        <v>657</v>
      </c>
      <c r="D302" s="1113"/>
      <c r="E302" s="1113"/>
      <c r="F302" s="1113"/>
      <c r="G302" s="406" t="s">
        <v>53</v>
      </c>
      <c r="H302" s="1116">
        <v>241.62</v>
      </c>
      <c r="I302" s="1115"/>
    </row>
    <row r="303" spans="1:9" ht="12.75" customHeight="1" x14ac:dyDescent="0.2">
      <c r="A303" s="1112" t="s">
        <v>658</v>
      </c>
      <c r="B303" s="1112"/>
      <c r="C303" s="1113" t="s">
        <v>659</v>
      </c>
      <c r="D303" s="1113"/>
      <c r="E303" s="1113"/>
      <c r="F303" s="1113"/>
      <c r="G303" s="406" t="s">
        <v>53</v>
      </c>
      <c r="H303" s="1116">
        <v>577.76</v>
      </c>
      <c r="I303" s="1115"/>
    </row>
    <row r="304" spans="1:9" ht="12.75" customHeight="1" x14ac:dyDescent="0.2">
      <c r="A304" s="1112" t="s">
        <v>660</v>
      </c>
      <c r="B304" s="1112"/>
      <c r="C304" s="1113" t="s">
        <v>661</v>
      </c>
      <c r="D304" s="1113"/>
      <c r="E304" s="1113"/>
      <c r="F304" s="1113"/>
      <c r="G304" s="406" t="s">
        <v>53</v>
      </c>
      <c r="H304" s="1116">
        <v>282.3</v>
      </c>
      <c r="I304" s="1115"/>
    </row>
    <row r="305" spans="1:9" ht="12.75" customHeight="1" x14ac:dyDescent="0.2">
      <c r="A305" s="1112" t="s">
        <v>662</v>
      </c>
      <c r="B305" s="1112"/>
      <c r="C305" s="1113" t="s">
        <v>663</v>
      </c>
      <c r="D305" s="1113"/>
      <c r="E305" s="1113"/>
      <c r="F305" s="1113"/>
      <c r="G305" s="406" t="s">
        <v>53</v>
      </c>
      <c r="H305" s="1116">
        <v>696.56</v>
      </c>
      <c r="I305" s="1115"/>
    </row>
    <row r="306" spans="1:9" ht="12.75" customHeight="1" x14ac:dyDescent="0.2">
      <c r="A306" s="1112" t="s">
        <v>664</v>
      </c>
      <c r="B306" s="1112"/>
      <c r="C306" s="1113" t="s">
        <v>665</v>
      </c>
      <c r="D306" s="1113"/>
      <c r="E306" s="1113"/>
      <c r="F306" s="1113"/>
      <c r="G306" s="406" t="s">
        <v>53</v>
      </c>
      <c r="H306" s="1116">
        <v>340.89</v>
      </c>
      <c r="I306" s="1115"/>
    </row>
    <row r="307" spans="1:9" ht="12.75" customHeight="1" x14ac:dyDescent="0.2">
      <c r="A307" s="1112" t="s">
        <v>666</v>
      </c>
      <c r="B307" s="1112"/>
      <c r="C307" s="1113" t="s">
        <v>667</v>
      </c>
      <c r="D307" s="1113"/>
      <c r="E307" s="1113"/>
      <c r="F307" s="1113"/>
      <c r="G307" s="406" t="s">
        <v>53</v>
      </c>
      <c r="H307" s="1114">
        <v>32.01</v>
      </c>
      <c r="I307" s="1115"/>
    </row>
    <row r="308" spans="1:9" ht="12.75" customHeight="1" x14ac:dyDescent="0.2">
      <c r="A308" s="1112" t="s">
        <v>668</v>
      </c>
      <c r="B308" s="1112"/>
      <c r="C308" s="1113" t="s">
        <v>669</v>
      </c>
      <c r="D308" s="1113"/>
      <c r="E308" s="1113"/>
      <c r="F308" s="1113"/>
      <c r="G308" s="406" t="s">
        <v>53</v>
      </c>
      <c r="H308" s="1114">
        <v>45.86</v>
      </c>
      <c r="I308" s="1115"/>
    </row>
    <row r="309" spans="1:9" ht="12.75" customHeight="1" x14ac:dyDescent="0.2">
      <c r="A309" s="1112" t="s">
        <v>670</v>
      </c>
      <c r="B309" s="1112"/>
      <c r="C309" s="1113" t="s">
        <v>671</v>
      </c>
      <c r="D309" s="1113"/>
      <c r="E309" s="1113"/>
      <c r="F309" s="1113"/>
      <c r="G309" s="406" t="s">
        <v>53</v>
      </c>
      <c r="H309" s="1114">
        <v>63.8</v>
      </c>
      <c r="I309" s="1115"/>
    </row>
    <row r="310" spans="1:9" ht="12.75" customHeight="1" x14ac:dyDescent="0.2">
      <c r="A310" s="1112" t="s">
        <v>672</v>
      </c>
      <c r="B310" s="1112"/>
      <c r="C310" s="1113" t="s">
        <v>673</v>
      </c>
      <c r="D310" s="1113"/>
      <c r="E310" s="1113"/>
      <c r="F310" s="1113"/>
      <c r="G310" s="406" t="s">
        <v>53</v>
      </c>
      <c r="H310" s="1114">
        <v>85.72</v>
      </c>
      <c r="I310" s="1115"/>
    </row>
    <row r="311" spans="1:9" ht="12.75" customHeight="1" x14ac:dyDescent="0.2">
      <c r="A311" s="1112" t="s">
        <v>674</v>
      </c>
      <c r="B311" s="1112"/>
      <c r="C311" s="1113" t="s">
        <v>675</v>
      </c>
      <c r="D311" s="1113"/>
      <c r="E311" s="1113"/>
      <c r="F311" s="1113"/>
      <c r="G311" s="406" t="s">
        <v>53</v>
      </c>
      <c r="H311" s="1116">
        <v>141.52000000000001</v>
      </c>
      <c r="I311" s="1115"/>
    </row>
    <row r="312" spans="1:9" ht="12.75" customHeight="1" x14ac:dyDescent="0.2">
      <c r="A312" s="1112" t="s">
        <v>676</v>
      </c>
      <c r="B312" s="1112"/>
      <c r="C312" s="1113" t="s">
        <v>677</v>
      </c>
      <c r="D312" s="1113"/>
      <c r="E312" s="1113"/>
      <c r="F312" s="1113"/>
      <c r="G312" s="406" t="s">
        <v>53</v>
      </c>
      <c r="H312" s="1114">
        <v>34.96</v>
      </c>
      <c r="I312" s="1115"/>
    </row>
    <row r="313" spans="1:9" ht="12.75" customHeight="1" x14ac:dyDescent="0.2">
      <c r="A313" s="1112" t="s">
        <v>678</v>
      </c>
      <c r="B313" s="1112"/>
      <c r="C313" s="1113" t="s">
        <v>679</v>
      </c>
      <c r="D313" s="1113"/>
      <c r="E313" s="1113"/>
      <c r="F313" s="1113"/>
      <c r="G313" s="406" t="s">
        <v>53</v>
      </c>
      <c r="H313" s="1114">
        <v>70.09</v>
      </c>
      <c r="I313" s="1115"/>
    </row>
    <row r="314" spans="1:9" ht="12.75" customHeight="1" x14ac:dyDescent="0.2">
      <c r="A314" s="1112" t="s">
        <v>680</v>
      </c>
      <c r="B314" s="1112"/>
      <c r="C314" s="1113" t="s">
        <v>681</v>
      </c>
      <c r="D314" s="1113"/>
      <c r="E314" s="1113"/>
      <c r="F314" s="1113"/>
      <c r="G314" s="406" t="s">
        <v>53</v>
      </c>
      <c r="H314" s="1114">
        <v>37.07</v>
      </c>
      <c r="I314" s="1115"/>
    </row>
    <row r="315" spans="1:9" ht="12.75" customHeight="1" x14ac:dyDescent="0.2">
      <c r="A315" s="1112" t="s">
        <v>682</v>
      </c>
      <c r="B315" s="1112"/>
      <c r="C315" s="1113" t="s">
        <v>683</v>
      </c>
      <c r="D315" s="1113"/>
      <c r="E315" s="1113"/>
      <c r="F315" s="1113"/>
      <c r="G315" s="406" t="s">
        <v>53</v>
      </c>
      <c r="H315" s="1114">
        <v>94.63</v>
      </c>
      <c r="I315" s="1115"/>
    </row>
    <row r="316" spans="1:9" ht="12.75" customHeight="1" x14ac:dyDescent="0.2">
      <c r="A316" s="1112" t="s">
        <v>684</v>
      </c>
      <c r="B316" s="1112"/>
      <c r="C316" s="1113" t="s">
        <v>685</v>
      </c>
      <c r="D316" s="1113"/>
      <c r="E316" s="1113"/>
      <c r="F316" s="1113"/>
      <c r="G316" s="406" t="s">
        <v>53</v>
      </c>
      <c r="H316" s="1114">
        <v>38.549999999999997</v>
      </c>
      <c r="I316" s="1115"/>
    </row>
    <row r="317" spans="1:9" ht="12.75" customHeight="1" x14ac:dyDescent="0.2">
      <c r="A317" s="1112" t="s">
        <v>686</v>
      </c>
      <c r="B317" s="1112"/>
      <c r="C317" s="1113" t="s">
        <v>687</v>
      </c>
      <c r="D317" s="1113"/>
      <c r="E317" s="1113"/>
      <c r="F317" s="1113"/>
      <c r="G317" s="406" t="s">
        <v>53</v>
      </c>
      <c r="H317" s="1116">
        <v>119.72</v>
      </c>
      <c r="I317" s="1115"/>
    </row>
    <row r="318" spans="1:9" ht="12.75" customHeight="1" x14ac:dyDescent="0.2">
      <c r="A318" s="1112" t="s">
        <v>688</v>
      </c>
      <c r="B318" s="1112"/>
      <c r="C318" s="1113" t="s">
        <v>689</v>
      </c>
      <c r="D318" s="1113"/>
      <c r="E318" s="1113"/>
      <c r="F318" s="1113"/>
      <c r="G318" s="406" t="s">
        <v>53</v>
      </c>
      <c r="H318" s="1114">
        <v>40.630000000000003</v>
      </c>
      <c r="I318" s="1115"/>
    </row>
    <row r="319" spans="1:9" ht="12.75" customHeight="1" x14ac:dyDescent="0.2">
      <c r="A319" s="1112" t="s">
        <v>690</v>
      </c>
      <c r="B319" s="1112"/>
      <c r="C319" s="1113" t="s">
        <v>691</v>
      </c>
      <c r="D319" s="1113"/>
      <c r="E319" s="1113"/>
      <c r="F319" s="1113"/>
      <c r="G319" s="406" t="s">
        <v>53</v>
      </c>
      <c r="H319" s="1116">
        <v>144.11000000000001</v>
      </c>
      <c r="I319" s="1115"/>
    </row>
    <row r="320" spans="1:9" ht="12.75" customHeight="1" x14ac:dyDescent="0.2">
      <c r="A320" s="1112" t="s">
        <v>692</v>
      </c>
      <c r="B320" s="1112"/>
      <c r="C320" s="1113" t="s">
        <v>693</v>
      </c>
      <c r="D320" s="1113"/>
      <c r="E320" s="1113"/>
      <c r="F320" s="1113"/>
      <c r="G320" s="406" t="s">
        <v>167</v>
      </c>
      <c r="H320" s="1128">
        <v>1056</v>
      </c>
      <c r="I320" s="1115"/>
    </row>
    <row r="321" spans="1:9" ht="12.75" customHeight="1" x14ac:dyDescent="0.2">
      <c r="A321" s="1112" t="s">
        <v>694</v>
      </c>
      <c r="B321" s="1112"/>
      <c r="C321" s="1113" t="s">
        <v>695</v>
      </c>
      <c r="D321" s="1113"/>
      <c r="E321" s="1113"/>
      <c r="F321" s="1113"/>
      <c r="G321" s="406" t="s">
        <v>167</v>
      </c>
      <c r="H321" s="1128">
        <v>1599.61</v>
      </c>
      <c r="I321" s="1115"/>
    </row>
    <row r="322" spans="1:9" ht="12.75" customHeight="1" x14ac:dyDescent="0.2">
      <c r="A322" s="1112" t="s">
        <v>696</v>
      </c>
      <c r="B322" s="1112"/>
      <c r="C322" s="1113" t="s">
        <v>697</v>
      </c>
      <c r="D322" s="1113"/>
      <c r="E322" s="1113"/>
      <c r="F322" s="1113"/>
      <c r="G322" s="406" t="s">
        <v>167</v>
      </c>
      <c r="H322" s="1128">
        <v>7033.76</v>
      </c>
      <c r="I322" s="1115"/>
    </row>
    <row r="323" spans="1:9" ht="12.75" customHeight="1" x14ac:dyDescent="0.2">
      <c r="A323" s="1112" t="s">
        <v>698</v>
      </c>
      <c r="B323" s="1112"/>
      <c r="C323" s="1113" t="s">
        <v>699</v>
      </c>
      <c r="D323" s="1113"/>
      <c r="E323" s="1113"/>
      <c r="F323" s="1113"/>
      <c r="G323" s="406" t="s">
        <v>167</v>
      </c>
      <c r="H323" s="1128">
        <v>9503.59</v>
      </c>
      <c r="I323" s="1115"/>
    </row>
    <row r="324" spans="1:9" ht="12.75" customHeight="1" x14ac:dyDescent="0.2">
      <c r="A324" s="1112" t="s">
        <v>700</v>
      </c>
      <c r="B324" s="1112"/>
      <c r="C324" s="1113" t="s">
        <v>701</v>
      </c>
      <c r="D324" s="1113"/>
      <c r="E324" s="1113"/>
      <c r="F324" s="1113"/>
      <c r="G324" s="406" t="s">
        <v>167</v>
      </c>
      <c r="H324" s="1128">
        <v>5306.04</v>
      </c>
      <c r="I324" s="1115"/>
    </row>
    <row r="325" spans="1:9" ht="12.75" customHeight="1" x14ac:dyDescent="0.2">
      <c r="A325" s="1112" t="s">
        <v>702</v>
      </c>
      <c r="B325" s="1112"/>
      <c r="C325" s="1113" t="s">
        <v>703</v>
      </c>
      <c r="D325" s="1113"/>
      <c r="E325" s="1113"/>
      <c r="F325" s="1113"/>
      <c r="G325" s="406" t="s">
        <v>167</v>
      </c>
      <c r="H325" s="1128">
        <v>6864.03</v>
      </c>
      <c r="I325" s="1115"/>
    </row>
    <row r="326" spans="1:9" ht="12.75" customHeight="1" x14ac:dyDescent="0.2">
      <c r="A326" s="1112" t="s">
        <v>704</v>
      </c>
      <c r="B326" s="1112"/>
      <c r="C326" s="1113" t="s">
        <v>705</v>
      </c>
      <c r="D326" s="1113"/>
      <c r="E326" s="1113"/>
      <c r="F326" s="1113"/>
      <c r="G326" s="406" t="s">
        <v>167</v>
      </c>
      <c r="H326" s="1136">
        <v>10663.84</v>
      </c>
      <c r="I326" s="1115"/>
    </row>
    <row r="327" spans="1:9" ht="12.75" customHeight="1" x14ac:dyDescent="0.2">
      <c r="A327" s="1112" t="s">
        <v>706</v>
      </c>
      <c r="B327" s="1112"/>
      <c r="C327" s="1113" t="s">
        <v>707</v>
      </c>
      <c r="D327" s="1113"/>
      <c r="E327" s="1113"/>
      <c r="F327" s="1113"/>
      <c r="G327" s="406" t="s">
        <v>167</v>
      </c>
      <c r="H327" s="1136">
        <v>14254.7</v>
      </c>
      <c r="I327" s="1115"/>
    </row>
    <row r="328" spans="1:9" ht="12.75" customHeight="1" x14ac:dyDescent="0.2">
      <c r="A328" s="1112" t="s">
        <v>708</v>
      </c>
      <c r="B328" s="1112"/>
      <c r="C328" s="1113" t="s">
        <v>709</v>
      </c>
      <c r="D328" s="1113"/>
      <c r="E328" s="1113"/>
      <c r="F328" s="1113"/>
      <c r="G328" s="406" t="s">
        <v>167</v>
      </c>
      <c r="H328" s="1128">
        <v>9644.73</v>
      </c>
      <c r="I328" s="1115"/>
    </row>
    <row r="329" spans="1:9" ht="12.75" customHeight="1" x14ac:dyDescent="0.2">
      <c r="A329" s="1112" t="s">
        <v>710</v>
      </c>
      <c r="B329" s="1112"/>
      <c r="C329" s="1113" t="s">
        <v>711</v>
      </c>
      <c r="D329" s="1113"/>
      <c r="E329" s="1113"/>
      <c r="F329" s="1113"/>
      <c r="G329" s="406" t="s">
        <v>167</v>
      </c>
      <c r="H329" s="1136">
        <v>12670.85</v>
      </c>
      <c r="I329" s="1115"/>
    </row>
    <row r="330" spans="1:9" ht="12.75" customHeight="1" x14ac:dyDescent="0.2">
      <c r="A330" s="1112" t="s">
        <v>712</v>
      </c>
      <c r="B330" s="1112"/>
      <c r="C330" s="1113" t="s">
        <v>713</v>
      </c>
      <c r="D330" s="1113"/>
      <c r="E330" s="1113"/>
      <c r="F330" s="1113"/>
      <c r="G330" s="406" t="s">
        <v>167</v>
      </c>
      <c r="H330" s="1128">
        <v>6897.35</v>
      </c>
      <c r="I330" s="1115"/>
    </row>
    <row r="331" spans="1:9" ht="12.75" customHeight="1" x14ac:dyDescent="0.2">
      <c r="A331" s="1112" t="s">
        <v>714</v>
      </c>
      <c r="B331" s="1112"/>
      <c r="C331" s="1113" t="s">
        <v>715</v>
      </c>
      <c r="D331" s="1113"/>
      <c r="E331" s="1113"/>
      <c r="F331" s="1113"/>
      <c r="G331" s="406" t="s">
        <v>167</v>
      </c>
      <c r="H331" s="1128">
        <v>9739.2900000000009</v>
      </c>
      <c r="I331" s="1115"/>
    </row>
    <row r="332" spans="1:9" ht="12.75" customHeight="1" x14ac:dyDescent="0.2">
      <c r="A332" s="1112" t="s">
        <v>716</v>
      </c>
      <c r="B332" s="1112"/>
      <c r="C332" s="1113" t="s">
        <v>717</v>
      </c>
      <c r="D332" s="1113"/>
      <c r="E332" s="1113"/>
      <c r="F332" s="1113"/>
      <c r="G332" s="406" t="s">
        <v>53</v>
      </c>
      <c r="H332" s="1114">
        <v>22.99</v>
      </c>
      <c r="I332" s="1115"/>
    </row>
    <row r="333" spans="1:9" ht="12.75" customHeight="1" x14ac:dyDescent="0.2">
      <c r="A333" s="1112" t="s">
        <v>718</v>
      </c>
      <c r="B333" s="1112"/>
      <c r="C333" s="1113" t="s">
        <v>719</v>
      </c>
      <c r="D333" s="1113"/>
      <c r="E333" s="1113"/>
      <c r="F333" s="1113"/>
      <c r="G333" s="406" t="s">
        <v>53</v>
      </c>
      <c r="H333" s="1114">
        <v>32.25</v>
      </c>
      <c r="I333" s="1115"/>
    </row>
    <row r="334" spans="1:9" ht="12.75" customHeight="1" x14ac:dyDescent="0.2">
      <c r="A334" s="1112" t="s">
        <v>720</v>
      </c>
      <c r="B334" s="1112"/>
      <c r="C334" s="1113" t="s">
        <v>721</v>
      </c>
      <c r="D334" s="1113"/>
      <c r="E334" s="1113"/>
      <c r="F334" s="1113"/>
      <c r="G334" s="406" t="s">
        <v>53</v>
      </c>
      <c r="H334" s="1114">
        <v>36.22</v>
      </c>
      <c r="I334" s="1115"/>
    </row>
    <row r="335" spans="1:9" ht="12.75" customHeight="1" x14ac:dyDescent="0.2">
      <c r="A335" s="1112" t="s">
        <v>722</v>
      </c>
      <c r="B335" s="1112"/>
      <c r="C335" s="1113" t="s">
        <v>723</v>
      </c>
      <c r="D335" s="1113"/>
      <c r="E335" s="1113"/>
      <c r="F335" s="1113"/>
      <c r="G335" s="406" t="s">
        <v>53</v>
      </c>
      <c r="H335" s="1114">
        <v>43.55</v>
      </c>
      <c r="I335" s="1115"/>
    </row>
    <row r="336" spans="1:9" ht="12.75" customHeight="1" x14ac:dyDescent="0.2">
      <c r="A336" s="1112" t="s">
        <v>724</v>
      </c>
      <c r="B336" s="1112"/>
      <c r="C336" s="1113" t="s">
        <v>725</v>
      </c>
      <c r="D336" s="1113"/>
      <c r="E336" s="1113"/>
      <c r="F336" s="1113"/>
      <c r="G336" s="406" t="s">
        <v>53</v>
      </c>
      <c r="H336" s="1114">
        <v>46.23</v>
      </c>
      <c r="I336" s="1115"/>
    </row>
    <row r="337" spans="1:9" ht="12.75" customHeight="1" x14ac:dyDescent="0.2">
      <c r="A337" s="1112" t="s">
        <v>726</v>
      </c>
      <c r="B337" s="1112"/>
      <c r="C337" s="1113" t="s">
        <v>727</v>
      </c>
      <c r="D337" s="1113"/>
      <c r="E337" s="1113"/>
      <c r="F337" s="1113"/>
      <c r="G337" s="406" t="s">
        <v>53</v>
      </c>
      <c r="H337" s="1114">
        <v>55.15</v>
      </c>
      <c r="I337" s="1115"/>
    </row>
    <row r="338" spans="1:9" ht="12.75" customHeight="1" x14ac:dyDescent="0.2">
      <c r="A338" s="1140">
        <v>8739</v>
      </c>
      <c r="B338" s="1119"/>
      <c r="C338" s="1120" t="s">
        <v>728</v>
      </c>
      <c r="D338" s="1120"/>
      <c r="E338" s="1120"/>
      <c r="F338" s="1120"/>
      <c r="G338" s="405"/>
      <c r="H338" s="1121"/>
      <c r="I338" s="1121"/>
    </row>
    <row r="339" spans="1:9" ht="12.75" customHeight="1" x14ac:dyDescent="0.2">
      <c r="A339" s="1112" t="s">
        <v>729</v>
      </c>
      <c r="B339" s="1112"/>
      <c r="C339" s="1113" t="s">
        <v>730</v>
      </c>
      <c r="D339" s="1113"/>
      <c r="E339" s="1113"/>
      <c r="F339" s="1113"/>
      <c r="G339" s="406" t="s">
        <v>164</v>
      </c>
      <c r="H339" s="1114">
        <v>69.52</v>
      </c>
      <c r="I339" s="1115"/>
    </row>
    <row r="340" spans="1:9" ht="12.75" customHeight="1" x14ac:dyDescent="0.2">
      <c r="A340" s="1112" t="s">
        <v>731</v>
      </c>
      <c r="B340" s="1112"/>
      <c r="C340" s="1113" t="s">
        <v>732</v>
      </c>
      <c r="D340" s="1113"/>
      <c r="E340" s="1113"/>
      <c r="F340" s="1113"/>
      <c r="G340" s="406" t="s">
        <v>164</v>
      </c>
      <c r="H340" s="1114">
        <v>60.2</v>
      </c>
      <c r="I340" s="1115"/>
    </row>
    <row r="341" spans="1:9" ht="12.75" customHeight="1" x14ac:dyDescent="0.2">
      <c r="A341" s="1112" t="s">
        <v>733</v>
      </c>
      <c r="B341" s="1112"/>
      <c r="C341" s="1113" t="s">
        <v>734</v>
      </c>
      <c r="D341" s="1113"/>
      <c r="E341" s="1113"/>
      <c r="F341" s="1113"/>
      <c r="G341" s="406" t="s">
        <v>164</v>
      </c>
      <c r="H341" s="1114">
        <v>58.57</v>
      </c>
      <c r="I341" s="1115"/>
    </row>
    <row r="342" spans="1:9" ht="12.75" customHeight="1" x14ac:dyDescent="0.2">
      <c r="A342" s="1140">
        <v>8740</v>
      </c>
      <c r="B342" s="1119"/>
      <c r="C342" s="1120" t="s">
        <v>735</v>
      </c>
      <c r="D342" s="1120"/>
      <c r="E342" s="1120"/>
      <c r="F342" s="1120"/>
      <c r="G342" s="405"/>
      <c r="H342" s="1121"/>
      <c r="I342" s="1121"/>
    </row>
    <row r="343" spans="1:9" ht="12.75" customHeight="1" x14ac:dyDescent="0.2">
      <c r="A343" s="1112" t="s">
        <v>736</v>
      </c>
      <c r="B343" s="1112"/>
      <c r="C343" s="1113" t="s">
        <v>737</v>
      </c>
      <c r="D343" s="1113"/>
      <c r="E343" s="1113"/>
      <c r="F343" s="1113"/>
      <c r="G343" s="406" t="s">
        <v>266</v>
      </c>
      <c r="H343" s="1116">
        <v>664.14</v>
      </c>
      <c r="I343" s="1115"/>
    </row>
    <row r="344" spans="1:9" ht="12.75" customHeight="1" x14ac:dyDescent="0.2">
      <c r="A344" s="1112" t="s">
        <v>738</v>
      </c>
      <c r="B344" s="1112"/>
      <c r="C344" s="1113" t="s">
        <v>739</v>
      </c>
      <c r="D344" s="1113"/>
      <c r="E344" s="1113"/>
      <c r="F344" s="1113"/>
      <c r="G344" s="406" t="s">
        <v>266</v>
      </c>
      <c r="H344" s="1116">
        <v>773.44</v>
      </c>
      <c r="I344" s="1115"/>
    </row>
    <row r="345" spans="1:9" ht="12.75" customHeight="1" x14ac:dyDescent="0.2">
      <c r="A345" s="1112" t="s">
        <v>740</v>
      </c>
      <c r="B345" s="1112"/>
      <c r="C345" s="1113" t="s">
        <v>741</v>
      </c>
      <c r="D345" s="1113"/>
      <c r="E345" s="1113"/>
      <c r="F345" s="1113"/>
      <c r="G345" s="406" t="s">
        <v>266</v>
      </c>
      <c r="H345" s="1116">
        <v>680.59</v>
      </c>
      <c r="I345" s="1115"/>
    </row>
    <row r="346" spans="1:9" ht="12.75" customHeight="1" x14ac:dyDescent="0.2">
      <c r="A346" s="1112" t="s">
        <v>742</v>
      </c>
      <c r="B346" s="1112"/>
      <c r="C346" s="1113" t="s">
        <v>743</v>
      </c>
      <c r="D346" s="1113"/>
      <c r="E346" s="1113"/>
      <c r="F346" s="1113"/>
      <c r="G346" s="406" t="s">
        <v>266</v>
      </c>
      <c r="H346" s="1116">
        <v>700.61</v>
      </c>
      <c r="I346" s="1115"/>
    </row>
    <row r="347" spans="1:9" ht="12.75" customHeight="1" x14ac:dyDescent="0.2">
      <c r="A347" s="1112" t="s">
        <v>744</v>
      </c>
      <c r="B347" s="1112"/>
      <c r="C347" s="1113" t="s">
        <v>745</v>
      </c>
      <c r="D347" s="1113"/>
      <c r="E347" s="1113"/>
      <c r="F347" s="1113"/>
      <c r="G347" s="406" t="s">
        <v>266</v>
      </c>
      <c r="H347" s="1116">
        <v>720.62</v>
      </c>
      <c r="I347" s="1115"/>
    </row>
    <row r="348" spans="1:9" ht="12.75" customHeight="1" x14ac:dyDescent="0.2">
      <c r="A348" s="1112" t="s">
        <v>746</v>
      </c>
      <c r="B348" s="1112"/>
      <c r="C348" s="1113" t="s">
        <v>747</v>
      </c>
      <c r="D348" s="1113"/>
      <c r="E348" s="1113"/>
      <c r="F348" s="1113"/>
      <c r="G348" s="406" t="s">
        <v>266</v>
      </c>
      <c r="H348" s="1116">
        <v>748.27</v>
      </c>
      <c r="I348" s="1115"/>
    </row>
    <row r="349" spans="1:9" ht="12.75" customHeight="1" x14ac:dyDescent="0.2">
      <c r="A349" s="1112" t="s">
        <v>748</v>
      </c>
      <c r="B349" s="1112"/>
      <c r="C349" s="1113" t="s">
        <v>749</v>
      </c>
      <c r="D349" s="1113"/>
      <c r="E349" s="1113"/>
      <c r="F349" s="1113"/>
      <c r="G349" s="406" t="s">
        <v>266</v>
      </c>
      <c r="H349" s="1116">
        <v>650.67999999999995</v>
      </c>
      <c r="I349" s="1115"/>
    </row>
    <row r="350" spans="1:9" ht="12.75" customHeight="1" x14ac:dyDescent="0.2">
      <c r="A350" s="1112" t="s">
        <v>750</v>
      </c>
      <c r="B350" s="1112"/>
      <c r="C350" s="1113" t="s">
        <v>751</v>
      </c>
      <c r="D350" s="1113"/>
      <c r="E350" s="1113"/>
      <c r="F350" s="1113"/>
      <c r="G350" s="406" t="s">
        <v>266</v>
      </c>
      <c r="H350" s="1116">
        <v>675.26</v>
      </c>
      <c r="I350" s="1115"/>
    </row>
    <row r="351" spans="1:9" ht="12.75" customHeight="1" x14ac:dyDescent="0.2">
      <c r="A351" s="1112" t="s">
        <v>752</v>
      </c>
      <c r="B351" s="1112"/>
      <c r="C351" s="1113" t="s">
        <v>753</v>
      </c>
      <c r="D351" s="1113"/>
      <c r="E351" s="1113"/>
      <c r="F351" s="1113"/>
      <c r="G351" s="406" t="s">
        <v>266</v>
      </c>
      <c r="H351" s="1116">
        <v>699.66</v>
      </c>
      <c r="I351" s="1115"/>
    </row>
    <row r="352" spans="1:9" ht="12.75" customHeight="1" x14ac:dyDescent="0.2">
      <c r="A352" s="1112" t="s">
        <v>754</v>
      </c>
      <c r="B352" s="1112"/>
      <c r="C352" s="1113" t="s">
        <v>755</v>
      </c>
      <c r="D352" s="1113"/>
      <c r="E352" s="1113"/>
      <c r="F352" s="1113"/>
      <c r="G352" s="406" t="s">
        <v>266</v>
      </c>
      <c r="H352" s="1116">
        <v>724.83</v>
      </c>
      <c r="I352" s="1115"/>
    </row>
    <row r="353" spans="1:9" ht="12.75" customHeight="1" x14ac:dyDescent="0.2">
      <c r="A353" s="1112" t="s">
        <v>756</v>
      </c>
      <c r="B353" s="1112"/>
      <c r="C353" s="1113" t="s">
        <v>757</v>
      </c>
      <c r="D353" s="1113"/>
      <c r="E353" s="1113"/>
      <c r="F353" s="1113"/>
      <c r="G353" s="406" t="s">
        <v>266</v>
      </c>
      <c r="H353" s="1116">
        <v>746.12</v>
      </c>
      <c r="I353" s="1115"/>
    </row>
    <row r="354" spans="1:9" ht="12.75" customHeight="1" x14ac:dyDescent="0.2">
      <c r="A354" s="1112" t="s">
        <v>758</v>
      </c>
      <c r="B354" s="1112"/>
      <c r="C354" s="1113" t="s">
        <v>759</v>
      </c>
      <c r="D354" s="1113"/>
      <c r="E354" s="1113"/>
      <c r="F354" s="1113"/>
      <c r="G354" s="406" t="s">
        <v>266</v>
      </c>
      <c r="H354" s="1116">
        <v>603.51</v>
      </c>
      <c r="I354" s="1115"/>
    </row>
    <row r="355" spans="1:9" ht="12.75" customHeight="1" x14ac:dyDescent="0.2">
      <c r="A355" s="1112" t="s">
        <v>760</v>
      </c>
      <c r="B355" s="1112"/>
      <c r="C355" s="1113" t="s">
        <v>761</v>
      </c>
      <c r="D355" s="1113"/>
      <c r="E355" s="1113"/>
      <c r="F355" s="1113"/>
      <c r="G355" s="406" t="s">
        <v>266</v>
      </c>
      <c r="H355" s="1116">
        <v>626.84</v>
      </c>
      <c r="I355" s="1115"/>
    </row>
    <row r="356" spans="1:9" ht="12.75" customHeight="1" x14ac:dyDescent="0.2">
      <c r="A356" s="1140">
        <v>8741</v>
      </c>
      <c r="B356" s="1119"/>
      <c r="C356" s="1120" t="s">
        <v>762</v>
      </c>
      <c r="D356" s="1120"/>
      <c r="E356" s="1120"/>
      <c r="F356" s="1120"/>
      <c r="G356" s="405"/>
      <c r="H356" s="1121"/>
      <c r="I356" s="1121"/>
    </row>
    <row r="357" spans="1:9" ht="12.75" customHeight="1" x14ac:dyDescent="0.2">
      <c r="A357" s="1112" t="s">
        <v>763</v>
      </c>
      <c r="B357" s="1112"/>
      <c r="C357" s="1113" t="s">
        <v>764</v>
      </c>
      <c r="D357" s="1113"/>
      <c r="E357" s="1113"/>
      <c r="F357" s="1113"/>
      <c r="G357" s="406" t="s">
        <v>266</v>
      </c>
      <c r="H357" s="1116">
        <v>642.03</v>
      </c>
      <c r="I357" s="1115"/>
    </row>
    <row r="358" spans="1:9" ht="12.75" customHeight="1" x14ac:dyDescent="0.2">
      <c r="A358" s="1112" t="s">
        <v>765</v>
      </c>
      <c r="B358" s="1112"/>
      <c r="C358" s="1113" t="s">
        <v>766</v>
      </c>
      <c r="D358" s="1113"/>
      <c r="E358" s="1113"/>
      <c r="F358" s="1113"/>
      <c r="G358" s="406" t="s">
        <v>266</v>
      </c>
      <c r="H358" s="1116">
        <v>663.53</v>
      </c>
      <c r="I358" s="1115"/>
    </row>
    <row r="359" spans="1:9" ht="12.75" customHeight="1" x14ac:dyDescent="0.2">
      <c r="A359" s="1112" t="s">
        <v>767</v>
      </c>
      <c r="B359" s="1112"/>
      <c r="C359" s="1113" t="s">
        <v>768</v>
      </c>
      <c r="D359" s="1113"/>
      <c r="E359" s="1113"/>
      <c r="F359" s="1113"/>
      <c r="G359" s="406" t="s">
        <v>266</v>
      </c>
      <c r="H359" s="1116">
        <v>708.16</v>
      </c>
      <c r="I359" s="1115"/>
    </row>
    <row r="360" spans="1:9" ht="12.75" customHeight="1" x14ac:dyDescent="0.2">
      <c r="A360" s="1112" t="s">
        <v>769</v>
      </c>
      <c r="B360" s="1112"/>
      <c r="C360" s="1113" t="s">
        <v>770</v>
      </c>
      <c r="D360" s="1113"/>
      <c r="E360" s="1113"/>
      <c r="F360" s="1113"/>
      <c r="G360" s="406" t="s">
        <v>266</v>
      </c>
      <c r="H360" s="1116">
        <v>734.74</v>
      </c>
      <c r="I360" s="1115"/>
    </row>
    <row r="361" spans="1:9" ht="12.75" customHeight="1" x14ac:dyDescent="0.2">
      <c r="A361" s="1112" t="s">
        <v>771</v>
      </c>
      <c r="B361" s="1112"/>
      <c r="C361" s="1113" t="s">
        <v>772</v>
      </c>
      <c r="D361" s="1113"/>
      <c r="E361" s="1113"/>
      <c r="F361" s="1113"/>
      <c r="G361" s="406" t="s">
        <v>266</v>
      </c>
      <c r="H361" s="1116">
        <v>777.64</v>
      </c>
      <c r="I361" s="1115"/>
    </row>
    <row r="362" spans="1:9" ht="12.75" customHeight="1" x14ac:dyDescent="0.2">
      <c r="A362" s="1112" t="s">
        <v>773</v>
      </c>
      <c r="B362" s="1112"/>
      <c r="C362" s="1113" t="s">
        <v>774</v>
      </c>
      <c r="D362" s="1113"/>
      <c r="E362" s="1113"/>
      <c r="F362" s="1113"/>
      <c r="G362" s="406" t="s">
        <v>266</v>
      </c>
      <c r="H362" s="1116">
        <v>581.85</v>
      </c>
      <c r="I362" s="1115"/>
    </row>
    <row r="363" spans="1:9" ht="12.75" customHeight="1" x14ac:dyDescent="0.2">
      <c r="A363" s="1112" t="s">
        <v>775</v>
      </c>
      <c r="B363" s="1112"/>
      <c r="C363" s="1113" t="s">
        <v>776</v>
      </c>
      <c r="D363" s="1113"/>
      <c r="E363" s="1113"/>
      <c r="F363" s="1113"/>
      <c r="G363" s="406" t="s">
        <v>266</v>
      </c>
      <c r="H363" s="1116">
        <v>603.96</v>
      </c>
      <c r="I363" s="1115"/>
    </row>
    <row r="364" spans="1:9" ht="12.75" customHeight="1" x14ac:dyDescent="0.2">
      <c r="A364" s="1112" t="s">
        <v>777</v>
      </c>
      <c r="B364" s="1112"/>
      <c r="C364" s="1113" t="s">
        <v>778</v>
      </c>
      <c r="D364" s="1113"/>
      <c r="E364" s="1113"/>
      <c r="F364" s="1113"/>
      <c r="G364" s="406" t="s">
        <v>266</v>
      </c>
      <c r="H364" s="1116">
        <v>603.08000000000004</v>
      </c>
      <c r="I364" s="1115"/>
    </row>
    <row r="365" spans="1:9" ht="12.75" customHeight="1" x14ac:dyDescent="0.2">
      <c r="A365" s="1112" t="s">
        <v>779</v>
      </c>
      <c r="B365" s="1112"/>
      <c r="C365" s="1113" t="s">
        <v>780</v>
      </c>
      <c r="D365" s="1113"/>
      <c r="E365" s="1113"/>
      <c r="F365" s="1113"/>
      <c r="G365" s="406" t="s">
        <v>266</v>
      </c>
      <c r="H365" s="1116">
        <v>630.05999999999995</v>
      </c>
      <c r="I365" s="1115"/>
    </row>
    <row r="366" spans="1:9" ht="12.75" customHeight="1" x14ac:dyDescent="0.2">
      <c r="A366" s="1112" t="s">
        <v>781</v>
      </c>
      <c r="B366" s="1112"/>
      <c r="C366" s="1113" t="s">
        <v>782</v>
      </c>
      <c r="D366" s="1113"/>
      <c r="E366" s="1113"/>
      <c r="F366" s="1113"/>
      <c r="G366" s="406" t="s">
        <v>266</v>
      </c>
      <c r="H366" s="1116">
        <v>575.4</v>
      </c>
      <c r="I366" s="1115"/>
    </row>
    <row r="367" spans="1:9" ht="12.75" customHeight="1" x14ac:dyDescent="0.2">
      <c r="A367" s="1140">
        <v>8667</v>
      </c>
      <c r="B367" s="1119"/>
      <c r="C367" s="1120" t="s">
        <v>783</v>
      </c>
      <c r="D367" s="1120"/>
      <c r="E367" s="1120"/>
      <c r="F367" s="1120"/>
      <c r="G367" s="405"/>
      <c r="H367" s="1121"/>
      <c r="I367" s="1121"/>
    </row>
    <row r="368" spans="1:9" ht="12.75" customHeight="1" x14ac:dyDescent="0.2">
      <c r="A368" s="1140">
        <v>8742</v>
      </c>
      <c r="B368" s="1119"/>
      <c r="C368" s="1120" t="s">
        <v>784</v>
      </c>
      <c r="D368" s="1120"/>
      <c r="E368" s="1120"/>
      <c r="F368" s="1120"/>
      <c r="G368" s="405"/>
      <c r="H368" s="1121"/>
      <c r="I368" s="1121"/>
    </row>
    <row r="369" spans="1:9" ht="12.75" customHeight="1" x14ac:dyDescent="0.2">
      <c r="A369" s="1112" t="s">
        <v>785</v>
      </c>
      <c r="B369" s="1112"/>
      <c r="C369" s="1113" t="s">
        <v>786</v>
      </c>
      <c r="D369" s="1113"/>
      <c r="E369" s="1113"/>
      <c r="F369" s="1113"/>
      <c r="G369" s="406" t="s">
        <v>266</v>
      </c>
      <c r="H369" s="1116">
        <v>478</v>
      </c>
      <c r="I369" s="1115"/>
    </row>
    <row r="370" spans="1:9" ht="12.75" customHeight="1" x14ac:dyDescent="0.2">
      <c r="A370" s="1112" t="s">
        <v>787</v>
      </c>
      <c r="B370" s="1112"/>
      <c r="C370" s="1113" t="s">
        <v>788</v>
      </c>
      <c r="D370" s="1113"/>
      <c r="E370" s="1113"/>
      <c r="F370" s="1113"/>
      <c r="G370" s="406" t="s">
        <v>266</v>
      </c>
      <c r="H370" s="1116">
        <v>413.2</v>
      </c>
      <c r="I370" s="1115"/>
    </row>
    <row r="371" spans="1:9" ht="12.75" customHeight="1" x14ac:dyDescent="0.2">
      <c r="A371" s="1112" t="s">
        <v>789</v>
      </c>
      <c r="B371" s="1112"/>
      <c r="C371" s="1113" t="s">
        <v>790</v>
      </c>
      <c r="D371" s="1113"/>
      <c r="E371" s="1113"/>
      <c r="F371" s="1113"/>
      <c r="G371" s="406" t="s">
        <v>266</v>
      </c>
      <c r="H371" s="1116">
        <v>394.16</v>
      </c>
      <c r="I371" s="1115"/>
    </row>
    <row r="372" spans="1:9" ht="12.75" customHeight="1" x14ac:dyDescent="0.2">
      <c r="A372" s="1140">
        <v>8743</v>
      </c>
      <c r="B372" s="1119"/>
      <c r="C372" s="1120" t="s">
        <v>791</v>
      </c>
      <c r="D372" s="1120"/>
      <c r="E372" s="1120"/>
      <c r="F372" s="1120"/>
      <c r="G372" s="405"/>
      <c r="H372" s="1121"/>
      <c r="I372" s="1121"/>
    </row>
    <row r="373" spans="1:9" ht="12.75" customHeight="1" x14ac:dyDescent="0.2">
      <c r="A373" s="1112" t="s">
        <v>792</v>
      </c>
      <c r="B373" s="1112"/>
      <c r="C373" s="1113" t="s">
        <v>793</v>
      </c>
      <c r="D373" s="1113"/>
      <c r="E373" s="1113"/>
      <c r="F373" s="1113"/>
      <c r="G373" s="406" t="s">
        <v>53</v>
      </c>
      <c r="H373" s="1116">
        <v>110.95</v>
      </c>
      <c r="I373" s="1115"/>
    </row>
    <row r="374" spans="1:9" ht="12.75" customHeight="1" x14ac:dyDescent="0.2">
      <c r="A374" s="1112" t="s">
        <v>794</v>
      </c>
      <c r="B374" s="1112"/>
      <c r="C374" s="1113" t="s">
        <v>795</v>
      </c>
      <c r="D374" s="1113"/>
      <c r="E374" s="1113"/>
      <c r="F374" s="1113"/>
      <c r="G374" s="406" t="s">
        <v>53</v>
      </c>
      <c r="H374" s="1116">
        <v>141.11000000000001</v>
      </c>
      <c r="I374" s="1115"/>
    </row>
    <row r="375" spans="1:9" ht="12.75" customHeight="1" x14ac:dyDescent="0.2">
      <c r="A375" s="1140">
        <v>8744</v>
      </c>
      <c r="B375" s="1119"/>
      <c r="C375" s="1120" t="s">
        <v>796</v>
      </c>
      <c r="D375" s="1120"/>
      <c r="E375" s="1120"/>
      <c r="F375" s="1120"/>
      <c r="G375" s="405"/>
      <c r="H375" s="1121"/>
      <c r="I375" s="1121"/>
    </row>
    <row r="376" spans="1:9" ht="12.75" customHeight="1" x14ac:dyDescent="0.2">
      <c r="A376" s="1112" t="s">
        <v>797</v>
      </c>
      <c r="B376" s="1112"/>
      <c r="C376" s="1113" t="s">
        <v>798</v>
      </c>
      <c r="D376" s="1113"/>
      <c r="E376" s="1113"/>
      <c r="F376" s="1113"/>
      <c r="G376" s="406" t="s">
        <v>266</v>
      </c>
      <c r="H376" s="1116">
        <v>145.21</v>
      </c>
      <c r="I376" s="1115"/>
    </row>
    <row r="377" spans="1:9" ht="12.75" customHeight="1" x14ac:dyDescent="0.2">
      <c r="A377" s="1112" t="s">
        <v>799</v>
      </c>
      <c r="B377" s="1112"/>
      <c r="C377" s="1113" t="s">
        <v>800</v>
      </c>
      <c r="D377" s="1113"/>
      <c r="E377" s="1113"/>
      <c r="F377" s="1113"/>
      <c r="G377" s="406" t="s">
        <v>266</v>
      </c>
      <c r="H377" s="1116">
        <v>155.87</v>
      </c>
      <c r="I377" s="1115"/>
    </row>
    <row r="378" spans="1:9" ht="12.75" customHeight="1" x14ac:dyDescent="0.2">
      <c r="A378" s="1112" t="s">
        <v>801</v>
      </c>
      <c r="B378" s="1112"/>
      <c r="C378" s="1113" t="s">
        <v>802</v>
      </c>
      <c r="D378" s="1113"/>
      <c r="E378" s="1113"/>
      <c r="F378" s="1113"/>
      <c r="G378" s="406" t="s">
        <v>266</v>
      </c>
      <c r="H378" s="1116">
        <v>485.7</v>
      </c>
      <c r="I378" s="1115"/>
    </row>
    <row r="379" spans="1:9" ht="12.75" customHeight="1" x14ac:dyDescent="0.2">
      <c r="A379" s="1112" t="s">
        <v>803</v>
      </c>
      <c r="B379" s="1112"/>
      <c r="C379" s="1113" t="s">
        <v>804</v>
      </c>
      <c r="D379" s="1113"/>
      <c r="E379" s="1113"/>
      <c r="F379" s="1113"/>
      <c r="G379" s="406" t="s">
        <v>266</v>
      </c>
      <c r="H379" s="1116">
        <v>168.86</v>
      </c>
      <c r="I379" s="1115"/>
    </row>
    <row r="380" spans="1:9" ht="12.75" customHeight="1" x14ac:dyDescent="0.2">
      <c r="A380" s="1140">
        <v>8745</v>
      </c>
      <c r="B380" s="1119"/>
      <c r="C380" s="1120" t="s">
        <v>805</v>
      </c>
      <c r="D380" s="1120"/>
      <c r="E380" s="1120"/>
      <c r="F380" s="1120"/>
      <c r="G380" s="405"/>
      <c r="H380" s="1121"/>
      <c r="I380" s="1121"/>
    </row>
    <row r="381" spans="1:9" ht="12.75" customHeight="1" x14ac:dyDescent="0.2">
      <c r="A381" s="1112" t="s">
        <v>806</v>
      </c>
      <c r="B381" s="1112"/>
      <c r="C381" s="1113" t="s">
        <v>807</v>
      </c>
      <c r="D381" s="1113"/>
      <c r="E381" s="1113"/>
      <c r="F381" s="1113"/>
      <c r="G381" s="406" t="s">
        <v>266</v>
      </c>
      <c r="H381" s="1116">
        <v>220.05</v>
      </c>
      <c r="I381" s="1115"/>
    </row>
    <row r="382" spans="1:9" ht="12.75" customHeight="1" x14ac:dyDescent="0.2">
      <c r="A382" s="1112" t="s">
        <v>808</v>
      </c>
      <c r="B382" s="1112"/>
      <c r="C382" s="1113" t="s">
        <v>809</v>
      </c>
      <c r="D382" s="1113"/>
      <c r="E382" s="1113"/>
      <c r="F382" s="1113"/>
      <c r="G382" s="406" t="s">
        <v>266</v>
      </c>
      <c r="H382" s="1116">
        <v>164.13</v>
      </c>
      <c r="I382" s="1115"/>
    </row>
    <row r="383" spans="1:9" ht="12.75" customHeight="1" x14ac:dyDescent="0.2">
      <c r="A383" s="1140">
        <v>8668</v>
      </c>
      <c r="B383" s="1119"/>
      <c r="C383" s="1120" t="s">
        <v>810</v>
      </c>
      <c r="D383" s="1120"/>
      <c r="E383" s="1120"/>
      <c r="F383" s="1120"/>
      <c r="G383" s="405"/>
      <c r="H383" s="1121"/>
      <c r="I383" s="1121"/>
    </row>
    <row r="384" spans="1:9" ht="12.75" customHeight="1" x14ac:dyDescent="0.2">
      <c r="A384" s="1140">
        <v>8746</v>
      </c>
      <c r="B384" s="1119"/>
      <c r="C384" s="1120" t="s">
        <v>811</v>
      </c>
      <c r="D384" s="1120"/>
      <c r="E384" s="1120"/>
      <c r="F384" s="1120"/>
      <c r="G384" s="405"/>
      <c r="H384" s="1121"/>
      <c r="I384" s="1121"/>
    </row>
    <row r="385" spans="1:9" ht="12.75" customHeight="1" x14ac:dyDescent="0.2">
      <c r="A385" s="1112" t="s">
        <v>812</v>
      </c>
      <c r="B385" s="1112"/>
      <c r="C385" s="1113" t="s">
        <v>813</v>
      </c>
      <c r="D385" s="1113"/>
      <c r="E385" s="1113"/>
      <c r="F385" s="1113"/>
      <c r="G385" s="406" t="s">
        <v>814</v>
      </c>
      <c r="H385" s="1114">
        <v>24.23</v>
      </c>
      <c r="I385" s="1115"/>
    </row>
    <row r="386" spans="1:9" ht="12.75" customHeight="1" x14ac:dyDescent="0.2">
      <c r="A386" s="1112" t="s">
        <v>815</v>
      </c>
      <c r="B386" s="1112"/>
      <c r="C386" s="1113" t="s">
        <v>816</v>
      </c>
      <c r="D386" s="1113"/>
      <c r="E386" s="1113"/>
      <c r="F386" s="1113"/>
      <c r="G386" s="406" t="s">
        <v>814</v>
      </c>
      <c r="H386" s="1114">
        <v>22.84</v>
      </c>
      <c r="I386" s="1115"/>
    </row>
    <row r="387" spans="1:9" ht="12.75" customHeight="1" x14ac:dyDescent="0.2">
      <c r="A387" s="1112" t="s">
        <v>817</v>
      </c>
      <c r="B387" s="1112"/>
      <c r="C387" s="1113" t="s">
        <v>818</v>
      </c>
      <c r="D387" s="1113"/>
      <c r="E387" s="1113"/>
      <c r="F387" s="1113"/>
      <c r="G387" s="406" t="s">
        <v>814</v>
      </c>
      <c r="H387" s="1114">
        <v>12.48</v>
      </c>
      <c r="I387" s="1115"/>
    </row>
    <row r="388" spans="1:9" ht="12.75" customHeight="1" x14ac:dyDescent="0.2">
      <c r="A388" s="1112" t="s">
        <v>819</v>
      </c>
      <c r="B388" s="1112"/>
      <c r="C388" s="1113" t="s">
        <v>820</v>
      </c>
      <c r="D388" s="1113"/>
      <c r="E388" s="1113"/>
      <c r="F388" s="1113"/>
      <c r="G388" s="406" t="s">
        <v>814</v>
      </c>
      <c r="H388" s="1114">
        <v>13.01</v>
      </c>
      <c r="I388" s="1115"/>
    </row>
    <row r="389" spans="1:9" ht="12.75" customHeight="1" x14ac:dyDescent="0.2">
      <c r="A389" s="1112" t="s">
        <v>821</v>
      </c>
      <c r="B389" s="1112"/>
      <c r="C389" s="1113" t="s">
        <v>822</v>
      </c>
      <c r="D389" s="1113"/>
      <c r="E389" s="1113"/>
      <c r="F389" s="1113"/>
      <c r="G389" s="406" t="s">
        <v>814</v>
      </c>
      <c r="H389" s="1114">
        <v>13.08</v>
      </c>
      <c r="I389" s="1115"/>
    </row>
    <row r="390" spans="1:9" ht="12.75" customHeight="1" x14ac:dyDescent="0.2">
      <c r="A390" s="1112" t="s">
        <v>823</v>
      </c>
      <c r="B390" s="1112"/>
      <c r="C390" s="1113" t="s">
        <v>824</v>
      </c>
      <c r="D390" s="1113"/>
      <c r="E390" s="1113"/>
      <c r="F390" s="1113"/>
      <c r="G390" s="406" t="s">
        <v>814</v>
      </c>
      <c r="H390" s="1114">
        <v>14.03</v>
      </c>
      <c r="I390" s="1115"/>
    </row>
    <row r="391" spans="1:9" ht="12.75" customHeight="1" x14ac:dyDescent="0.2">
      <c r="A391" s="1140">
        <v>8747</v>
      </c>
      <c r="B391" s="1119"/>
      <c r="C391" s="1120" t="s">
        <v>728</v>
      </c>
      <c r="D391" s="1120"/>
      <c r="E391" s="1120"/>
      <c r="F391" s="1120"/>
      <c r="G391" s="405"/>
      <c r="H391" s="1121"/>
      <c r="I391" s="1121"/>
    </row>
    <row r="392" spans="1:9" ht="12.75" customHeight="1" x14ac:dyDescent="0.2">
      <c r="A392" s="1112" t="s">
        <v>825</v>
      </c>
      <c r="B392" s="1112"/>
      <c r="C392" s="1113" t="s">
        <v>826</v>
      </c>
      <c r="D392" s="1113"/>
      <c r="E392" s="1113"/>
      <c r="F392" s="1113"/>
      <c r="G392" s="406" t="s">
        <v>164</v>
      </c>
      <c r="H392" s="1114">
        <v>75.19</v>
      </c>
      <c r="I392" s="1115"/>
    </row>
    <row r="393" spans="1:9" ht="12.75" customHeight="1" x14ac:dyDescent="0.2">
      <c r="A393" s="1112" t="s">
        <v>827</v>
      </c>
      <c r="B393" s="1112"/>
      <c r="C393" s="1113" t="s">
        <v>828</v>
      </c>
      <c r="D393" s="1113"/>
      <c r="E393" s="1113"/>
      <c r="F393" s="1113"/>
      <c r="G393" s="406" t="s">
        <v>164</v>
      </c>
      <c r="H393" s="1114">
        <v>52.83</v>
      </c>
      <c r="I393" s="1115"/>
    </row>
    <row r="394" spans="1:9" ht="12.75" customHeight="1" x14ac:dyDescent="0.2">
      <c r="A394" s="1112" t="s">
        <v>829</v>
      </c>
      <c r="B394" s="1112"/>
      <c r="C394" s="1113" t="s">
        <v>830</v>
      </c>
      <c r="D394" s="1113"/>
      <c r="E394" s="1113"/>
      <c r="F394" s="1113"/>
      <c r="G394" s="406" t="s">
        <v>164</v>
      </c>
      <c r="H394" s="1114">
        <v>56.63</v>
      </c>
      <c r="I394" s="1115"/>
    </row>
    <row r="395" spans="1:9" ht="12.75" customHeight="1" x14ac:dyDescent="0.2">
      <c r="A395" s="1112" t="s">
        <v>831</v>
      </c>
      <c r="B395" s="1112"/>
      <c r="C395" s="1113" t="s">
        <v>832</v>
      </c>
      <c r="D395" s="1113"/>
      <c r="E395" s="1113"/>
      <c r="F395" s="1113"/>
      <c r="G395" s="406" t="s">
        <v>164</v>
      </c>
      <c r="H395" s="1114">
        <v>59.74</v>
      </c>
      <c r="I395" s="1115"/>
    </row>
    <row r="396" spans="1:9" ht="12.75" customHeight="1" x14ac:dyDescent="0.2">
      <c r="A396" s="1112" t="s">
        <v>833</v>
      </c>
      <c r="B396" s="1112"/>
      <c r="C396" s="1113" t="s">
        <v>834</v>
      </c>
      <c r="D396" s="1113"/>
      <c r="E396" s="1113"/>
      <c r="F396" s="1113"/>
      <c r="G396" s="406" t="s">
        <v>164</v>
      </c>
      <c r="H396" s="1114">
        <v>63.61</v>
      </c>
      <c r="I396" s="1115"/>
    </row>
    <row r="397" spans="1:9" ht="12.75" customHeight="1" x14ac:dyDescent="0.2">
      <c r="A397" s="1112" t="s">
        <v>835</v>
      </c>
      <c r="B397" s="1112"/>
      <c r="C397" s="1113" t="s">
        <v>836</v>
      </c>
      <c r="D397" s="1113"/>
      <c r="E397" s="1113"/>
      <c r="F397" s="1113"/>
      <c r="G397" s="406" t="s">
        <v>164</v>
      </c>
      <c r="H397" s="1114">
        <v>67.38</v>
      </c>
      <c r="I397" s="1115"/>
    </row>
    <row r="398" spans="1:9" ht="12.75" customHeight="1" x14ac:dyDescent="0.2">
      <c r="A398" s="1112" t="s">
        <v>837</v>
      </c>
      <c r="B398" s="1112"/>
      <c r="C398" s="1113" t="s">
        <v>838</v>
      </c>
      <c r="D398" s="1113"/>
      <c r="E398" s="1113"/>
      <c r="F398" s="1113"/>
      <c r="G398" s="406" t="s">
        <v>164</v>
      </c>
      <c r="H398" s="1116">
        <v>122.33</v>
      </c>
      <c r="I398" s="1115"/>
    </row>
    <row r="399" spans="1:9" ht="12.75" customHeight="1" x14ac:dyDescent="0.2">
      <c r="A399" s="1112" t="s">
        <v>839</v>
      </c>
      <c r="B399" s="1112"/>
      <c r="C399" s="1113" t="s">
        <v>840</v>
      </c>
      <c r="D399" s="1113"/>
      <c r="E399" s="1113"/>
      <c r="F399" s="1113"/>
      <c r="G399" s="406" t="s">
        <v>164</v>
      </c>
      <c r="H399" s="1114">
        <v>98.91</v>
      </c>
      <c r="I399" s="1115"/>
    </row>
    <row r="400" spans="1:9" ht="12.75" customHeight="1" x14ac:dyDescent="0.2">
      <c r="A400" s="1112" t="s">
        <v>841</v>
      </c>
      <c r="B400" s="1112"/>
      <c r="C400" s="1113" t="s">
        <v>842</v>
      </c>
      <c r="D400" s="1113"/>
      <c r="E400" s="1113"/>
      <c r="F400" s="1113"/>
      <c r="G400" s="406" t="s">
        <v>164</v>
      </c>
      <c r="H400" s="1114">
        <v>80.180000000000007</v>
      </c>
      <c r="I400" s="1115"/>
    </row>
    <row r="401" spans="1:9" ht="12.75" customHeight="1" x14ac:dyDescent="0.2">
      <c r="A401" s="1112" t="s">
        <v>843</v>
      </c>
      <c r="B401" s="1112"/>
      <c r="C401" s="1113" t="s">
        <v>844</v>
      </c>
      <c r="D401" s="1113"/>
      <c r="E401" s="1113"/>
      <c r="F401" s="1113"/>
      <c r="G401" s="406" t="s">
        <v>164</v>
      </c>
      <c r="H401" s="1114">
        <v>56.68</v>
      </c>
      <c r="I401" s="1115"/>
    </row>
    <row r="402" spans="1:9" ht="12.75" customHeight="1" x14ac:dyDescent="0.2">
      <c r="A402" s="1112" t="s">
        <v>845</v>
      </c>
      <c r="B402" s="1112"/>
      <c r="C402" s="1113" t="s">
        <v>846</v>
      </c>
      <c r="D402" s="1113"/>
      <c r="E402" s="1113"/>
      <c r="F402" s="1113"/>
      <c r="G402" s="406" t="s">
        <v>164</v>
      </c>
      <c r="H402" s="1114">
        <v>44.2</v>
      </c>
      <c r="I402" s="1115"/>
    </row>
    <row r="403" spans="1:9" ht="12.75" customHeight="1" x14ac:dyDescent="0.2">
      <c r="A403" s="1112" t="s">
        <v>847</v>
      </c>
      <c r="B403" s="1112"/>
      <c r="C403" s="1113" t="s">
        <v>848</v>
      </c>
      <c r="D403" s="1113"/>
      <c r="E403" s="1113"/>
      <c r="F403" s="1113"/>
      <c r="G403" s="406" t="s">
        <v>164</v>
      </c>
      <c r="H403" s="1116">
        <v>106.33</v>
      </c>
      <c r="I403" s="1115"/>
    </row>
    <row r="404" spans="1:9" ht="12.75" customHeight="1" x14ac:dyDescent="0.2">
      <c r="A404" s="1112" t="s">
        <v>849</v>
      </c>
      <c r="B404" s="1112"/>
      <c r="C404" s="1113" t="s">
        <v>850</v>
      </c>
      <c r="D404" s="1113"/>
      <c r="E404" s="1113"/>
      <c r="F404" s="1113"/>
      <c r="G404" s="406" t="s">
        <v>487</v>
      </c>
      <c r="H404" s="1114">
        <v>52.18</v>
      </c>
      <c r="I404" s="1115"/>
    </row>
    <row r="405" spans="1:9" ht="12.75" customHeight="1" x14ac:dyDescent="0.2">
      <c r="A405" s="1112" t="s">
        <v>851</v>
      </c>
      <c r="B405" s="1112"/>
      <c r="C405" s="1113" t="s">
        <v>852</v>
      </c>
      <c r="D405" s="1113"/>
      <c r="E405" s="1113"/>
      <c r="F405" s="1113"/>
      <c r="G405" s="406" t="s">
        <v>487</v>
      </c>
      <c r="H405" s="1114">
        <v>52.74</v>
      </c>
      <c r="I405" s="1115"/>
    </row>
    <row r="406" spans="1:9" ht="12.75" customHeight="1" x14ac:dyDescent="0.2">
      <c r="A406" s="1140">
        <v>8748</v>
      </c>
      <c r="B406" s="1119"/>
      <c r="C406" s="1120" t="s">
        <v>735</v>
      </c>
      <c r="D406" s="1120"/>
      <c r="E406" s="1120"/>
      <c r="F406" s="1120"/>
      <c r="G406" s="405"/>
      <c r="H406" s="1121"/>
      <c r="I406" s="1121"/>
    </row>
    <row r="407" spans="1:9" ht="12.75" customHeight="1" x14ac:dyDescent="0.2">
      <c r="A407" s="1112" t="s">
        <v>853</v>
      </c>
      <c r="B407" s="1112"/>
      <c r="C407" s="1113" t="s">
        <v>854</v>
      </c>
      <c r="D407" s="1113"/>
      <c r="E407" s="1113"/>
      <c r="F407" s="1113"/>
      <c r="G407" s="406" t="s">
        <v>266</v>
      </c>
      <c r="H407" s="1116">
        <v>675.61</v>
      </c>
      <c r="I407" s="1115"/>
    </row>
    <row r="408" spans="1:9" ht="12.75" customHeight="1" x14ac:dyDescent="0.2">
      <c r="A408" s="1112" t="s">
        <v>855</v>
      </c>
      <c r="B408" s="1112"/>
      <c r="C408" s="1113" t="s">
        <v>856</v>
      </c>
      <c r="D408" s="1113"/>
      <c r="E408" s="1113"/>
      <c r="F408" s="1113"/>
      <c r="G408" s="406" t="s">
        <v>266</v>
      </c>
      <c r="H408" s="1116">
        <v>692.06</v>
      </c>
      <c r="I408" s="1115"/>
    </row>
    <row r="409" spans="1:9" ht="12.75" customHeight="1" x14ac:dyDescent="0.2">
      <c r="A409" s="1112" t="s">
        <v>857</v>
      </c>
      <c r="B409" s="1112"/>
      <c r="C409" s="1113" t="s">
        <v>858</v>
      </c>
      <c r="D409" s="1113"/>
      <c r="E409" s="1113"/>
      <c r="F409" s="1113"/>
      <c r="G409" s="406" t="s">
        <v>266</v>
      </c>
      <c r="H409" s="1116">
        <v>712.08</v>
      </c>
      <c r="I409" s="1115"/>
    </row>
    <row r="410" spans="1:9" ht="12.75" customHeight="1" x14ac:dyDescent="0.2">
      <c r="A410" s="1112" t="s">
        <v>859</v>
      </c>
      <c r="B410" s="1112"/>
      <c r="C410" s="1113" t="s">
        <v>860</v>
      </c>
      <c r="D410" s="1113"/>
      <c r="E410" s="1113"/>
      <c r="F410" s="1113"/>
      <c r="G410" s="406" t="s">
        <v>266</v>
      </c>
      <c r="H410" s="1116">
        <v>732.09</v>
      </c>
      <c r="I410" s="1115"/>
    </row>
    <row r="411" spans="1:9" ht="12.75" customHeight="1" x14ac:dyDescent="0.2">
      <c r="A411" s="1112" t="s">
        <v>861</v>
      </c>
      <c r="B411" s="1112"/>
      <c r="C411" s="1113" t="s">
        <v>862</v>
      </c>
      <c r="D411" s="1113"/>
      <c r="E411" s="1113"/>
      <c r="F411" s="1113"/>
      <c r="G411" s="406" t="s">
        <v>266</v>
      </c>
      <c r="H411" s="1116">
        <v>759.74</v>
      </c>
      <c r="I411" s="1115"/>
    </row>
    <row r="412" spans="1:9" ht="12.75" customHeight="1" x14ac:dyDescent="0.2">
      <c r="A412" s="1112" t="s">
        <v>863</v>
      </c>
      <c r="B412" s="1112"/>
      <c r="C412" s="1113" t="s">
        <v>864</v>
      </c>
      <c r="D412" s="1113"/>
      <c r="E412" s="1113"/>
      <c r="F412" s="1113"/>
      <c r="G412" s="406" t="s">
        <v>266</v>
      </c>
      <c r="H412" s="1116">
        <v>819.3</v>
      </c>
      <c r="I412" s="1115"/>
    </row>
    <row r="413" spans="1:9" ht="12.75" customHeight="1" x14ac:dyDescent="0.2">
      <c r="A413" s="1112" t="s">
        <v>865</v>
      </c>
      <c r="B413" s="1112"/>
      <c r="C413" s="1113" t="s">
        <v>866</v>
      </c>
      <c r="D413" s="1113"/>
      <c r="E413" s="1113"/>
      <c r="F413" s="1113"/>
      <c r="G413" s="406" t="s">
        <v>266</v>
      </c>
      <c r="H413" s="1116">
        <v>677.8</v>
      </c>
      <c r="I413" s="1115"/>
    </row>
    <row r="414" spans="1:9" ht="12.75" customHeight="1" x14ac:dyDescent="0.2">
      <c r="A414" s="1112" t="s">
        <v>867</v>
      </c>
      <c r="B414" s="1112"/>
      <c r="C414" s="1113" t="s">
        <v>868</v>
      </c>
      <c r="D414" s="1113"/>
      <c r="E414" s="1113"/>
      <c r="F414" s="1113"/>
      <c r="G414" s="406" t="s">
        <v>266</v>
      </c>
      <c r="H414" s="1116">
        <v>702.38</v>
      </c>
      <c r="I414" s="1115"/>
    </row>
    <row r="415" spans="1:9" ht="12.75" customHeight="1" x14ac:dyDescent="0.2">
      <c r="A415" s="1112" t="s">
        <v>869</v>
      </c>
      <c r="B415" s="1112"/>
      <c r="C415" s="1113" t="s">
        <v>870</v>
      </c>
      <c r="D415" s="1113"/>
      <c r="E415" s="1113"/>
      <c r="F415" s="1113"/>
      <c r="G415" s="406" t="s">
        <v>266</v>
      </c>
      <c r="H415" s="1116">
        <v>726.78</v>
      </c>
      <c r="I415" s="1115"/>
    </row>
    <row r="416" spans="1:9" ht="12.75" customHeight="1" x14ac:dyDescent="0.2">
      <c r="A416" s="1112" t="s">
        <v>871</v>
      </c>
      <c r="B416" s="1112"/>
      <c r="C416" s="1113" t="s">
        <v>872</v>
      </c>
      <c r="D416" s="1113"/>
      <c r="E416" s="1113"/>
      <c r="F416" s="1113"/>
      <c r="G416" s="406" t="s">
        <v>266</v>
      </c>
      <c r="H416" s="1116">
        <v>751.95</v>
      </c>
      <c r="I416" s="1115"/>
    </row>
    <row r="417" spans="1:9" ht="12.75" customHeight="1" x14ac:dyDescent="0.2">
      <c r="A417" s="1112" t="s">
        <v>873</v>
      </c>
      <c r="B417" s="1112"/>
      <c r="C417" s="1113" t="s">
        <v>874</v>
      </c>
      <c r="D417" s="1113"/>
      <c r="E417" s="1113"/>
      <c r="F417" s="1113"/>
      <c r="G417" s="406" t="s">
        <v>266</v>
      </c>
      <c r="H417" s="1116">
        <v>773.24</v>
      </c>
      <c r="I417" s="1115"/>
    </row>
    <row r="418" spans="1:9" ht="12.75" customHeight="1" x14ac:dyDescent="0.2">
      <c r="A418" s="1112" t="s">
        <v>875</v>
      </c>
      <c r="B418" s="1112"/>
      <c r="C418" s="1113" t="s">
        <v>876</v>
      </c>
      <c r="D418" s="1113"/>
      <c r="E418" s="1113"/>
      <c r="F418" s="1113"/>
      <c r="G418" s="406" t="s">
        <v>266</v>
      </c>
      <c r="H418" s="1116">
        <v>807.76</v>
      </c>
      <c r="I418" s="1115"/>
    </row>
    <row r="419" spans="1:9" ht="24" customHeight="1" x14ac:dyDescent="0.2">
      <c r="A419" s="1112" t="s">
        <v>877</v>
      </c>
      <c r="B419" s="1112"/>
      <c r="C419" s="1113" t="s">
        <v>878</v>
      </c>
      <c r="D419" s="1113"/>
      <c r="E419" s="1113"/>
      <c r="F419" s="1113"/>
      <c r="G419" s="406" t="s">
        <v>266</v>
      </c>
      <c r="H419" s="1116">
        <v>630.63</v>
      </c>
      <c r="I419" s="1115"/>
    </row>
    <row r="420" spans="1:9" ht="24" customHeight="1" x14ac:dyDescent="0.2">
      <c r="A420" s="1112" t="s">
        <v>879</v>
      </c>
      <c r="B420" s="1112"/>
      <c r="C420" s="1113" t="s">
        <v>880</v>
      </c>
      <c r="D420" s="1113"/>
      <c r="E420" s="1113"/>
      <c r="F420" s="1113"/>
      <c r="G420" s="406" t="s">
        <v>266</v>
      </c>
      <c r="H420" s="1116">
        <v>653.96</v>
      </c>
      <c r="I420" s="1115"/>
    </row>
    <row r="421" spans="1:9" ht="12.75" customHeight="1" x14ac:dyDescent="0.2">
      <c r="A421" s="1140">
        <v>8749</v>
      </c>
      <c r="B421" s="1119"/>
      <c r="C421" s="1120" t="s">
        <v>881</v>
      </c>
      <c r="D421" s="1120"/>
      <c r="E421" s="1120"/>
      <c r="F421" s="1120"/>
      <c r="G421" s="405"/>
      <c r="H421" s="1121"/>
      <c r="I421" s="1121"/>
    </row>
    <row r="422" spans="1:9" ht="12.75" customHeight="1" x14ac:dyDescent="0.2">
      <c r="A422" s="1112" t="s">
        <v>882</v>
      </c>
      <c r="B422" s="1112"/>
      <c r="C422" s="1113" t="s">
        <v>883</v>
      </c>
      <c r="D422" s="1113"/>
      <c r="E422" s="1113"/>
      <c r="F422" s="1113"/>
      <c r="G422" s="406" t="s">
        <v>266</v>
      </c>
      <c r="H422" s="1114">
        <v>11.98</v>
      </c>
      <c r="I422" s="1115"/>
    </row>
    <row r="423" spans="1:9" ht="12.75" customHeight="1" x14ac:dyDescent="0.2">
      <c r="A423" s="1112" t="s">
        <v>884</v>
      </c>
      <c r="B423" s="1112"/>
      <c r="C423" s="1113" t="s">
        <v>885</v>
      </c>
      <c r="D423" s="1113"/>
      <c r="E423" s="1113"/>
      <c r="F423" s="1113"/>
      <c r="G423" s="406" t="s">
        <v>266</v>
      </c>
      <c r="H423" s="1116">
        <v>735.52</v>
      </c>
      <c r="I423" s="1115"/>
    </row>
    <row r="424" spans="1:9" ht="12.75" customHeight="1" x14ac:dyDescent="0.2">
      <c r="A424" s="1112" t="s">
        <v>886</v>
      </c>
      <c r="B424" s="1112"/>
      <c r="C424" s="1113" t="s">
        <v>887</v>
      </c>
      <c r="D424" s="1113"/>
      <c r="E424" s="1113"/>
      <c r="F424" s="1113"/>
      <c r="G424" s="406" t="s">
        <v>266</v>
      </c>
      <c r="H424" s="1116">
        <v>755.99</v>
      </c>
      <c r="I424" s="1115"/>
    </row>
    <row r="425" spans="1:9" ht="12.75" customHeight="1" x14ac:dyDescent="0.2">
      <c r="A425" s="1112" t="s">
        <v>888</v>
      </c>
      <c r="B425" s="1112"/>
      <c r="C425" s="1113" t="s">
        <v>889</v>
      </c>
      <c r="D425" s="1113"/>
      <c r="E425" s="1113"/>
      <c r="F425" s="1113"/>
      <c r="G425" s="406" t="s">
        <v>266</v>
      </c>
      <c r="H425" s="1116">
        <v>779.73</v>
      </c>
      <c r="I425" s="1115"/>
    </row>
    <row r="426" spans="1:9" ht="12.75" customHeight="1" x14ac:dyDescent="0.2">
      <c r="A426" s="1112" t="s">
        <v>890</v>
      </c>
      <c r="B426" s="1112"/>
      <c r="C426" s="1113" t="s">
        <v>891</v>
      </c>
      <c r="D426" s="1113"/>
      <c r="E426" s="1113"/>
      <c r="F426" s="1113"/>
      <c r="G426" s="406" t="s">
        <v>266</v>
      </c>
      <c r="H426" s="1116">
        <v>802.3</v>
      </c>
      <c r="I426" s="1115"/>
    </row>
    <row r="427" spans="1:9" ht="12.75" customHeight="1" x14ac:dyDescent="0.2">
      <c r="A427" s="1112" t="s">
        <v>892</v>
      </c>
      <c r="B427" s="1112"/>
      <c r="C427" s="1113" t="s">
        <v>893</v>
      </c>
      <c r="D427" s="1113"/>
      <c r="E427" s="1113"/>
      <c r="F427" s="1113"/>
      <c r="G427" s="406" t="s">
        <v>266</v>
      </c>
      <c r="H427" s="1116">
        <v>825.58</v>
      </c>
      <c r="I427" s="1115"/>
    </row>
    <row r="428" spans="1:9" ht="12.75" customHeight="1" x14ac:dyDescent="0.2">
      <c r="A428" s="1112" t="s">
        <v>894</v>
      </c>
      <c r="B428" s="1112"/>
      <c r="C428" s="1113" t="s">
        <v>895</v>
      </c>
      <c r="D428" s="1113"/>
      <c r="E428" s="1113"/>
      <c r="F428" s="1113"/>
      <c r="G428" s="406" t="s">
        <v>266</v>
      </c>
      <c r="H428" s="1116">
        <v>849.6</v>
      </c>
      <c r="I428" s="1115"/>
    </row>
    <row r="429" spans="1:9" ht="12.75" customHeight="1" x14ac:dyDescent="0.2">
      <c r="A429" s="1140">
        <v>8750</v>
      </c>
      <c r="B429" s="1119"/>
      <c r="C429" s="1120" t="s">
        <v>762</v>
      </c>
      <c r="D429" s="1120"/>
      <c r="E429" s="1120"/>
      <c r="F429" s="1120"/>
      <c r="G429" s="405"/>
      <c r="H429" s="1121"/>
      <c r="I429" s="1121"/>
    </row>
    <row r="430" spans="1:9" ht="12.75" customHeight="1" x14ac:dyDescent="0.2">
      <c r="A430" s="1112" t="s">
        <v>896</v>
      </c>
      <c r="B430" s="1112"/>
      <c r="C430" s="1113" t="s">
        <v>897</v>
      </c>
      <c r="D430" s="1113"/>
      <c r="E430" s="1113"/>
      <c r="F430" s="1113"/>
      <c r="G430" s="406" t="s">
        <v>266</v>
      </c>
      <c r="H430" s="1116">
        <v>658.41</v>
      </c>
      <c r="I430" s="1115"/>
    </row>
    <row r="431" spans="1:9" ht="12.75" customHeight="1" x14ac:dyDescent="0.2">
      <c r="A431" s="1112" t="s">
        <v>898</v>
      </c>
      <c r="B431" s="1112"/>
      <c r="C431" s="1113" t="s">
        <v>899</v>
      </c>
      <c r="D431" s="1113"/>
      <c r="E431" s="1113"/>
      <c r="F431" s="1113"/>
      <c r="G431" s="406" t="s">
        <v>266</v>
      </c>
      <c r="H431" s="1116">
        <v>689.8</v>
      </c>
      <c r="I431" s="1115"/>
    </row>
    <row r="432" spans="1:9" ht="12.75" customHeight="1" x14ac:dyDescent="0.2">
      <c r="A432" s="1112" t="s">
        <v>900</v>
      </c>
      <c r="B432" s="1112"/>
      <c r="C432" s="1113" t="s">
        <v>901</v>
      </c>
      <c r="D432" s="1113"/>
      <c r="E432" s="1113"/>
      <c r="F432" s="1113"/>
      <c r="G432" s="406" t="s">
        <v>266</v>
      </c>
      <c r="H432" s="1116">
        <v>735.28</v>
      </c>
      <c r="I432" s="1115"/>
    </row>
    <row r="433" spans="1:9" ht="12.75" customHeight="1" x14ac:dyDescent="0.2">
      <c r="A433" s="1112" t="s">
        <v>902</v>
      </c>
      <c r="B433" s="1112"/>
      <c r="C433" s="1113" t="s">
        <v>903</v>
      </c>
      <c r="D433" s="1113"/>
      <c r="E433" s="1113"/>
      <c r="F433" s="1113"/>
      <c r="G433" s="406" t="s">
        <v>266</v>
      </c>
      <c r="H433" s="1116">
        <v>761.86</v>
      </c>
      <c r="I433" s="1115"/>
    </row>
    <row r="434" spans="1:9" ht="12.75" customHeight="1" x14ac:dyDescent="0.2">
      <c r="A434" s="1112" t="s">
        <v>904</v>
      </c>
      <c r="B434" s="1112"/>
      <c r="C434" s="1113" t="s">
        <v>905</v>
      </c>
      <c r="D434" s="1113"/>
      <c r="E434" s="1113"/>
      <c r="F434" s="1113"/>
      <c r="G434" s="406" t="s">
        <v>266</v>
      </c>
      <c r="H434" s="1116">
        <v>804.76</v>
      </c>
      <c r="I434" s="1115"/>
    </row>
    <row r="435" spans="1:9" ht="12.75" customHeight="1" x14ac:dyDescent="0.2">
      <c r="A435" s="1112" t="s">
        <v>906</v>
      </c>
      <c r="B435" s="1112"/>
      <c r="C435" s="1113" t="s">
        <v>907</v>
      </c>
      <c r="D435" s="1113"/>
      <c r="E435" s="1113"/>
      <c r="F435" s="1113"/>
      <c r="G435" s="406" t="s">
        <v>266</v>
      </c>
      <c r="H435" s="1116">
        <v>608.97</v>
      </c>
      <c r="I435" s="1115"/>
    </row>
    <row r="436" spans="1:9" ht="12.75" customHeight="1" x14ac:dyDescent="0.2">
      <c r="A436" s="1112" t="s">
        <v>908</v>
      </c>
      <c r="B436" s="1112"/>
      <c r="C436" s="1113" t="s">
        <v>909</v>
      </c>
      <c r="D436" s="1113"/>
      <c r="E436" s="1113"/>
      <c r="F436" s="1113"/>
      <c r="G436" s="406" t="s">
        <v>266</v>
      </c>
      <c r="H436" s="1116">
        <v>631.08000000000004</v>
      </c>
      <c r="I436" s="1115"/>
    </row>
    <row r="437" spans="1:9" ht="12.75" customHeight="1" x14ac:dyDescent="0.2">
      <c r="A437" s="1112" t="s">
        <v>910</v>
      </c>
      <c r="B437" s="1112"/>
      <c r="C437" s="1113" t="s">
        <v>911</v>
      </c>
      <c r="D437" s="1113"/>
      <c r="E437" s="1113"/>
      <c r="F437" s="1113"/>
      <c r="G437" s="406" t="s">
        <v>266</v>
      </c>
      <c r="H437" s="1116">
        <v>639.61</v>
      </c>
      <c r="I437" s="1115"/>
    </row>
    <row r="438" spans="1:9" ht="12.75" customHeight="1" x14ac:dyDescent="0.2">
      <c r="A438" s="1112" t="s">
        <v>912</v>
      </c>
      <c r="B438" s="1112"/>
      <c r="C438" s="1113" t="s">
        <v>913</v>
      </c>
      <c r="D438" s="1113"/>
      <c r="E438" s="1113"/>
      <c r="F438" s="1113"/>
      <c r="G438" s="406" t="s">
        <v>266</v>
      </c>
      <c r="H438" s="1116">
        <v>657.18</v>
      </c>
      <c r="I438" s="1115"/>
    </row>
    <row r="439" spans="1:9" ht="12.75" customHeight="1" x14ac:dyDescent="0.2">
      <c r="A439" s="1112" t="s">
        <v>914</v>
      </c>
      <c r="B439" s="1112"/>
      <c r="C439" s="1113" t="s">
        <v>915</v>
      </c>
      <c r="D439" s="1113"/>
      <c r="E439" s="1113"/>
      <c r="F439" s="1113"/>
      <c r="G439" s="406" t="s">
        <v>266</v>
      </c>
      <c r="H439" s="1116">
        <v>602.52</v>
      </c>
      <c r="I439" s="1115"/>
    </row>
    <row r="440" spans="1:9" ht="12.75" customHeight="1" x14ac:dyDescent="0.2">
      <c r="A440" s="1140">
        <v>8751</v>
      </c>
      <c r="B440" s="1119"/>
      <c r="C440" s="1120" t="s">
        <v>916</v>
      </c>
      <c r="D440" s="1120"/>
      <c r="E440" s="1120"/>
      <c r="F440" s="1120"/>
      <c r="G440" s="405"/>
      <c r="H440" s="1121"/>
      <c r="I440" s="1121"/>
    </row>
    <row r="441" spans="1:9" ht="12.75" customHeight="1" x14ac:dyDescent="0.2">
      <c r="A441" s="1112" t="s">
        <v>917</v>
      </c>
      <c r="B441" s="1112"/>
      <c r="C441" s="1113" t="s">
        <v>918</v>
      </c>
      <c r="D441" s="1113"/>
      <c r="E441" s="1113"/>
      <c r="F441" s="1113"/>
      <c r="G441" s="406" t="s">
        <v>814</v>
      </c>
      <c r="H441" s="1114">
        <v>23.64</v>
      </c>
      <c r="I441" s="1115"/>
    </row>
    <row r="442" spans="1:9" ht="12.75" customHeight="1" x14ac:dyDescent="0.2">
      <c r="A442" s="1112" t="s">
        <v>919</v>
      </c>
      <c r="B442" s="1112"/>
      <c r="C442" s="1113" t="s">
        <v>920</v>
      </c>
      <c r="D442" s="1113"/>
      <c r="E442" s="1113"/>
      <c r="F442" s="1113"/>
      <c r="G442" s="406" t="s">
        <v>814</v>
      </c>
      <c r="H442" s="1114">
        <v>23.64</v>
      </c>
      <c r="I442" s="1115"/>
    </row>
    <row r="443" spans="1:9" ht="12.75" customHeight="1" x14ac:dyDescent="0.2">
      <c r="A443" s="1140">
        <v>8752</v>
      </c>
      <c r="B443" s="1119"/>
      <c r="C443" s="1120" t="s">
        <v>921</v>
      </c>
      <c r="D443" s="1120"/>
      <c r="E443" s="1120"/>
      <c r="F443" s="1120"/>
      <c r="G443" s="405"/>
      <c r="H443" s="1121"/>
      <c r="I443" s="1121"/>
    </row>
    <row r="444" spans="1:9" ht="12.75" customHeight="1" x14ac:dyDescent="0.2">
      <c r="A444" s="1112" t="s">
        <v>922</v>
      </c>
      <c r="B444" s="1112"/>
      <c r="C444" s="1113" t="s">
        <v>923</v>
      </c>
      <c r="D444" s="1113"/>
      <c r="E444" s="1113"/>
      <c r="F444" s="1113"/>
      <c r="G444" s="406" t="s">
        <v>164</v>
      </c>
      <c r="H444" s="1116">
        <v>134.91999999999999</v>
      </c>
      <c r="I444" s="1115"/>
    </row>
    <row r="445" spans="1:9" ht="12.75" customHeight="1" x14ac:dyDescent="0.2">
      <c r="A445" s="1112" t="s">
        <v>924</v>
      </c>
      <c r="B445" s="1112"/>
      <c r="C445" s="1113" t="s">
        <v>925</v>
      </c>
      <c r="D445" s="1113"/>
      <c r="E445" s="1113"/>
      <c r="F445" s="1113"/>
      <c r="G445" s="406" t="s">
        <v>164</v>
      </c>
      <c r="H445" s="1116">
        <v>160.08000000000001</v>
      </c>
      <c r="I445" s="1115"/>
    </row>
    <row r="446" spans="1:9" ht="12.75" customHeight="1" x14ac:dyDescent="0.2">
      <c r="A446" s="1112" t="s">
        <v>926</v>
      </c>
      <c r="B446" s="1112"/>
      <c r="C446" s="1113" t="s">
        <v>927</v>
      </c>
      <c r="D446" s="1113"/>
      <c r="E446" s="1113"/>
      <c r="F446" s="1113"/>
      <c r="G446" s="406" t="s">
        <v>164</v>
      </c>
      <c r="H446" s="1116">
        <v>164.87</v>
      </c>
      <c r="I446" s="1115"/>
    </row>
    <row r="447" spans="1:9" ht="12.75" customHeight="1" x14ac:dyDescent="0.2">
      <c r="A447" s="1112" t="s">
        <v>928</v>
      </c>
      <c r="B447" s="1112"/>
      <c r="C447" s="1113" t="s">
        <v>929</v>
      </c>
      <c r="D447" s="1113"/>
      <c r="E447" s="1113"/>
      <c r="F447" s="1113"/>
      <c r="G447" s="406" t="s">
        <v>164</v>
      </c>
      <c r="H447" s="1116">
        <v>144.97999999999999</v>
      </c>
      <c r="I447" s="1115"/>
    </row>
    <row r="448" spans="1:9" ht="12.75" customHeight="1" x14ac:dyDescent="0.2">
      <c r="A448" s="1112" t="s">
        <v>930</v>
      </c>
      <c r="B448" s="1112"/>
      <c r="C448" s="1113" t="s">
        <v>931</v>
      </c>
      <c r="D448" s="1113"/>
      <c r="E448" s="1113"/>
      <c r="F448" s="1113"/>
      <c r="G448" s="406" t="s">
        <v>164</v>
      </c>
      <c r="H448" s="1116">
        <v>160.21</v>
      </c>
      <c r="I448" s="1115"/>
    </row>
    <row r="449" spans="1:9" ht="12.75" customHeight="1" x14ac:dyDescent="0.2">
      <c r="A449" s="1112" t="s">
        <v>932</v>
      </c>
      <c r="B449" s="1112"/>
      <c r="C449" s="1113" t="s">
        <v>933</v>
      </c>
      <c r="D449" s="1113"/>
      <c r="E449" s="1113"/>
      <c r="F449" s="1113"/>
      <c r="G449" s="406" t="s">
        <v>164</v>
      </c>
      <c r="H449" s="1116">
        <v>170.47</v>
      </c>
      <c r="I449" s="1115"/>
    </row>
    <row r="450" spans="1:9" ht="12.75" customHeight="1" x14ac:dyDescent="0.2">
      <c r="A450" s="1112" t="s">
        <v>934</v>
      </c>
      <c r="B450" s="1112"/>
      <c r="C450" s="1113" t="s">
        <v>935</v>
      </c>
      <c r="D450" s="1113"/>
      <c r="E450" s="1113"/>
      <c r="F450" s="1113"/>
      <c r="G450" s="406" t="s">
        <v>164</v>
      </c>
      <c r="H450" s="1116">
        <v>161.58000000000001</v>
      </c>
      <c r="I450" s="1115"/>
    </row>
    <row r="451" spans="1:9" ht="12.75" customHeight="1" x14ac:dyDescent="0.2">
      <c r="A451" s="1112" t="s">
        <v>936</v>
      </c>
      <c r="B451" s="1112"/>
      <c r="C451" s="1113" t="s">
        <v>937</v>
      </c>
      <c r="D451" s="1113"/>
      <c r="E451" s="1113"/>
      <c r="F451" s="1113"/>
      <c r="G451" s="406" t="s">
        <v>164</v>
      </c>
      <c r="H451" s="1116">
        <v>132.26</v>
      </c>
      <c r="I451" s="1115"/>
    </row>
    <row r="452" spans="1:9" ht="12.75" customHeight="1" x14ac:dyDescent="0.2">
      <c r="A452" s="1112" t="s">
        <v>938</v>
      </c>
      <c r="B452" s="1112"/>
      <c r="C452" s="1113" t="s">
        <v>939</v>
      </c>
      <c r="D452" s="1113"/>
      <c r="E452" s="1113"/>
      <c r="F452" s="1113"/>
      <c r="G452" s="406" t="s">
        <v>164</v>
      </c>
      <c r="H452" s="1116">
        <v>152.36000000000001</v>
      </c>
      <c r="I452" s="1115"/>
    </row>
    <row r="453" spans="1:9" ht="12.75" customHeight="1" x14ac:dyDescent="0.2">
      <c r="A453" s="1112" t="s">
        <v>940</v>
      </c>
      <c r="B453" s="1112"/>
      <c r="C453" s="1113" t="s">
        <v>941</v>
      </c>
      <c r="D453" s="1113"/>
      <c r="E453" s="1113"/>
      <c r="F453" s="1113"/>
      <c r="G453" s="406" t="s">
        <v>164</v>
      </c>
      <c r="H453" s="1116">
        <v>165.95</v>
      </c>
      <c r="I453" s="1115"/>
    </row>
    <row r="454" spans="1:9" ht="12.75" customHeight="1" x14ac:dyDescent="0.2">
      <c r="A454" s="1112" t="s">
        <v>942</v>
      </c>
      <c r="B454" s="1112"/>
      <c r="C454" s="1113" t="s">
        <v>943</v>
      </c>
      <c r="D454" s="1113"/>
      <c r="E454" s="1113"/>
      <c r="F454" s="1113"/>
      <c r="G454" s="406" t="s">
        <v>164</v>
      </c>
      <c r="H454" s="1116">
        <v>150.05000000000001</v>
      </c>
      <c r="I454" s="1115"/>
    </row>
    <row r="455" spans="1:9" ht="12.75" customHeight="1" x14ac:dyDescent="0.2">
      <c r="A455" s="1112" t="s">
        <v>944</v>
      </c>
      <c r="B455" s="1112"/>
      <c r="C455" s="1113" t="s">
        <v>945</v>
      </c>
      <c r="D455" s="1113"/>
      <c r="E455" s="1113"/>
      <c r="F455" s="1113"/>
      <c r="G455" s="406" t="s">
        <v>164</v>
      </c>
      <c r="H455" s="1116">
        <v>129.55000000000001</v>
      </c>
      <c r="I455" s="1115"/>
    </row>
    <row r="456" spans="1:9" ht="12.75" customHeight="1" x14ac:dyDescent="0.2">
      <c r="A456" s="1112" t="s">
        <v>946</v>
      </c>
      <c r="B456" s="1112"/>
      <c r="C456" s="1113" t="s">
        <v>947</v>
      </c>
      <c r="D456" s="1113"/>
      <c r="E456" s="1113"/>
      <c r="F456" s="1113"/>
      <c r="G456" s="406" t="s">
        <v>164</v>
      </c>
      <c r="H456" s="1116">
        <v>150.30000000000001</v>
      </c>
      <c r="I456" s="1115"/>
    </row>
    <row r="457" spans="1:9" ht="12.75" customHeight="1" x14ac:dyDescent="0.2">
      <c r="A457" s="1112" t="s">
        <v>948</v>
      </c>
      <c r="B457" s="1112"/>
      <c r="C457" s="1113" t="s">
        <v>949</v>
      </c>
      <c r="D457" s="1113"/>
      <c r="E457" s="1113"/>
      <c r="F457" s="1113"/>
      <c r="G457" s="406" t="s">
        <v>164</v>
      </c>
      <c r="H457" s="1116">
        <v>166.21</v>
      </c>
      <c r="I457" s="1115"/>
    </row>
    <row r="458" spans="1:9" ht="12.75" customHeight="1" x14ac:dyDescent="0.2">
      <c r="A458" s="1112" t="s">
        <v>950</v>
      </c>
      <c r="B458" s="1112"/>
      <c r="C458" s="1113" t="s">
        <v>951</v>
      </c>
      <c r="D458" s="1113"/>
      <c r="E458" s="1113"/>
      <c r="F458" s="1113"/>
      <c r="G458" s="406" t="s">
        <v>164</v>
      </c>
      <c r="H458" s="1116">
        <v>137.05000000000001</v>
      </c>
      <c r="I458" s="1115"/>
    </row>
    <row r="459" spans="1:9" ht="12.75" customHeight="1" x14ac:dyDescent="0.2">
      <c r="A459" s="1112" t="s">
        <v>952</v>
      </c>
      <c r="B459" s="1112"/>
      <c r="C459" s="1113" t="s">
        <v>953</v>
      </c>
      <c r="D459" s="1113"/>
      <c r="E459" s="1113"/>
      <c r="F459" s="1113"/>
      <c r="G459" s="406" t="s">
        <v>164</v>
      </c>
      <c r="H459" s="1116">
        <v>154.12</v>
      </c>
      <c r="I459" s="1115"/>
    </row>
    <row r="460" spans="1:9" ht="12.75" customHeight="1" x14ac:dyDescent="0.2">
      <c r="A460" s="1112" t="s">
        <v>954</v>
      </c>
      <c r="B460" s="1112"/>
      <c r="C460" s="1113" t="s">
        <v>955</v>
      </c>
      <c r="D460" s="1113"/>
      <c r="E460" s="1113"/>
      <c r="F460" s="1113"/>
      <c r="G460" s="406" t="s">
        <v>164</v>
      </c>
      <c r="H460" s="1116">
        <v>170.89</v>
      </c>
      <c r="I460" s="1115"/>
    </row>
    <row r="461" spans="1:9" ht="12.75" customHeight="1" x14ac:dyDescent="0.2">
      <c r="A461" s="1112" t="s">
        <v>956</v>
      </c>
      <c r="B461" s="1112"/>
      <c r="C461" s="1113" t="s">
        <v>957</v>
      </c>
      <c r="D461" s="1113"/>
      <c r="E461" s="1113"/>
      <c r="F461" s="1113"/>
      <c r="G461" s="406" t="s">
        <v>164</v>
      </c>
      <c r="H461" s="1116">
        <v>145.85</v>
      </c>
      <c r="I461" s="1115"/>
    </row>
    <row r="462" spans="1:9" ht="12.75" customHeight="1" x14ac:dyDescent="0.2">
      <c r="A462" s="1112" t="s">
        <v>958</v>
      </c>
      <c r="B462" s="1112"/>
      <c r="C462" s="1113" t="s">
        <v>959</v>
      </c>
      <c r="D462" s="1113"/>
      <c r="E462" s="1113"/>
      <c r="F462" s="1113"/>
      <c r="G462" s="406" t="s">
        <v>164</v>
      </c>
      <c r="H462" s="1116">
        <v>163.62</v>
      </c>
      <c r="I462" s="1115"/>
    </row>
    <row r="463" spans="1:9" ht="12.75" customHeight="1" x14ac:dyDescent="0.2">
      <c r="A463" s="1112" t="s">
        <v>960</v>
      </c>
      <c r="B463" s="1112"/>
      <c r="C463" s="1113" t="s">
        <v>961</v>
      </c>
      <c r="D463" s="1113"/>
      <c r="E463" s="1113"/>
      <c r="F463" s="1113"/>
      <c r="G463" s="406" t="s">
        <v>164</v>
      </c>
      <c r="H463" s="1116">
        <v>178.6</v>
      </c>
      <c r="I463" s="1115"/>
    </row>
    <row r="464" spans="1:9" ht="12.75" customHeight="1" x14ac:dyDescent="0.2">
      <c r="A464" s="1140">
        <v>8753</v>
      </c>
      <c r="B464" s="1119"/>
      <c r="C464" s="1120" t="s">
        <v>962</v>
      </c>
      <c r="D464" s="1120"/>
      <c r="E464" s="1120"/>
      <c r="F464" s="1120"/>
      <c r="G464" s="405"/>
      <c r="H464" s="1121"/>
      <c r="I464" s="1121"/>
    </row>
    <row r="465" spans="1:9" ht="12.75" customHeight="1" x14ac:dyDescent="0.2">
      <c r="A465" s="1112" t="s">
        <v>963</v>
      </c>
      <c r="B465" s="1112"/>
      <c r="C465" s="1113" t="s">
        <v>964</v>
      </c>
      <c r="D465" s="1113"/>
      <c r="E465" s="1113"/>
      <c r="F465" s="1113"/>
      <c r="G465" s="406" t="s">
        <v>487</v>
      </c>
      <c r="H465" s="1114">
        <v>15.82</v>
      </c>
      <c r="I465" s="1115"/>
    </row>
    <row r="466" spans="1:9" ht="12.75" customHeight="1" x14ac:dyDescent="0.2">
      <c r="A466" s="1112" t="s">
        <v>965</v>
      </c>
      <c r="B466" s="1112"/>
      <c r="C466" s="1113" t="s">
        <v>966</v>
      </c>
      <c r="D466" s="1113"/>
      <c r="E466" s="1113"/>
      <c r="F466" s="1113"/>
      <c r="G466" s="406" t="s">
        <v>487</v>
      </c>
      <c r="H466" s="1114">
        <v>16.38</v>
      </c>
      <c r="I466" s="1115"/>
    </row>
    <row r="467" spans="1:9" ht="12.75" customHeight="1" x14ac:dyDescent="0.2">
      <c r="A467" s="1112" t="s">
        <v>967</v>
      </c>
      <c r="B467" s="1112"/>
      <c r="C467" s="1113" t="s">
        <v>968</v>
      </c>
      <c r="D467" s="1113"/>
      <c r="E467" s="1113"/>
      <c r="F467" s="1113"/>
      <c r="G467" s="406" t="s">
        <v>487</v>
      </c>
      <c r="H467" s="1114">
        <v>12.92</v>
      </c>
      <c r="I467" s="1115"/>
    </row>
    <row r="468" spans="1:9" ht="12.75" customHeight="1" x14ac:dyDescent="0.2">
      <c r="A468" s="1112" t="s">
        <v>969</v>
      </c>
      <c r="B468" s="1112"/>
      <c r="C468" s="1113" t="s">
        <v>970</v>
      </c>
      <c r="D468" s="1113"/>
      <c r="E468" s="1113"/>
      <c r="F468" s="1113"/>
      <c r="G468" s="406" t="s">
        <v>487</v>
      </c>
      <c r="H468" s="1114">
        <v>13.62</v>
      </c>
      <c r="I468" s="1115"/>
    </row>
    <row r="469" spans="1:9" ht="12.75" customHeight="1" x14ac:dyDescent="0.2">
      <c r="A469" s="1112" t="s">
        <v>971</v>
      </c>
      <c r="B469" s="1112"/>
      <c r="C469" s="1113" t="s">
        <v>972</v>
      </c>
      <c r="D469" s="1113"/>
      <c r="E469" s="1113"/>
      <c r="F469" s="1113"/>
      <c r="G469" s="406" t="s">
        <v>487</v>
      </c>
      <c r="H469" s="1114">
        <v>11.45</v>
      </c>
      <c r="I469" s="1115"/>
    </row>
    <row r="470" spans="1:9" ht="12.75" customHeight="1" x14ac:dyDescent="0.2">
      <c r="A470" s="1140">
        <v>8754</v>
      </c>
      <c r="B470" s="1119"/>
      <c r="C470" s="1120" t="s">
        <v>973</v>
      </c>
      <c r="D470" s="1120"/>
      <c r="E470" s="1120"/>
      <c r="F470" s="1120"/>
      <c r="G470" s="405"/>
      <c r="H470" s="1121"/>
      <c r="I470" s="1121"/>
    </row>
    <row r="471" spans="1:9" ht="12.75" customHeight="1" x14ac:dyDescent="0.2">
      <c r="A471" s="1112" t="s">
        <v>974</v>
      </c>
      <c r="B471" s="1112"/>
      <c r="C471" s="1113" t="s">
        <v>975</v>
      </c>
      <c r="D471" s="1113"/>
      <c r="E471" s="1113"/>
      <c r="F471" s="1113"/>
      <c r="G471" s="406" t="s">
        <v>164</v>
      </c>
      <c r="H471" s="1114">
        <v>15.3</v>
      </c>
      <c r="I471" s="1115"/>
    </row>
    <row r="472" spans="1:9" ht="12.75" customHeight="1" x14ac:dyDescent="0.2">
      <c r="A472" s="1140">
        <v>8755</v>
      </c>
      <c r="B472" s="1119"/>
      <c r="C472" s="1120" t="s">
        <v>976</v>
      </c>
      <c r="D472" s="1120"/>
      <c r="E472" s="1120"/>
      <c r="F472" s="1120"/>
      <c r="G472" s="405"/>
      <c r="H472" s="1121"/>
      <c r="I472" s="1121"/>
    </row>
    <row r="473" spans="1:9" ht="12.75" customHeight="1" x14ac:dyDescent="0.2">
      <c r="A473" s="1112" t="s">
        <v>977</v>
      </c>
      <c r="B473" s="1112"/>
      <c r="C473" s="1113" t="s">
        <v>978</v>
      </c>
      <c r="D473" s="1113"/>
      <c r="E473" s="1113"/>
      <c r="F473" s="1113"/>
      <c r="G473" s="406" t="s">
        <v>266</v>
      </c>
      <c r="H473" s="1128">
        <v>2793.01</v>
      </c>
      <c r="I473" s="1115"/>
    </row>
    <row r="474" spans="1:9" ht="12.75" customHeight="1" x14ac:dyDescent="0.2">
      <c r="A474" s="1112" t="s">
        <v>979</v>
      </c>
      <c r="B474" s="1112"/>
      <c r="C474" s="1113" t="s">
        <v>980</v>
      </c>
      <c r="D474" s="1113"/>
      <c r="E474" s="1113"/>
      <c r="F474" s="1113"/>
      <c r="G474" s="406" t="s">
        <v>266</v>
      </c>
      <c r="H474" s="1116">
        <v>525.86</v>
      </c>
      <c r="I474" s="1115"/>
    </row>
    <row r="475" spans="1:9" ht="12.75" customHeight="1" x14ac:dyDescent="0.2">
      <c r="A475" s="1112" t="s">
        <v>981</v>
      </c>
      <c r="B475" s="1112"/>
      <c r="C475" s="1113" t="s">
        <v>982</v>
      </c>
      <c r="D475" s="1113"/>
      <c r="E475" s="1113"/>
      <c r="F475" s="1113"/>
      <c r="G475" s="406" t="s">
        <v>266</v>
      </c>
      <c r="H475" s="1116">
        <v>763.87</v>
      </c>
      <c r="I475" s="1115"/>
    </row>
    <row r="476" spans="1:9" ht="12.75" customHeight="1" x14ac:dyDescent="0.2">
      <c r="A476" s="1140">
        <v>8756</v>
      </c>
      <c r="B476" s="1119"/>
      <c r="C476" s="1120" t="s">
        <v>983</v>
      </c>
      <c r="D476" s="1120"/>
      <c r="E476" s="1120"/>
      <c r="F476" s="1120"/>
      <c r="G476" s="405"/>
      <c r="H476" s="1121"/>
      <c r="I476" s="1121"/>
    </row>
    <row r="477" spans="1:9" ht="12.75" customHeight="1" x14ac:dyDescent="0.2">
      <c r="A477" s="1112" t="s">
        <v>984</v>
      </c>
      <c r="B477" s="1112"/>
      <c r="C477" s="1113" t="s">
        <v>985</v>
      </c>
      <c r="D477" s="1113"/>
      <c r="E477" s="1113"/>
      <c r="F477" s="1113"/>
      <c r="G477" s="406" t="s">
        <v>986</v>
      </c>
      <c r="H477" s="1116">
        <v>357.37</v>
      </c>
      <c r="I477" s="1115"/>
    </row>
    <row r="478" spans="1:9" ht="12.75" customHeight="1" x14ac:dyDescent="0.2">
      <c r="A478" s="1112" t="s">
        <v>987</v>
      </c>
      <c r="B478" s="1112"/>
      <c r="C478" s="1113" t="s">
        <v>988</v>
      </c>
      <c r="D478" s="1113"/>
      <c r="E478" s="1113"/>
      <c r="F478" s="1113"/>
      <c r="G478" s="406" t="s">
        <v>164</v>
      </c>
      <c r="H478" s="1116">
        <v>162.1</v>
      </c>
      <c r="I478" s="1115"/>
    </row>
    <row r="479" spans="1:9" ht="12.75" customHeight="1" x14ac:dyDescent="0.2">
      <c r="A479" s="1112" t="s">
        <v>989</v>
      </c>
      <c r="B479" s="1112"/>
      <c r="C479" s="1113" t="s">
        <v>990</v>
      </c>
      <c r="D479" s="1113"/>
      <c r="E479" s="1113"/>
      <c r="F479" s="1113"/>
      <c r="G479" s="406" t="s">
        <v>53</v>
      </c>
      <c r="H479" s="1117">
        <v>7.19</v>
      </c>
      <c r="I479" s="1115"/>
    </row>
    <row r="480" spans="1:9" ht="24" customHeight="1" x14ac:dyDescent="0.2">
      <c r="A480" s="1112" t="s">
        <v>991</v>
      </c>
      <c r="B480" s="1112"/>
      <c r="C480" s="1113" t="s">
        <v>992</v>
      </c>
      <c r="D480" s="1113"/>
      <c r="E480" s="1113"/>
      <c r="F480" s="1113"/>
      <c r="G480" s="406" t="s">
        <v>53</v>
      </c>
      <c r="H480" s="1117">
        <v>4.54</v>
      </c>
      <c r="I480" s="1115"/>
    </row>
    <row r="481" spans="1:9" ht="24" customHeight="1" x14ac:dyDescent="0.2">
      <c r="A481" s="1112" t="s">
        <v>993</v>
      </c>
      <c r="B481" s="1112"/>
      <c r="C481" s="1113" t="s">
        <v>994</v>
      </c>
      <c r="D481" s="1113"/>
      <c r="E481" s="1113"/>
      <c r="F481" s="1113"/>
      <c r="G481" s="406" t="s">
        <v>589</v>
      </c>
      <c r="H481" s="1114">
        <v>10.68</v>
      </c>
      <c r="I481" s="1115"/>
    </row>
    <row r="482" spans="1:9" ht="24" customHeight="1" x14ac:dyDescent="0.2">
      <c r="A482" s="1112" t="s">
        <v>995</v>
      </c>
      <c r="B482" s="1112"/>
      <c r="C482" s="1113" t="s">
        <v>996</v>
      </c>
      <c r="D482" s="1113"/>
      <c r="E482" s="1113"/>
      <c r="F482" s="1113"/>
      <c r="G482" s="406" t="s">
        <v>814</v>
      </c>
      <c r="H482" s="1114">
        <v>15.69</v>
      </c>
      <c r="I482" s="1115"/>
    </row>
    <row r="483" spans="1:9" ht="24" customHeight="1" x14ac:dyDescent="0.2">
      <c r="A483" s="1112" t="s">
        <v>997</v>
      </c>
      <c r="B483" s="1112"/>
      <c r="C483" s="1113" t="s">
        <v>998</v>
      </c>
      <c r="D483" s="1113"/>
      <c r="E483" s="1113"/>
      <c r="F483" s="1113"/>
      <c r="G483" s="406" t="s">
        <v>164</v>
      </c>
      <c r="H483" s="1114">
        <v>34.72</v>
      </c>
      <c r="I483" s="1115"/>
    </row>
    <row r="484" spans="1:9" ht="24" customHeight="1" x14ac:dyDescent="0.2">
      <c r="A484" s="1112" t="s">
        <v>999</v>
      </c>
      <c r="B484" s="1112"/>
      <c r="C484" s="1113" t="s">
        <v>1000</v>
      </c>
      <c r="D484" s="1113"/>
      <c r="E484" s="1113"/>
      <c r="F484" s="1113"/>
      <c r="G484" s="406" t="s">
        <v>164</v>
      </c>
      <c r="H484" s="1114">
        <v>36.880000000000003</v>
      </c>
      <c r="I484" s="1115"/>
    </row>
    <row r="485" spans="1:9" ht="12.75" customHeight="1" x14ac:dyDescent="0.2">
      <c r="A485" s="1140">
        <v>8669</v>
      </c>
      <c r="B485" s="1119"/>
      <c r="C485" s="1120" t="s">
        <v>1001</v>
      </c>
      <c r="D485" s="1120"/>
      <c r="E485" s="1120"/>
      <c r="F485" s="1120"/>
      <c r="G485" s="405"/>
      <c r="H485" s="1121"/>
      <c r="I485" s="1121"/>
    </row>
    <row r="486" spans="1:9" ht="12.75" customHeight="1" x14ac:dyDescent="0.2">
      <c r="A486" s="1140">
        <v>8757</v>
      </c>
      <c r="B486" s="1119"/>
      <c r="C486" s="1120" t="s">
        <v>1002</v>
      </c>
      <c r="D486" s="1120"/>
      <c r="E486" s="1120"/>
      <c r="F486" s="1120"/>
      <c r="G486" s="405"/>
      <c r="H486" s="1121"/>
      <c r="I486" s="1121"/>
    </row>
    <row r="487" spans="1:9" ht="12.75" customHeight="1" x14ac:dyDescent="0.2">
      <c r="A487" s="1112" t="s">
        <v>1003</v>
      </c>
      <c r="B487" s="1112"/>
      <c r="C487" s="1113" t="s">
        <v>1004</v>
      </c>
      <c r="D487" s="1113"/>
      <c r="E487" s="1113"/>
      <c r="F487" s="1113"/>
      <c r="G487" s="406" t="s">
        <v>164</v>
      </c>
      <c r="H487" s="1116">
        <v>126.72</v>
      </c>
      <c r="I487" s="1115"/>
    </row>
    <row r="488" spans="1:9" ht="12.75" customHeight="1" x14ac:dyDescent="0.2">
      <c r="A488" s="1112" t="s">
        <v>1005</v>
      </c>
      <c r="B488" s="1112"/>
      <c r="C488" s="1113" t="s">
        <v>1006</v>
      </c>
      <c r="D488" s="1113"/>
      <c r="E488" s="1113"/>
      <c r="F488" s="1113"/>
      <c r="G488" s="406" t="s">
        <v>164</v>
      </c>
      <c r="H488" s="1116">
        <v>239.99</v>
      </c>
      <c r="I488" s="1115"/>
    </row>
    <row r="489" spans="1:9" ht="12.75" customHeight="1" x14ac:dyDescent="0.2">
      <c r="A489" s="1112" t="s">
        <v>1007</v>
      </c>
      <c r="B489" s="1112"/>
      <c r="C489" s="1113" t="s">
        <v>1008</v>
      </c>
      <c r="D489" s="1113"/>
      <c r="E489" s="1113"/>
      <c r="F489" s="1113"/>
      <c r="G489" s="406" t="s">
        <v>164</v>
      </c>
      <c r="H489" s="1114">
        <v>74.400000000000006</v>
      </c>
      <c r="I489" s="1115"/>
    </row>
    <row r="490" spans="1:9" ht="12.75" customHeight="1" x14ac:dyDescent="0.2">
      <c r="A490" s="1140">
        <v>8758</v>
      </c>
      <c r="B490" s="1119"/>
      <c r="C490" s="1120" t="s">
        <v>1009</v>
      </c>
      <c r="D490" s="1120"/>
      <c r="E490" s="1120"/>
      <c r="F490" s="1120"/>
      <c r="G490" s="405"/>
      <c r="H490" s="1121"/>
      <c r="I490" s="1121"/>
    </row>
    <row r="491" spans="1:9" ht="12.75" customHeight="1" x14ac:dyDescent="0.2">
      <c r="A491" s="1112" t="s">
        <v>1010</v>
      </c>
      <c r="B491" s="1112"/>
      <c r="C491" s="1113" t="s">
        <v>1011</v>
      </c>
      <c r="D491" s="1113"/>
      <c r="E491" s="1113"/>
      <c r="F491" s="1113"/>
      <c r="G491" s="406" t="s">
        <v>164</v>
      </c>
      <c r="H491" s="1114">
        <v>86.03</v>
      </c>
      <c r="I491" s="1115"/>
    </row>
    <row r="492" spans="1:9" ht="12.75" customHeight="1" x14ac:dyDescent="0.2">
      <c r="A492" s="1112" t="s">
        <v>1012</v>
      </c>
      <c r="B492" s="1112"/>
      <c r="C492" s="1113" t="s">
        <v>1013</v>
      </c>
      <c r="D492" s="1113"/>
      <c r="E492" s="1113"/>
      <c r="F492" s="1113"/>
      <c r="G492" s="406" t="s">
        <v>164</v>
      </c>
      <c r="H492" s="1114">
        <v>83.58</v>
      </c>
      <c r="I492" s="1115"/>
    </row>
    <row r="493" spans="1:9" ht="12.75" customHeight="1" x14ac:dyDescent="0.2">
      <c r="A493" s="1112" t="s">
        <v>1014</v>
      </c>
      <c r="B493" s="1112"/>
      <c r="C493" s="1113" t="s">
        <v>1015</v>
      </c>
      <c r="D493" s="1113"/>
      <c r="E493" s="1113"/>
      <c r="F493" s="1113"/>
      <c r="G493" s="406" t="s">
        <v>164</v>
      </c>
      <c r="H493" s="1116">
        <v>154.79</v>
      </c>
      <c r="I493" s="1115"/>
    </row>
    <row r="494" spans="1:9" ht="12.75" customHeight="1" x14ac:dyDescent="0.2">
      <c r="A494" s="1112" t="s">
        <v>1016</v>
      </c>
      <c r="B494" s="1112"/>
      <c r="C494" s="1113" t="s">
        <v>1017</v>
      </c>
      <c r="D494" s="1113"/>
      <c r="E494" s="1113"/>
      <c r="F494" s="1113"/>
      <c r="G494" s="406" t="s">
        <v>164</v>
      </c>
      <c r="H494" s="1116">
        <v>150.22</v>
      </c>
      <c r="I494" s="1115"/>
    </row>
    <row r="495" spans="1:9" ht="12.75" customHeight="1" x14ac:dyDescent="0.2">
      <c r="A495" s="1112" t="s">
        <v>1018</v>
      </c>
      <c r="B495" s="1112"/>
      <c r="C495" s="1113" t="s">
        <v>1019</v>
      </c>
      <c r="D495" s="1113"/>
      <c r="E495" s="1113"/>
      <c r="F495" s="1113"/>
      <c r="G495" s="406" t="s">
        <v>164</v>
      </c>
      <c r="H495" s="1114">
        <v>61.24</v>
      </c>
      <c r="I495" s="1115"/>
    </row>
    <row r="496" spans="1:9" ht="12.75" customHeight="1" x14ac:dyDescent="0.2">
      <c r="A496" s="1140">
        <v>8759</v>
      </c>
      <c r="B496" s="1119"/>
      <c r="C496" s="1120" t="s">
        <v>1020</v>
      </c>
      <c r="D496" s="1120"/>
      <c r="E496" s="1120"/>
      <c r="F496" s="1120"/>
      <c r="G496" s="405"/>
      <c r="H496" s="1121"/>
      <c r="I496" s="1121"/>
    </row>
    <row r="497" spans="1:9" ht="12.75" customHeight="1" x14ac:dyDescent="0.2">
      <c r="A497" s="1112" t="s">
        <v>1021</v>
      </c>
      <c r="B497" s="1112"/>
      <c r="C497" s="1113" t="s">
        <v>1022</v>
      </c>
      <c r="D497" s="1113"/>
      <c r="E497" s="1113"/>
      <c r="F497" s="1113"/>
      <c r="G497" s="406" t="s">
        <v>164</v>
      </c>
      <c r="H497" s="1114">
        <v>62.23</v>
      </c>
      <c r="I497" s="1115"/>
    </row>
    <row r="498" spans="1:9" ht="12.75" customHeight="1" x14ac:dyDescent="0.2">
      <c r="A498" s="1112" t="s">
        <v>1023</v>
      </c>
      <c r="B498" s="1112"/>
      <c r="C498" s="1113" t="s">
        <v>1024</v>
      </c>
      <c r="D498" s="1113"/>
      <c r="E498" s="1113"/>
      <c r="F498" s="1113"/>
      <c r="G498" s="406" t="s">
        <v>164</v>
      </c>
      <c r="H498" s="1114">
        <v>76.08</v>
      </c>
      <c r="I498" s="1115"/>
    </row>
    <row r="499" spans="1:9" ht="12.75" customHeight="1" x14ac:dyDescent="0.2">
      <c r="A499" s="1112" t="s">
        <v>1025</v>
      </c>
      <c r="B499" s="1112"/>
      <c r="C499" s="1113" t="s">
        <v>1026</v>
      </c>
      <c r="D499" s="1113"/>
      <c r="E499" s="1113"/>
      <c r="F499" s="1113"/>
      <c r="G499" s="406" t="s">
        <v>164</v>
      </c>
      <c r="H499" s="1114">
        <v>43.71</v>
      </c>
      <c r="I499" s="1115"/>
    </row>
    <row r="500" spans="1:9" ht="12.75" customHeight="1" x14ac:dyDescent="0.2">
      <c r="A500" s="1140">
        <v>8760</v>
      </c>
      <c r="B500" s="1119"/>
      <c r="C500" s="1120" t="s">
        <v>1027</v>
      </c>
      <c r="D500" s="1120"/>
      <c r="E500" s="1120"/>
      <c r="F500" s="1120"/>
      <c r="G500" s="405"/>
      <c r="H500" s="1121"/>
      <c r="I500" s="1121"/>
    </row>
    <row r="501" spans="1:9" ht="12.75" customHeight="1" x14ac:dyDescent="0.2">
      <c r="A501" s="1112" t="s">
        <v>1028</v>
      </c>
      <c r="B501" s="1112"/>
      <c r="C501" s="1113" t="s">
        <v>1029</v>
      </c>
      <c r="D501" s="1113"/>
      <c r="E501" s="1113"/>
      <c r="F501" s="1113"/>
      <c r="G501" s="406" t="s">
        <v>164</v>
      </c>
      <c r="H501" s="1114">
        <v>64.09</v>
      </c>
      <c r="I501" s="1115"/>
    </row>
    <row r="502" spans="1:9" ht="12.75" customHeight="1" x14ac:dyDescent="0.2">
      <c r="A502" s="1112" t="s">
        <v>1030</v>
      </c>
      <c r="B502" s="1112"/>
      <c r="C502" s="1113" t="s">
        <v>1031</v>
      </c>
      <c r="D502" s="1113"/>
      <c r="E502" s="1113"/>
      <c r="F502" s="1113"/>
      <c r="G502" s="406" t="s">
        <v>164</v>
      </c>
      <c r="H502" s="1114">
        <v>59.55</v>
      </c>
      <c r="I502" s="1115"/>
    </row>
    <row r="503" spans="1:9" ht="12.75" customHeight="1" x14ac:dyDescent="0.2">
      <c r="A503" s="1112" t="s">
        <v>1032</v>
      </c>
      <c r="B503" s="1112"/>
      <c r="C503" s="1113" t="s">
        <v>1033</v>
      </c>
      <c r="D503" s="1113"/>
      <c r="E503" s="1113"/>
      <c r="F503" s="1113"/>
      <c r="G503" s="406" t="s">
        <v>164</v>
      </c>
      <c r="H503" s="1114">
        <v>78.03</v>
      </c>
      <c r="I503" s="1115"/>
    </row>
    <row r="504" spans="1:9" ht="12.75" customHeight="1" x14ac:dyDescent="0.2">
      <c r="A504" s="1112" t="s">
        <v>1034</v>
      </c>
      <c r="B504" s="1112"/>
      <c r="C504" s="1113" t="s">
        <v>1035</v>
      </c>
      <c r="D504" s="1113"/>
      <c r="E504" s="1113"/>
      <c r="F504" s="1113"/>
      <c r="G504" s="406" t="s">
        <v>164</v>
      </c>
      <c r="H504" s="1114">
        <v>93.7</v>
      </c>
      <c r="I504" s="1115"/>
    </row>
    <row r="505" spans="1:9" ht="12.75" customHeight="1" x14ac:dyDescent="0.2">
      <c r="A505" s="1112" t="s">
        <v>1036</v>
      </c>
      <c r="B505" s="1112"/>
      <c r="C505" s="1113" t="s">
        <v>1037</v>
      </c>
      <c r="D505" s="1113"/>
      <c r="E505" s="1113"/>
      <c r="F505" s="1113"/>
      <c r="G505" s="406" t="s">
        <v>164</v>
      </c>
      <c r="H505" s="1114">
        <v>51.75</v>
      </c>
      <c r="I505" s="1115"/>
    </row>
    <row r="506" spans="1:9" ht="12.75" customHeight="1" x14ac:dyDescent="0.2">
      <c r="A506" s="1112" t="s">
        <v>1038</v>
      </c>
      <c r="B506" s="1112"/>
      <c r="C506" s="1113" t="s">
        <v>1039</v>
      </c>
      <c r="D506" s="1113"/>
      <c r="E506" s="1113"/>
      <c r="F506" s="1113"/>
      <c r="G506" s="406" t="s">
        <v>164</v>
      </c>
      <c r="H506" s="1114">
        <v>59.2</v>
      </c>
      <c r="I506" s="1115"/>
    </row>
    <row r="507" spans="1:9" ht="12.75" customHeight="1" x14ac:dyDescent="0.2">
      <c r="A507" s="1140">
        <v>8761</v>
      </c>
      <c r="B507" s="1119"/>
      <c r="C507" s="1120" t="s">
        <v>1040</v>
      </c>
      <c r="D507" s="1120"/>
      <c r="E507" s="1120"/>
      <c r="F507" s="1120"/>
      <c r="G507" s="405"/>
      <c r="H507" s="1121"/>
      <c r="I507" s="1121"/>
    </row>
    <row r="508" spans="1:9" ht="12.75" customHeight="1" x14ac:dyDescent="0.2">
      <c r="A508" s="1112" t="s">
        <v>1041</v>
      </c>
      <c r="B508" s="1112"/>
      <c r="C508" s="1113" t="s">
        <v>1042</v>
      </c>
      <c r="D508" s="1113"/>
      <c r="E508" s="1113"/>
      <c r="F508" s="1113"/>
      <c r="G508" s="406" t="s">
        <v>164</v>
      </c>
      <c r="H508" s="1114">
        <v>55.55</v>
      </c>
      <c r="I508" s="1115"/>
    </row>
    <row r="509" spans="1:9" ht="12.75" customHeight="1" x14ac:dyDescent="0.2">
      <c r="A509" s="1112" t="s">
        <v>1043</v>
      </c>
      <c r="B509" s="1112"/>
      <c r="C509" s="1113" t="s">
        <v>1044</v>
      </c>
      <c r="D509" s="1113"/>
      <c r="E509" s="1113"/>
      <c r="F509" s="1113"/>
      <c r="G509" s="406" t="s">
        <v>164</v>
      </c>
      <c r="H509" s="1114">
        <v>69.39</v>
      </c>
      <c r="I509" s="1115"/>
    </row>
    <row r="510" spans="1:9" ht="12.75" customHeight="1" x14ac:dyDescent="0.2">
      <c r="A510" s="1112" t="s">
        <v>1045</v>
      </c>
      <c r="B510" s="1112"/>
      <c r="C510" s="1113" t="s">
        <v>1046</v>
      </c>
      <c r="D510" s="1113"/>
      <c r="E510" s="1113"/>
      <c r="F510" s="1113"/>
      <c r="G510" s="406" t="s">
        <v>164</v>
      </c>
      <c r="H510" s="1114">
        <v>64.27</v>
      </c>
      <c r="I510" s="1115"/>
    </row>
    <row r="511" spans="1:9" ht="12.75" customHeight="1" x14ac:dyDescent="0.2">
      <c r="A511" s="1112" t="s">
        <v>1047</v>
      </c>
      <c r="B511" s="1112"/>
      <c r="C511" s="1113" t="s">
        <v>1048</v>
      </c>
      <c r="D511" s="1113"/>
      <c r="E511" s="1113"/>
      <c r="F511" s="1113"/>
      <c r="G511" s="406" t="s">
        <v>164</v>
      </c>
      <c r="H511" s="1114">
        <v>81.69</v>
      </c>
      <c r="I511" s="1115"/>
    </row>
    <row r="512" spans="1:9" ht="12.75" customHeight="1" x14ac:dyDescent="0.2">
      <c r="A512" s="1112" t="s">
        <v>1049</v>
      </c>
      <c r="B512" s="1112"/>
      <c r="C512" s="1113" t="s">
        <v>1050</v>
      </c>
      <c r="D512" s="1113"/>
      <c r="E512" s="1113"/>
      <c r="F512" s="1113"/>
      <c r="G512" s="406" t="s">
        <v>164</v>
      </c>
      <c r="H512" s="1114">
        <v>44.66</v>
      </c>
      <c r="I512" s="1115"/>
    </row>
    <row r="513" spans="1:9" ht="12.75" customHeight="1" x14ac:dyDescent="0.2">
      <c r="A513" s="1112" t="s">
        <v>1051</v>
      </c>
      <c r="B513" s="1112"/>
      <c r="C513" s="1113" t="s">
        <v>1052</v>
      </c>
      <c r="D513" s="1113"/>
      <c r="E513" s="1113"/>
      <c r="F513" s="1113"/>
      <c r="G513" s="406" t="s">
        <v>164</v>
      </c>
      <c r="H513" s="1114">
        <v>53.19</v>
      </c>
      <c r="I513" s="1115"/>
    </row>
    <row r="514" spans="1:9" ht="12.75" customHeight="1" x14ac:dyDescent="0.2">
      <c r="A514" s="1112" t="s">
        <v>1053</v>
      </c>
      <c r="B514" s="1112"/>
      <c r="C514" s="1113" t="s">
        <v>1054</v>
      </c>
      <c r="D514" s="1113"/>
      <c r="E514" s="1113"/>
      <c r="F514" s="1113"/>
      <c r="G514" s="406" t="s">
        <v>53</v>
      </c>
      <c r="H514" s="1114">
        <v>19.21</v>
      </c>
      <c r="I514" s="1115"/>
    </row>
    <row r="515" spans="1:9" ht="12.75" customHeight="1" x14ac:dyDescent="0.2">
      <c r="A515" s="1112" t="s">
        <v>1055</v>
      </c>
      <c r="B515" s="1112"/>
      <c r="C515" s="1113" t="s">
        <v>1056</v>
      </c>
      <c r="D515" s="1113"/>
      <c r="E515" s="1113"/>
      <c r="F515" s="1113"/>
      <c r="G515" s="406" t="s">
        <v>53</v>
      </c>
      <c r="H515" s="1114">
        <v>16.309999999999999</v>
      </c>
      <c r="I515" s="1115"/>
    </row>
    <row r="516" spans="1:9" ht="12.75" customHeight="1" x14ac:dyDescent="0.2">
      <c r="A516" s="1112" t="s">
        <v>1057</v>
      </c>
      <c r="B516" s="1112"/>
      <c r="C516" s="1113" t="s">
        <v>1058</v>
      </c>
      <c r="D516" s="1113"/>
      <c r="E516" s="1113"/>
      <c r="F516" s="1113"/>
      <c r="G516" s="406" t="s">
        <v>53</v>
      </c>
      <c r="H516" s="1114">
        <v>17.170000000000002</v>
      </c>
      <c r="I516" s="1115"/>
    </row>
    <row r="517" spans="1:9" ht="12.75" customHeight="1" x14ac:dyDescent="0.2">
      <c r="A517" s="1112" t="s">
        <v>1059</v>
      </c>
      <c r="B517" s="1112"/>
      <c r="C517" s="1113" t="s">
        <v>1060</v>
      </c>
      <c r="D517" s="1113"/>
      <c r="E517" s="1113"/>
      <c r="F517" s="1113"/>
      <c r="G517" s="406" t="s">
        <v>53</v>
      </c>
      <c r="H517" s="1114">
        <v>23.4</v>
      </c>
      <c r="I517" s="1115"/>
    </row>
    <row r="518" spans="1:9" ht="12.75" customHeight="1" x14ac:dyDescent="0.2">
      <c r="A518" s="1112" t="s">
        <v>1061</v>
      </c>
      <c r="B518" s="1112"/>
      <c r="C518" s="1113" t="s">
        <v>1062</v>
      </c>
      <c r="D518" s="1113"/>
      <c r="E518" s="1113"/>
      <c r="F518" s="1113"/>
      <c r="G518" s="406" t="s">
        <v>53</v>
      </c>
      <c r="H518" s="1114">
        <v>25.11</v>
      </c>
      <c r="I518" s="1115"/>
    </row>
    <row r="519" spans="1:9" ht="12.75" customHeight="1" x14ac:dyDescent="0.2">
      <c r="A519" s="1112" t="s">
        <v>1063</v>
      </c>
      <c r="B519" s="1112"/>
      <c r="C519" s="1113" t="s">
        <v>1064</v>
      </c>
      <c r="D519" s="1113"/>
      <c r="E519" s="1113"/>
      <c r="F519" s="1113"/>
      <c r="G519" s="406" t="s">
        <v>53</v>
      </c>
      <c r="H519" s="1114">
        <v>19.64</v>
      </c>
      <c r="I519" s="1115"/>
    </row>
    <row r="520" spans="1:9" ht="12.75" customHeight="1" x14ac:dyDescent="0.2">
      <c r="A520" s="1112" t="s">
        <v>1065</v>
      </c>
      <c r="B520" s="1112"/>
      <c r="C520" s="1113" t="s">
        <v>1066</v>
      </c>
      <c r="D520" s="1113"/>
      <c r="E520" s="1113"/>
      <c r="F520" s="1113"/>
      <c r="G520" s="406" t="s">
        <v>53</v>
      </c>
      <c r="H520" s="1114">
        <v>14.93</v>
      </c>
      <c r="I520" s="1115"/>
    </row>
    <row r="521" spans="1:9" ht="12.75" customHeight="1" x14ac:dyDescent="0.2">
      <c r="A521" s="1112" t="s">
        <v>1067</v>
      </c>
      <c r="B521" s="1112"/>
      <c r="C521" s="1113" t="s">
        <v>1068</v>
      </c>
      <c r="D521" s="1113"/>
      <c r="E521" s="1113"/>
      <c r="F521" s="1113"/>
      <c r="G521" s="406" t="s">
        <v>53</v>
      </c>
      <c r="H521" s="1114">
        <v>14.31</v>
      </c>
      <c r="I521" s="1115"/>
    </row>
    <row r="522" spans="1:9" ht="12.75" customHeight="1" x14ac:dyDescent="0.2">
      <c r="A522" s="1140">
        <v>8762</v>
      </c>
      <c r="B522" s="1119"/>
      <c r="C522" s="1120" t="s">
        <v>1069</v>
      </c>
      <c r="D522" s="1120"/>
      <c r="E522" s="1120"/>
      <c r="F522" s="1120"/>
      <c r="G522" s="405"/>
      <c r="H522" s="1121"/>
      <c r="I522" s="1121"/>
    </row>
    <row r="523" spans="1:9" ht="12.75" customHeight="1" x14ac:dyDescent="0.2">
      <c r="A523" s="1112" t="s">
        <v>1070</v>
      </c>
      <c r="B523" s="1112"/>
      <c r="C523" s="1113" t="s">
        <v>1071</v>
      </c>
      <c r="D523" s="1113"/>
      <c r="E523" s="1113"/>
      <c r="F523" s="1113"/>
      <c r="G523" s="406" t="s">
        <v>164</v>
      </c>
      <c r="H523" s="1114">
        <v>76.22</v>
      </c>
      <c r="I523" s="1115"/>
    </row>
    <row r="524" spans="1:9" ht="12.75" customHeight="1" x14ac:dyDescent="0.2">
      <c r="A524" s="1112" t="s">
        <v>1072</v>
      </c>
      <c r="B524" s="1112"/>
      <c r="C524" s="1113" t="s">
        <v>1073</v>
      </c>
      <c r="D524" s="1113"/>
      <c r="E524" s="1113"/>
      <c r="F524" s="1113"/>
      <c r="G524" s="406" t="s">
        <v>164</v>
      </c>
      <c r="H524" s="1116">
        <v>120.23</v>
      </c>
      <c r="I524" s="1115"/>
    </row>
    <row r="525" spans="1:9" ht="12.75" customHeight="1" x14ac:dyDescent="0.2">
      <c r="A525" s="1112" t="s">
        <v>1074</v>
      </c>
      <c r="B525" s="1112"/>
      <c r="C525" s="1113" t="s">
        <v>1075</v>
      </c>
      <c r="D525" s="1113"/>
      <c r="E525" s="1113"/>
      <c r="F525" s="1113"/>
      <c r="G525" s="406" t="s">
        <v>164</v>
      </c>
      <c r="H525" s="1116">
        <v>154.75</v>
      </c>
      <c r="I525" s="1115"/>
    </row>
    <row r="526" spans="1:9" ht="12.75" customHeight="1" x14ac:dyDescent="0.2">
      <c r="A526" s="1140">
        <v>8763</v>
      </c>
      <c r="B526" s="1119"/>
      <c r="C526" s="1120" t="s">
        <v>1076</v>
      </c>
      <c r="D526" s="1120"/>
      <c r="E526" s="1120"/>
      <c r="F526" s="1120"/>
      <c r="G526" s="405"/>
      <c r="H526" s="1121"/>
      <c r="I526" s="1121"/>
    </row>
    <row r="527" spans="1:9" ht="12.75" customHeight="1" x14ac:dyDescent="0.2">
      <c r="A527" s="1112" t="s">
        <v>1077</v>
      </c>
      <c r="B527" s="1112"/>
      <c r="C527" s="1113" t="s">
        <v>1078</v>
      </c>
      <c r="D527" s="1113"/>
      <c r="E527" s="1113"/>
      <c r="F527" s="1113"/>
      <c r="G527" s="406" t="s">
        <v>164</v>
      </c>
      <c r="H527" s="1116">
        <v>204.82</v>
      </c>
      <c r="I527" s="1115"/>
    </row>
    <row r="528" spans="1:9" ht="12.75" customHeight="1" x14ac:dyDescent="0.2">
      <c r="A528" s="1112" t="s">
        <v>1079</v>
      </c>
      <c r="B528" s="1112"/>
      <c r="C528" s="1113" t="s">
        <v>1080</v>
      </c>
      <c r="D528" s="1113"/>
      <c r="E528" s="1113"/>
      <c r="F528" s="1113"/>
      <c r="G528" s="406" t="s">
        <v>164</v>
      </c>
      <c r="H528" s="1116">
        <v>246.04</v>
      </c>
      <c r="I528" s="1115"/>
    </row>
    <row r="529" spans="1:9" ht="12.75" customHeight="1" x14ac:dyDescent="0.2">
      <c r="A529" s="1112" t="s">
        <v>1081</v>
      </c>
      <c r="B529" s="1112"/>
      <c r="C529" s="1113" t="s">
        <v>1082</v>
      </c>
      <c r="D529" s="1113"/>
      <c r="E529" s="1113"/>
      <c r="F529" s="1113"/>
      <c r="G529" s="406" t="s">
        <v>164</v>
      </c>
      <c r="H529" s="1116">
        <v>159.69999999999999</v>
      </c>
      <c r="I529" s="1115"/>
    </row>
    <row r="530" spans="1:9" ht="12.75" customHeight="1" x14ac:dyDescent="0.2">
      <c r="A530" s="1112" t="s">
        <v>1083</v>
      </c>
      <c r="B530" s="1112"/>
      <c r="C530" s="1113" t="s">
        <v>1084</v>
      </c>
      <c r="D530" s="1113"/>
      <c r="E530" s="1113"/>
      <c r="F530" s="1113"/>
      <c r="G530" s="406" t="s">
        <v>164</v>
      </c>
      <c r="H530" s="1116">
        <v>135.33000000000001</v>
      </c>
      <c r="I530" s="1115"/>
    </row>
    <row r="531" spans="1:9" ht="12.75" customHeight="1" x14ac:dyDescent="0.2">
      <c r="A531" s="1112" t="s">
        <v>1085</v>
      </c>
      <c r="B531" s="1112"/>
      <c r="C531" s="1113" t="s">
        <v>1086</v>
      </c>
      <c r="D531" s="1113"/>
      <c r="E531" s="1113"/>
      <c r="F531" s="1113"/>
      <c r="G531" s="406" t="s">
        <v>164</v>
      </c>
      <c r="H531" s="1116">
        <v>177.61</v>
      </c>
      <c r="I531" s="1115"/>
    </row>
    <row r="532" spans="1:9" ht="12.75" customHeight="1" x14ac:dyDescent="0.2">
      <c r="A532" s="1112" t="s">
        <v>1087</v>
      </c>
      <c r="B532" s="1112"/>
      <c r="C532" s="1113" t="s">
        <v>1088</v>
      </c>
      <c r="D532" s="1113"/>
      <c r="E532" s="1113"/>
      <c r="F532" s="1113"/>
      <c r="G532" s="406" t="s">
        <v>164</v>
      </c>
      <c r="H532" s="1114">
        <v>89.16</v>
      </c>
      <c r="I532" s="1115"/>
    </row>
    <row r="533" spans="1:9" ht="12.75" customHeight="1" x14ac:dyDescent="0.2">
      <c r="A533" s="1112" t="s">
        <v>1089</v>
      </c>
      <c r="B533" s="1112"/>
      <c r="C533" s="1113" t="s">
        <v>1090</v>
      </c>
      <c r="D533" s="1113"/>
      <c r="E533" s="1113"/>
      <c r="F533" s="1113"/>
      <c r="G533" s="406" t="s">
        <v>164</v>
      </c>
      <c r="H533" s="1116">
        <v>133.02000000000001</v>
      </c>
      <c r="I533" s="1115"/>
    </row>
    <row r="534" spans="1:9" ht="12.75" customHeight="1" x14ac:dyDescent="0.2">
      <c r="A534" s="1112" t="s">
        <v>1091</v>
      </c>
      <c r="B534" s="1112"/>
      <c r="C534" s="1113" t="s">
        <v>1092</v>
      </c>
      <c r="D534" s="1113"/>
      <c r="E534" s="1113"/>
      <c r="F534" s="1113"/>
      <c r="G534" s="406" t="s">
        <v>164</v>
      </c>
      <c r="H534" s="1116">
        <v>174.24</v>
      </c>
      <c r="I534" s="1115"/>
    </row>
    <row r="535" spans="1:9" ht="12.75" customHeight="1" x14ac:dyDescent="0.2">
      <c r="A535" s="1112" t="s">
        <v>1093</v>
      </c>
      <c r="B535" s="1112"/>
      <c r="C535" s="1113" t="s">
        <v>1094</v>
      </c>
      <c r="D535" s="1113"/>
      <c r="E535" s="1113"/>
      <c r="F535" s="1113"/>
      <c r="G535" s="406" t="s">
        <v>164</v>
      </c>
      <c r="H535" s="1114">
        <v>87.9</v>
      </c>
      <c r="I535" s="1115"/>
    </row>
    <row r="536" spans="1:9" ht="12.75" customHeight="1" x14ac:dyDescent="0.2">
      <c r="A536" s="1140">
        <v>8764</v>
      </c>
      <c r="B536" s="1119"/>
      <c r="C536" s="1120" t="s">
        <v>1095</v>
      </c>
      <c r="D536" s="1120"/>
      <c r="E536" s="1120"/>
      <c r="F536" s="1120"/>
      <c r="G536" s="405"/>
      <c r="H536" s="1121"/>
      <c r="I536" s="1121"/>
    </row>
    <row r="537" spans="1:9" ht="12.75" customHeight="1" x14ac:dyDescent="0.2">
      <c r="A537" s="1112" t="s">
        <v>1096</v>
      </c>
      <c r="B537" s="1112"/>
      <c r="C537" s="1113" t="s">
        <v>1097</v>
      </c>
      <c r="D537" s="1113"/>
      <c r="E537" s="1113"/>
      <c r="F537" s="1113"/>
      <c r="G537" s="406" t="s">
        <v>164</v>
      </c>
      <c r="H537" s="1114">
        <v>89.14</v>
      </c>
      <c r="I537" s="1115"/>
    </row>
    <row r="538" spans="1:9" ht="12.75" customHeight="1" x14ac:dyDescent="0.2">
      <c r="A538" s="1112" t="s">
        <v>1098</v>
      </c>
      <c r="B538" s="1112"/>
      <c r="C538" s="1113" t="s">
        <v>1099</v>
      </c>
      <c r="D538" s="1113"/>
      <c r="E538" s="1113"/>
      <c r="F538" s="1113"/>
      <c r="G538" s="406" t="s">
        <v>164</v>
      </c>
      <c r="H538" s="1114">
        <v>91.88</v>
      </c>
      <c r="I538" s="1115"/>
    </row>
    <row r="539" spans="1:9" ht="12.75" customHeight="1" x14ac:dyDescent="0.2">
      <c r="A539" s="1112" t="s">
        <v>1100</v>
      </c>
      <c r="B539" s="1112"/>
      <c r="C539" s="1113" t="s">
        <v>1101</v>
      </c>
      <c r="D539" s="1113"/>
      <c r="E539" s="1113"/>
      <c r="F539" s="1113"/>
      <c r="G539" s="406" t="s">
        <v>164</v>
      </c>
      <c r="H539" s="1114">
        <v>80.86</v>
      </c>
      <c r="I539" s="1115"/>
    </row>
    <row r="540" spans="1:9" ht="12.75" customHeight="1" x14ac:dyDescent="0.2">
      <c r="A540" s="1140">
        <v>8765</v>
      </c>
      <c r="B540" s="1119"/>
      <c r="C540" s="1120" t="s">
        <v>1102</v>
      </c>
      <c r="D540" s="1120"/>
      <c r="E540" s="1120"/>
      <c r="F540" s="1120"/>
      <c r="G540" s="405"/>
      <c r="H540" s="1121"/>
      <c r="I540" s="1121"/>
    </row>
    <row r="541" spans="1:9" ht="12.75" customHeight="1" x14ac:dyDescent="0.2">
      <c r="A541" s="1112" t="s">
        <v>1103</v>
      </c>
      <c r="B541" s="1112"/>
      <c r="C541" s="1113" t="s">
        <v>1104</v>
      </c>
      <c r="D541" s="1113"/>
      <c r="E541" s="1113"/>
      <c r="F541" s="1113"/>
      <c r="G541" s="406" t="s">
        <v>164</v>
      </c>
      <c r="H541" s="1128">
        <v>1498.01</v>
      </c>
      <c r="I541" s="1115"/>
    </row>
    <row r="542" spans="1:9" ht="12.75" customHeight="1" x14ac:dyDescent="0.2">
      <c r="A542" s="1112" t="s">
        <v>1105</v>
      </c>
      <c r="B542" s="1112"/>
      <c r="C542" s="1113" t="s">
        <v>1106</v>
      </c>
      <c r="D542" s="1113"/>
      <c r="E542" s="1113"/>
      <c r="F542" s="1113"/>
      <c r="G542" s="406" t="s">
        <v>164</v>
      </c>
      <c r="H542" s="1128">
        <v>1492.89</v>
      </c>
      <c r="I542" s="1115"/>
    </row>
    <row r="543" spans="1:9" ht="12.75" customHeight="1" x14ac:dyDescent="0.2">
      <c r="A543" s="1112" t="s">
        <v>1107</v>
      </c>
      <c r="B543" s="1112"/>
      <c r="C543" s="1113" t="s">
        <v>1108</v>
      </c>
      <c r="D543" s="1113"/>
      <c r="E543" s="1113"/>
      <c r="F543" s="1113"/>
      <c r="G543" s="406" t="s">
        <v>164</v>
      </c>
      <c r="H543" s="1116">
        <v>421.14</v>
      </c>
      <c r="I543" s="1115"/>
    </row>
    <row r="544" spans="1:9" ht="12.75" customHeight="1" x14ac:dyDescent="0.2">
      <c r="A544" s="1140">
        <v>8767</v>
      </c>
      <c r="B544" s="1119"/>
      <c r="C544" s="1120" t="s">
        <v>1109</v>
      </c>
      <c r="D544" s="1120"/>
      <c r="E544" s="1120"/>
      <c r="F544" s="1120"/>
      <c r="G544" s="405"/>
      <c r="H544" s="1121"/>
      <c r="I544" s="1121"/>
    </row>
    <row r="545" spans="1:9" ht="12.75" customHeight="1" x14ac:dyDescent="0.2">
      <c r="A545" s="1112" t="s">
        <v>1110</v>
      </c>
      <c r="B545" s="1112"/>
      <c r="C545" s="1113" t="s">
        <v>1111</v>
      </c>
      <c r="D545" s="1113"/>
      <c r="E545" s="1113"/>
      <c r="F545" s="1113"/>
      <c r="G545" s="406" t="s">
        <v>53</v>
      </c>
      <c r="H545" s="1117">
        <v>5.72</v>
      </c>
      <c r="I545" s="1115"/>
    </row>
    <row r="546" spans="1:9" ht="12.75" customHeight="1" x14ac:dyDescent="0.2">
      <c r="A546" s="1112" t="s">
        <v>1112</v>
      </c>
      <c r="B546" s="1112"/>
      <c r="C546" s="1113" t="s">
        <v>1113</v>
      </c>
      <c r="D546" s="1113"/>
      <c r="E546" s="1113"/>
      <c r="F546" s="1113"/>
      <c r="G546" s="406" t="s">
        <v>53</v>
      </c>
      <c r="H546" s="1117">
        <v>8.8699999999999992</v>
      </c>
      <c r="I546" s="1115"/>
    </row>
    <row r="547" spans="1:9" ht="12.75" customHeight="1" x14ac:dyDescent="0.2">
      <c r="A547" s="1140">
        <v>8768</v>
      </c>
      <c r="B547" s="1119"/>
      <c r="C547" s="1120" t="s">
        <v>1114</v>
      </c>
      <c r="D547" s="1120"/>
      <c r="E547" s="1120"/>
      <c r="F547" s="1120"/>
      <c r="G547" s="405"/>
      <c r="H547" s="1121"/>
      <c r="I547" s="1121"/>
    </row>
    <row r="548" spans="1:9" ht="69" customHeight="1" x14ac:dyDescent="0.2">
      <c r="A548" s="1112" t="s">
        <v>1115</v>
      </c>
      <c r="B548" s="1112"/>
      <c r="C548" s="1113" t="s">
        <v>1116</v>
      </c>
      <c r="D548" s="1113"/>
      <c r="E548" s="1113"/>
      <c r="F548" s="1113"/>
      <c r="G548" s="406" t="s">
        <v>266</v>
      </c>
      <c r="H548" s="1128">
        <v>2925.05</v>
      </c>
      <c r="I548" s="1115"/>
    </row>
    <row r="549" spans="1:9" ht="69" customHeight="1" x14ac:dyDescent="0.2">
      <c r="A549" s="1112" t="s">
        <v>1117</v>
      </c>
      <c r="B549" s="1112"/>
      <c r="C549" s="1113" t="s">
        <v>1118</v>
      </c>
      <c r="D549" s="1113"/>
      <c r="E549" s="1113"/>
      <c r="F549" s="1113"/>
      <c r="G549" s="406" t="s">
        <v>266</v>
      </c>
      <c r="H549" s="1128">
        <v>2698.9</v>
      </c>
      <c r="I549" s="1115"/>
    </row>
    <row r="550" spans="1:9" ht="69" customHeight="1" x14ac:dyDescent="0.2">
      <c r="A550" s="1112" t="s">
        <v>1119</v>
      </c>
      <c r="B550" s="1112"/>
      <c r="C550" s="1113" t="s">
        <v>1120</v>
      </c>
      <c r="D550" s="1113"/>
      <c r="E550" s="1113"/>
      <c r="F550" s="1113"/>
      <c r="G550" s="406" t="s">
        <v>266</v>
      </c>
      <c r="H550" s="1128">
        <v>2925.05</v>
      </c>
      <c r="I550" s="1115"/>
    </row>
    <row r="551" spans="1:9" ht="69" customHeight="1" x14ac:dyDescent="0.2">
      <c r="A551" s="1112" t="s">
        <v>1121</v>
      </c>
      <c r="B551" s="1112"/>
      <c r="C551" s="1113" t="s">
        <v>8313</v>
      </c>
      <c r="D551" s="1113"/>
      <c r="E551" s="1113"/>
      <c r="F551" s="1113"/>
      <c r="G551" s="406" t="s">
        <v>266</v>
      </c>
      <c r="H551" s="1128">
        <v>2698.9</v>
      </c>
      <c r="I551" s="1115"/>
    </row>
    <row r="552" spans="1:9" ht="12.75" customHeight="1" x14ac:dyDescent="0.2">
      <c r="A552" s="1140">
        <v>8769</v>
      </c>
      <c r="B552" s="1119"/>
      <c r="C552" s="1120" t="s">
        <v>1122</v>
      </c>
      <c r="D552" s="1120"/>
      <c r="E552" s="1120"/>
      <c r="F552" s="1120"/>
      <c r="G552" s="405"/>
      <c r="H552" s="1121"/>
      <c r="I552" s="1121"/>
    </row>
    <row r="553" spans="1:9" ht="12.75" customHeight="1" x14ac:dyDescent="0.2">
      <c r="A553" s="1112" t="s">
        <v>1123</v>
      </c>
      <c r="B553" s="1112"/>
      <c r="C553" s="1113" t="s">
        <v>1124</v>
      </c>
      <c r="D553" s="1113"/>
      <c r="E553" s="1113"/>
      <c r="F553" s="1113"/>
      <c r="G553" s="406" t="s">
        <v>164</v>
      </c>
      <c r="H553" s="1114">
        <v>92.95</v>
      </c>
      <c r="I553" s="1115"/>
    </row>
    <row r="554" spans="1:9" ht="12.75" customHeight="1" x14ac:dyDescent="0.2">
      <c r="A554" s="1112" t="s">
        <v>1125</v>
      </c>
      <c r="B554" s="1112"/>
      <c r="C554" s="1113" t="s">
        <v>1126</v>
      </c>
      <c r="D554" s="1113"/>
      <c r="E554" s="1113"/>
      <c r="F554" s="1113"/>
      <c r="G554" s="406" t="s">
        <v>164</v>
      </c>
      <c r="H554" s="1114">
        <v>87.9</v>
      </c>
      <c r="I554" s="1115"/>
    </row>
    <row r="555" spans="1:9" ht="12.75" customHeight="1" x14ac:dyDescent="0.2">
      <c r="A555" s="1112" t="s">
        <v>1127</v>
      </c>
      <c r="B555" s="1112"/>
      <c r="C555" s="1113" t="s">
        <v>1128</v>
      </c>
      <c r="D555" s="1113"/>
      <c r="E555" s="1113"/>
      <c r="F555" s="1113"/>
      <c r="G555" s="406" t="s">
        <v>164</v>
      </c>
      <c r="H555" s="1114">
        <v>98</v>
      </c>
      <c r="I555" s="1115"/>
    </row>
    <row r="556" spans="1:9" ht="12.75" customHeight="1" x14ac:dyDescent="0.2">
      <c r="A556" s="1140">
        <v>8770</v>
      </c>
      <c r="B556" s="1119"/>
      <c r="C556" s="1120" t="s">
        <v>1129</v>
      </c>
      <c r="D556" s="1120"/>
      <c r="E556" s="1120"/>
      <c r="F556" s="1120"/>
      <c r="G556" s="405"/>
      <c r="H556" s="1121"/>
      <c r="I556" s="1121"/>
    </row>
    <row r="557" spans="1:9" ht="12.75" customHeight="1" x14ac:dyDescent="0.2">
      <c r="A557" s="1112" t="s">
        <v>1130</v>
      </c>
      <c r="B557" s="1112"/>
      <c r="C557" s="1113" t="s">
        <v>1131</v>
      </c>
      <c r="D557" s="1113"/>
      <c r="E557" s="1113"/>
      <c r="F557" s="1113"/>
      <c r="G557" s="406" t="s">
        <v>164</v>
      </c>
      <c r="H557" s="1114">
        <v>98.46</v>
      </c>
      <c r="I557" s="1115"/>
    </row>
    <row r="558" spans="1:9" ht="12.75" customHeight="1" x14ac:dyDescent="0.2">
      <c r="A558" s="1112" t="s">
        <v>1132</v>
      </c>
      <c r="B558" s="1112"/>
      <c r="C558" s="1113" t="s">
        <v>1133</v>
      </c>
      <c r="D558" s="1113"/>
      <c r="E558" s="1113"/>
      <c r="F558" s="1113"/>
      <c r="G558" s="406" t="s">
        <v>164</v>
      </c>
      <c r="H558" s="1114">
        <v>97.02</v>
      </c>
      <c r="I558" s="1115"/>
    </row>
    <row r="559" spans="1:9" ht="12.75" customHeight="1" x14ac:dyDescent="0.2">
      <c r="A559" s="1140">
        <v>8771</v>
      </c>
      <c r="B559" s="1119"/>
      <c r="C559" s="1120" t="s">
        <v>1134</v>
      </c>
      <c r="D559" s="1120"/>
      <c r="E559" s="1120"/>
      <c r="F559" s="1120"/>
      <c r="G559" s="405"/>
      <c r="H559" s="1121"/>
      <c r="I559" s="1121"/>
    </row>
    <row r="560" spans="1:9" ht="12.75" customHeight="1" x14ac:dyDescent="0.2">
      <c r="A560" s="1112" t="s">
        <v>1135</v>
      </c>
      <c r="B560" s="1112"/>
      <c r="C560" s="1113" t="s">
        <v>1136</v>
      </c>
      <c r="D560" s="1113"/>
      <c r="E560" s="1113"/>
      <c r="F560" s="1113"/>
      <c r="G560" s="406" t="s">
        <v>164</v>
      </c>
      <c r="H560" s="1116">
        <v>289.27999999999997</v>
      </c>
      <c r="I560" s="1115"/>
    </row>
    <row r="561" spans="1:9" ht="12.75" customHeight="1" x14ac:dyDescent="0.2">
      <c r="A561" s="1112" t="s">
        <v>1137</v>
      </c>
      <c r="B561" s="1112"/>
      <c r="C561" s="1113" t="s">
        <v>1138</v>
      </c>
      <c r="D561" s="1113"/>
      <c r="E561" s="1113"/>
      <c r="F561" s="1113"/>
      <c r="G561" s="406" t="s">
        <v>164</v>
      </c>
      <c r="H561" s="1116">
        <v>209.44</v>
      </c>
      <c r="I561" s="1115"/>
    </row>
    <row r="562" spans="1:9" ht="12.75" customHeight="1" x14ac:dyDescent="0.2">
      <c r="A562" s="1112" t="s">
        <v>1139</v>
      </c>
      <c r="B562" s="1112"/>
      <c r="C562" s="1113" t="s">
        <v>1140</v>
      </c>
      <c r="D562" s="1113"/>
      <c r="E562" s="1113"/>
      <c r="F562" s="1113"/>
      <c r="G562" s="406" t="s">
        <v>164</v>
      </c>
      <c r="H562" s="1116">
        <v>608.98</v>
      </c>
      <c r="I562" s="1115"/>
    </row>
    <row r="563" spans="1:9" ht="12.75" customHeight="1" x14ac:dyDescent="0.2">
      <c r="A563" s="1112" t="s">
        <v>1141</v>
      </c>
      <c r="B563" s="1112"/>
      <c r="C563" s="1113" t="s">
        <v>1142</v>
      </c>
      <c r="D563" s="1113"/>
      <c r="E563" s="1113"/>
      <c r="F563" s="1113"/>
      <c r="G563" s="406" t="s">
        <v>164</v>
      </c>
      <c r="H563" s="1116">
        <v>540.16999999999996</v>
      </c>
      <c r="I563" s="1115"/>
    </row>
    <row r="564" spans="1:9" ht="12.75" customHeight="1" x14ac:dyDescent="0.2">
      <c r="A564" s="1112" t="s">
        <v>1143</v>
      </c>
      <c r="B564" s="1112"/>
      <c r="C564" s="1113" t="s">
        <v>1144</v>
      </c>
      <c r="D564" s="1113"/>
      <c r="E564" s="1113"/>
      <c r="F564" s="1113"/>
      <c r="G564" s="406" t="s">
        <v>164</v>
      </c>
      <c r="H564" s="1116">
        <v>512.37</v>
      </c>
      <c r="I564" s="1115"/>
    </row>
    <row r="565" spans="1:9" ht="12.75" customHeight="1" x14ac:dyDescent="0.2">
      <c r="A565" s="1140">
        <v>8670</v>
      </c>
      <c r="B565" s="1119"/>
      <c r="C565" s="1120" t="s">
        <v>1145</v>
      </c>
      <c r="D565" s="1120"/>
      <c r="E565" s="1120"/>
      <c r="F565" s="1120"/>
      <c r="G565" s="405"/>
      <c r="H565" s="1121"/>
      <c r="I565" s="1121"/>
    </row>
    <row r="566" spans="1:9" ht="12.75" customHeight="1" x14ac:dyDescent="0.2">
      <c r="A566" s="1140">
        <v>8773</v>
      </c>
      <c r="B566" s="1119"/>
      <c r="C566" s="1120" t="s">
        <v>1146</v>
      </c>
      <c r="D566" s="1120"/>
      <c r="E566" s="1120"/>
      <c r="F566" s="1120"/>
      <c r="G566" s="405"/>
      <c r="H566" s="1121"/>
      <c r="I566" s="1121"/>
    </row>
    <row r="567" spans="1:9" ht="12.75" customHeight="1" x14ac:dyDescent="0.2">
      <c r="A567" s="1112" t="s">
        <v>1147</v>
      </c>
      <c r="B567" s="1112"/>
      <c r="C567" s="1113" t="s">
        <v>1148</v>
      </c>
      <c r="D567" s="1113"/>
      <c r="E567" s="1113"/>
      <c r="F567" s="1113"/>
      <c r="G567" s="406" t="s">
        <v>167</v>
      </c>
      <c r="H567" s="1116">
        <v>418.55</v>
      </c>
      <c r="I567" s="1115"/>
    </row>
    <row r="568" spans="1:9" ht="12.75" customHeight="1" x14ac:dyDescent="0.2">
      <c r="A568" s="1112" t="s">
        <v>1149</v>
      </c>
      <c r="B568" s="1112"/>
      <c r="C568" s="1113" t="s">
        <v>1150</v>
      </c>
      <c r="D568" s="1113"/>
      <c r="E568" s="1113"/>
      <c r="F568" s="1113"/>
      <c r="G568" s="406" t="s">
        <v>164</v>
      </c>
      <c r="H568" s="1116">
        <v>327.51</v>
      </c>
      <c r="I568" s="1115"/>
    </row>
    <row r="569" spans="1:9" ht="12.75" customHeight="1" x14ac:dyDescent="0.2">
      <c r="A569" s="1112" t="s">
        <v>1151</v>
      </c>
      <c r="B569" s="1112"/>
      <c r="C569" s="1113" t="s">
        <v>1152</v>
      </c>
      <c r="D569" s="1113"/>
      <c r="E569" s="1113"/>
      <c r="F569" s="1113"/>
      <c r="G569" s="406" t="s">
        <v>164</v>
      </c>
      <c r="H569" s="1116">
        <v>666.09</v>
      </c>
      <c r="I569" s="1115"/>
    </row>
    <row r="570" spans="1:9" ht="12.75" customHeight="1" x14ac:dyDescent="0.2">
      <c r="A570" s="1112" t="s">
        <v>1153</v>
      </c>
      <c r="B570" s="1112"/>
      <c r="C570" s="1113" t="s">
        <v>1154</v>
      </c>
      <c r="D570" s="1113"/>
      <c r="E570" s="1113"/>
      <c r="F570" s="1113"/>
      <c r="G570" s="406" t="s">
        <v>164</v>
      </c>
      <c r="H570" s="1116">
        <v>366.61</v>
      </c>
      <c r="I570" s="1115"/>
    </row>
    <row r="571" spans="1:9" ht="12.75" customHeight="1" x14ac:dyDescent="0.2">
      <c r="A571" s="1112" t="s">
        <v>1155</v>
      </c>
      <c r="B571" s="1112"/>
      <c r="C571" s="1113" t="s">
        <v>1156</v>
      </c>
      <c r="D571" s="1113"/>
      <c r="E571" s="1113"/>
      <c r="F571" s="1113"/>
      <c r="G571" s="406" t="s">
        <v>164</v>
      </c>
      <c r="H571" s="1116">
        <v>370.24</v>
      </c>
      <c r="I571" s="1115"/>
    </row>
    <row r="572" spans="1:9" ht="12.75" customHeight="1" x14ac:dyDescent="0.2">
      <c r="A572" s="1112" t="s">
        <v>1157</v>
      </c>
      <c r="B572" s="1112"/>
      <c r="C572" s="1113" t="s">
        <v>1158</v>
      </c>
      <c r="D572" s="1113"/>
      <c r="E572" s="1113"/>
      <c r="F572" s="1113"/>
      <c r="G572" s="406" t="s">
        <v>164</v>
      </c>
      <c r="H572" s="1116">
        <v>352.35</v>
      </c>
      <c r="I572" s="1115"/>
    </row>
    <row r="573" spans="1:9" ht="12.75" customHeight="1" x14ac:dyDescent="0.2">
      <c r="A573" s="1112" t="s">
        <v>1159</v>
      </c>
      <c r="B573" s="1112"/>
      <c r="C573" s="1113" t="s">
        <v>1160</v>
      </c>
      <c r="D573" s="1113"/>
      <c r="E573" s="1113"/>
      <c r="F573" s="1113"/>
      <c r="G573" s="406" t="s">
        <v>164</v>
      </c>
      <c r="H573" s="1116">
        <v>376.19</v>
      </c>
      <c r="I573" s="1115"/>
    </row>
    <row r="574" spans="1:9" ht="12.75" customHeight="1" x14ac:dyDescent="0.2">
      <c r="A574" s="1112" t="s">
        <v>1161</v>
      </c>
      <c r="B574" s="1112"/>
      <c r="C574" s="1113" t="s">
        <v>1162</v>
      </c>
      <c r="D574" s="1113"/>
      <c r="E574" s="1113"/>
      <c r="F574" s="1113"/>
      <c r="G574" s="406" t="s">
        <v>164</v>
      </c>
      <c r="H574" s="1116">
        <v>392.64</v>
      </c>
      <c r="I574" s="1115"/>
    </row>
    <row r="575" spans="1:9" ht="12.75" customHeight="1" x14ac:dyDescent="0.2">
      <c r="A575" s="1112" t="s">
        <v>1163</v>
      </c>
      <c r="B575" s="1112"/>
      <c r="C575" s="1113" t="s">
        <v>1164</v>
      </c>
      <c r="D575" s="1113"/>
      <c r="E575" s="1113"/>
      <c r="F575" s="1113"/>
      <c r="G575" s="406" t="s">
        <v>164</v>
      </c>
      <c r="H575" s="1116">
        <v>369.22</v>
      </c>
      <c r="I575" s="1115"/>
    </row>
    <row r="576" spans="1:9" ht="12.75" customHeight="1" x14ac:dyDescent="0.2">
      <c r="A576" s="1112" t="s">
        <v>1165</v>
      </c>
      <c r="B576" s="1112"/>
      <c r="C576" s="1113" t="s">
        <v>1166</v>
      </c>
      <c r="D576" s="1113"/>
      <c r="E576" s="1113"/>
      <c r="F576" s="1113"/>
      <c r="G576" s="406" t="s">
        <v>164</v>
      </c>
      <c r="H576" s="1116">
        <v>421.11</v>
      </c>
      <c r="I576" s="1115"/>
    </row>
    <row r="577" spans="1:9" ht="12.75" customHeight="1" x14ac:dyDescent="0.2">
      <c r="A577" s="1112" t="s">
        <v>1167</v>
      </c>
      <c r="B577" s="1112"/>
      <c r="C577" s="1113" t="s">
        <v>1168</v>
      </c>
      <c r="D577" s="1113"/>
      <c r="E577" s="1113"/>
      <c r="F577" s="1113"/>
      <c r="G577" s="406" t="s">
        <v>164</v>
      </c>
      <c r="H577" s="1116">
        <v>501.2</v>
      </c>
      <c r="I577" s="1115"/>
    </row>
    <row r="578" spans="1:9" ht="12.75" customHeight="1" x14ac:dyDescent="0.2">
      <c r="A578" s="1112" t="s">
        <v>1169</v>
      </c>
      <c r="B578" s="1112"/>
      <c r="C578" s="1113" t="s">
        <v>1170</v>
      </c>
      <c r="D578" s="1113"/>
      <c r="E578" s="1113"/>
      <c r="F578" s="1113"/>
      <c r="G578" s="406" t="s">
        <v>164</v>
      </c>
      <c r="H578" s="1116">
        <v>519.96</v>
      </c>
      <c r="I578" s="1115"/>
    </row>
    <row r="579" spans="1:9" ht="12.75" customHeight="1" x14ac:dyDescent="0.2">
      <c r="A579" s="1140">
        <v>8774</v>
      </c>
      <c r="B579" s="1119"/>
      <c r="C579" s="1120" t="s">
        <v>1171</v>
      </c>
      <c r="D579" s="1120"/>
      <c r="E579" s="1120"/>
      <c r="F579" s="1120"/>
      <c r="G579" s="405"/>
      <c r="H579" s="1121"/>
      <c r="I579" s="1121"/>
    </row>
    <row r="580" spans="1:9" ht="12.75" customHeight="1" x14ac:dyDescent="0.2">
      <c r="A580" s="1112" t="s">
        <v>1172</v>
      </c>
      <c r="B580" s="1112"/>
      <c r="C580" s="1113" t="s">
        <v>1173</v>
      </c>
      <c r="D580" s="1113"/>
      <c r="E580" s="1113"/>
      <c r="F580" s="1113"/>
      <c r="G580" s="406" t="s">
        <v>164</v>
      </c>
      <c r="H580" s="1116">
        <v>709.66</v>
      </c>
      <c r="I580" s="1115"/>
    </row>
    <row r="581" spans="1:9" ht="12.75" customHeight="1" x14ac:dyDescent="0.2">
      <c r="A581" s="1112" t="s">
        <v>1174</v>
      </c>
      <c r="B581" s="1112"/>
      <c r="C581" s="1113" t="s">
        <v>1175</v>
      </c>
      <c r="D581" s="1113"/>
      <c r="E581" s="1113"/>
      <c r="F581" s="1113"/>
      <c r="G581" s="406" t="s">
        <v>164</v>
      </c>
      <c r="H581" s="1116">
        <v>731.26</v>
      </c>
      <c r="I581" s="1115"/>
    </row>
    <row r="582" spans="1:9" ht="12.75" customHeight="1" x14ac:dyDescent="0.2">
      <c r="A582" s="1112" t="s">
        <v>1176</v>
      </c>
      <c r="B582" s="1112"/>
      <c r="C582" s="1113" t="s">
        <v>1177</v>
      </c>
      <c r="D582" s="1113"/>
      <c r="E582" s="1113"/>
      <c r="F582" s="1113"/>
      <c r="G582" s="406" t="s">
        <v>164</v>
      </c>
      <c r="H582" s="1116">
        <v>731.26</v>
      </c>
      <c r="I582" s="1115"/>
    </row>
    <row r="583" spans="1:9" ht="12.75" customHeight="1" x14ac:dyDescent="0.2">
      <c r="A583" s="1112" t="s">
        <v>1178</v>
      </c>
      <c r="B583" s="1112"/>
      <c r="C583" s="1113" t="s">
        <v>1179</v>
      </c>
      <c r="D583" s="1113"/>
      <c r="E583" s="1113"/>
      <c r="F583" s="1113"/>
      <c r="G583" s="406" t="s">
        <v>164</v>
      </c>
      <c r="H583" s="1116">
        <v>747.07</v>
      </c>
      <c r="I583" s="1115"/>
    </row>
    <row r="584" spans="1:9" ht="12.75" customHeight="1" x14ac:dyDescent="0.2">
      <c r="A584" s="1140">
        <v>8775</v>
      </c>
      <c r="B584" s="1119"/>
      <c r="C584" s="1120" t="s">
        <v>1180</v>
      </c>
      <c r="D584" s="1120"/>
      <c r="E584" s="1120"/>
      <c r="F584" s="1120"/>
      <c r="G584" s="405"/>
      <c r="H584" s="1121"/>
      <c r="I584" s="1121"/>
    </row>
    <row r="585" spans="1:9" ht="12.75" customHeight="1" x14ac:dyDescent="0.2">
      <c r="A585" s="1112" t="s">
        <v>1181</v>
      </c>
      <c r="B585" s="1112"/>
      <c r="C585" s="1113" t="s">
        <v>1182</v>
      </c>
      <c r="D585" s="1113"/>
      <c r="E585" s="1113"/>
      <c r="F585" s="1113"/>
      <c r="G585" s="406" t="s">
        <v>164</v>
      </c>
      <c r="H585" s="1114">
        <v>80.319999999999993</v>
      </c>
      <c r="I585" s="1115"/>
    </row>
    <row r="586" spans="1:9" ht="12.75" customHeight="1" x14ac:dyDescent="0.2">
      <c r="A586" s="1112" t="s">
        <v>1183</v>
      </c>
      <c r="B586" s="1112"/>
      <c r="C586" s="1113" t="s">
        <v>1184</v>
      </c>
      <c r="D586" s="1113"/>
      <c r="E586" s="1113"/>
      <c r="F586" s="1113"/>
      <c r="G586" s="406" t="s">
        <v>164</v>
      </c>
      <c r="H586" s="1116">
        <v>130.09</v>
      </c>
      <c r="I586" s="1115"/>
    </row>
    <row r="587" spans="1:9" ht="12.75" customHeight="1" x14ac:dyDescent="0.2">
      <c r="A587" s="1112" t="s">
        <v>1185</v>
      </c>
      <c r="B587" s="1112"/>
      <c r="C587" s="1113" t="s">
        <v>1186</v>
      </c>
      <c r="D587" s="1113"/>
      <c r="E587" s="1113"/>
      <c r="F587" s="1113"/>
      <c r="G587" s="406" t="s">
        <v>164</v>
      </c>
      <c r="H587" s="1114">
        <v>52.74</v>
      </c>
      <c r="I587" s="1115"/>
    </row>
    <row r="588" spans="1:9" ht="12.75" customHeight="1" x14ac:dyDescent="0.2">
      <c r="A588" s="1112" t="s">
        <v>1187</v>
      </c>
      <c r="B588" s="1112"/>
      <c r="C588" s="1113" t="s">
        <v>1188</v>
      </c>
      <c r="D588" s="1113"/>
      <c r="E588" s="1113"/>
      <c r="F588" s="1113"/>
      <c r="G588" s="406" t="s">
        <v>164</v>
      </c>
      <c r="H588" s="1116">
        <v>246.71</v>
      </c>
      <c r="I588" s="1115"/>
    </row>
    <row r="589" spans="1:9" ht="12.75" customHeight="1" x14ac:dyDescent="0.2">
      <c r="A589" s="1112" t="s">
        <v>1189</v>
      </c>
      <c r="B589" s="1112"/>
      <c r="C589" s="1113" t="s">
        <v>1190</v>
      </c>
      <c r="D589" s="1113"/>
      <c r="E589" s="1113"/>
      <c r="F589" s="1113"/>
      <c r="G589" s="406" t="s">
        <v>164</v>
      </c>
      <c r="H589" s="1116">
        <v>448.71</v>
      </c>
      <c r="I589" s="1115"/>
    </row>
    <row r="590" spans="1:9" ht="12.75" customHeight="1" x14ac:dyDescent="0.2">
      <c r="A590" s="1112" t="s">
        <v>1191</v>
      </c>
      <c r="B590" s="1112"/>
      <c r="C590" s="1113" t="s">
        <v>1192</v>
      </c>
      <c r="D590" s="1113"/>
      <c r="E590" s="1113"/>
      <c r="F590" s="1113"/>
      <c r="G590" s="406" t="s">
        <v>164</v>
      </c>
      <c r="H590" s="1116">
        <v>470.55</v>
      </c>
      <c r="I590" s="1115"/>
    </row>
    <row r="591" spans="1:9" ht="12.75" customHeight="1" x14ac:dyDescent="0.2">
      <c r="A591" s="1112" t="s">
        <v>1193</v>
      </c>
      <c r="B591" s="1112"/>
      <c r="C591" s="1113" t="s">
        <v>1194</v>
      </c>
      <c r="D591" s="1113"/>
      <c r="E591" s="1113"/>
      <c r="F591" s="1113"/>
      <c r="G591" s="406" t="s">
        <v>164</v>
      </c>
      <c r="H591" s="1116">
        <v>520.85</v>
      </c>
      <c r="I591" s="1115"/>
    </row>
    <row r="592" spans="1:9" ht="12.75" customHeight="1" x14ac:dyDescent="0.2">
      <c r="A592" s="1112" t="s">
        <v>1195</v>
      </c>
      <c r="B592" s="1112"/>
      <c r="C592" s="1113" t="s">
        <v>1196</v>
      </c>
      <c r="D592" s="1113"/>
      <c r="E592" s="1113"/>
      <c r="F592" s="1113"/>
      <c r="G592" s="406" t="s">
        <v>164</v>
      </c>
      <c r="H592" s="1116">
        <v>526.6</v>
      </c>
      <c r="I592" s="1115"/>
    </row>
    <row r="593" spans="1:9" ht="12.75" customHeight="1" x14ac:dyDescent="0.2">
      <c r="A593" s="1112" t="s">
        <v>1197</v>
      </c>
      <c r="B593" s="1112"/>
      <c r="C593" s="1113" t="s">
        <v>1198</v>
      </c>
      <c r="D593" s="1113"/>
      <c r="E593" s="1113"/>
      <c r="F593" s="1113"/>
      <c r="G593" s="406" t="s">
        <v>164</v>
      </c>
      <c r="H593" s="1116">
        <v>361.37</v>
      </c>
      <c r="I593" s="1115"/>
    </row>
    <row r="594" spans="1:9" ht="12.75" customHeight="1" x14ac:dyDescent="0.2">
      <c r="A594" s="1112" t="s">
        <v>1199</v>
      </c>
      <c r="B594" s="1112"/>
      <c r="C594" s="1113" t="s">
        <v>1200</v>
      </c>
      <c r="D594" s="1113"/>
      <c r="E594" s="1113"/>
      <c r="F594" s="1113"/>
      <c r="G594" s="406" t="s">
        <v>164</v>
      </c>
      <c r="H594" s="1116">
        <v>358</v>
      </c>
      <c r="I594" s="1115"/>
    </row>
    <row r="595" spans="1:9" ht="12.75" customHeight="1" x14ac:dyDescent="0.2">
      <c r="A595" s="1112" t="s">
        <v>1201</v>
      </c>
      <c r="B595" s="1112"/>
      <c r="C595" s="1113" t="s">
        <v>1202</v>
      </c>
      <c r="D595" s="1113"/>
      <c r="E595" s="1113"/>
      <c r="F595" s="1113"/>
      <c r="G595" s="406" t="s">
        <v>164</v>
      </c>
      <c r="H595" s="1116">
        <v>615.23</v>
      </c>
      <c r="I595" s="1115"/>
    </row>
    <row r="596" spans="1:9" ht="12.75" customHeight="1" x14ac:dyDescent="0.2">
      <c r="A596" s="1140">
        <v>8776</v>
      </c>
      <c r="B596" s="1119"/>
      <c r="C596" s="1120" t="s">
        <v>1203</v>
      </c>
      <c r="D596" s="1120"/>
      <c r="E596" s="1120"/>
      <c r="F596" s="1120"/>
      <c r="G596" s="405"/>
      <c r="H596" s="1121"/>
      <c r="I596" s="1121"/>
    </row>
    <row r="597" spans="1:9" ht="12.75" customHeight="1" x14ac:dyDescent="0.2">
      <c r="A597" s="1112" t="s">
        <v>1204</v>
      </c>
      <c r="B597" s="1112"/>
      <c r="C597" s="1113" t="s">
        <v>1205</v>
      </c>
      <c r="D597" s="1113"/>
      <c r="E597" s="1113"/>
      <c r="F597" s="1113"/>
      <c r="G597" s="406" t="s">
        <v>164</v>
      </c>
      <c r="H597" s="1116">
        <v>571.82000000000005</v>
      </c>
      <c r="I597" s="1115"/>
    </row>
    <row r="598" spans="1:9" ht="12.75" customHeight="1" x14ac:dyDescent="0.2">
      <c r="A598" s="1140">
        <v>8777</v>
      </c>
      <c r="B598" s="1119"/>
      <c r="C598" s="1120" t="s">
        <v>1206</v>
      </c>
      <c r="D598" s="1120"/>
      <c r="E598" s="1120"/>
      <c r="F598" s="1120"/>
      <c r="G598" s="405"/>
      <c r="H598" s="1121"/>
      <c r="I598" s="1121"/>
    </row>
    <row r="599" spans="1:9" ht="12.75" customHeight="1" x14ac:dyDescent="0.2">
      <c r="A599" s="1112" t="s">
        <v>1207</v>
      </c>
      <c r="B599" s="1112"/>
      <c r="C599" s="1113" t="s">
        <v>1208</v>
      </c>
      <c r="D599" s="1113"/>
      <c r="E599" s="1113"/>
      <c r="F599" s="1113"/>
      <c r="G599" s="406" t="s">
        <v>164</v>
      </c>
      <c r="H599" s="1116">
        <v>122.58</v>
      </c>
      <c r="I599" s="1115"/>
    </row>
    <row r="600" spans="1:9" ht="12.75" customHeight="1" x14ac:dyDescent="0.2">
      <c r="A600" s="1112" t="s">
        <v>1209</v>
      </c>
      <c r="B600" s="1112"/>
      <c r="C600" s="1113" t="s">
        <v>1210</v>
      </c>
      <c r="D600" s="1113"/>
      <c r="E600" s="1113"/>
      <c r="F600" s="1113"/>
      <c r="G600" s="406" t="s">
        <v>167</v>
      </c>
      <c r="H600" s="1116">
        <v>425</v>
      </c>
      <c r="I600" s="1115"/>
    </row>
    <row r="601" spans="1:9" ht="12.75" customHeight="1" x14ac:dyDescent="0.2">
      <c r="A601" s="1112" t="s">
        <v>1211</v>
      </c>
      <c r="B601" s="1112"/>
      <c r="C601" s="1113" t="s">
        <v>1212</v>
      </c>
      <c r="D601" s="1113"/>
      <c r="E601" s="1113"/>
      <c r="F601" s="1113"/>
      <c r="G601" s="406" t="s">
        <v>589</v>
      </c>
      <c r="H601" s="1116">
        <v>460.18</v>
      </c>
      <c r="I601" s="1115"/>
    </row>
    <row r="602" spans="1:9" ht="12.75" customHeight="1" x14ac:dyDescent="0.2">
      <c r="A602" s="1112" t="s">
        <v>1213</v>
      </c>
      <c r="B602" s="1112"/>
      <c r="C602" s="1113" t="s">
        <v>1214</v>
      </c>
      <c r="D602" s="1113"/>
      <c r="E602" s="1113"/>
      <c r="F602" s="1113"/>
      <c r="G602" s="406" t="s">
        <v>589</v>
      </c>
      <c r="H602" s="1116">
        <v>493.72</v>
      </c>
      <c r="I602" s="1115"/>
    </row>
    <row r="603" spans="1:9" ht="12.75" customHeight="1" x14ac:dyDescent="0.2">
      <c r="A603" s="1112" t="s">
        <v>1215</v>
      </c>
      <c r="B603" s="1112"/>
      <c r="C603" s="1113" t="s">
        <v>1216</v>
      </c>
      <c r="D603" s="1113"/>
      <c r="E603" s="1113"/>
      <c r="F603" s="1113"/>
      <c r="G603" s="406" t="s">
        <v>589</v>
      </c>
      <c r="H603" s="1116">
        <v>545.12</v>
      </c>
      <c r="I603" s="1115"/>
    </row>
    <row r="604" spans="1:9" ht="12.75" customHeight="1" x14ac:dyDescent="0.2">
      <c r="A604" s="1112" t="s">
        <v>1217</v>
      </c>
      <c r="B604" s="1112"/>
      <c r="C604" s="1113" t="s">
        <v>1218</v>
      </c>
      <c r="D604" s="1113"/>
      <c r="E604" s="1113"/>
      <c r="F604" s="1113"/>
      <c r="G604" s="406" t="s">
        <v>589</v>
      </c>
      <c r="H604" s="1116">
        <v>700.21</v>
      </c>
      <c r="I604" s="1115"/>
    </row>
    <row r="605" spans="1:9" ht="12.75" customHeight="1" x14ac:dyDescent="0.2">
      <c r="A605" s="1112" t="s">
        <v>1219</v>
      </c>
      <c r="B605" s="1112"/>
      <c r="C605" s="1113" t="s">
        <v>1220</v>
      </c>
      <c r="D605" s="1113"/>
      <c r="E605" s="1113"/>
      <c r="F605" s="1113"/>
      <c r="G605" s="406" t="s">
        <v>589</v>
      </c>
      <c r="H605" s="1116">
        <v>572.9</v>
      </c>
      <c r="I605" s="1115"/>
    </row>
    <row r="606" spans="1:9" ht="12.75" customHeight="1" x14ac:dyDescent="0.2">
      <c r="A606" s="1112" t="s">
        <v>1221</v>
      </c>
      <c r="B606" s="1112"/>
      <c r="C606" s="1113" t="s">
        <v>1222</v>
      </c>
      <c r="D606" s="1113"/>
      <c r="E606" s="1113"/>
      <c r="F606" s="1113"/>
      <c r="G606" s="406" t="s">
        <v>589</v>
      </c>
      <c r="H606" s="1116">
        <v>408.23</v>
      </c>
      <c r="I606" s="1115"/>
    </row>
    <row r="607" spans="1:9" ht="12.75" customHeight="1" x14ac:dyDescent="0.2">
      <c r="A607" s="1112" t="s">
        <v>1223</v>
      </c>
      <c r="B607" s="1112"/>
      <c r="C607" s="1113" t="s">
        <v>1224</v>
      </c>
      <c r="D607" s="1113"/>
      <c r="E607" s="1113"/>
      <c r="F607" s="1113"/>
      <c r="G607" s="406" t="s">
        <v>589</v>
      </c>
      <c r="H607" s="1116">
        <v>357.49</v>
      </c>
      <c r="I607" s="1115"/>
    </row>
    <row r="608" spans="1:9" ht="12.75" customHeight="1" x14ac:dyDescent="0.2">
      <c r="A608" s="1112" t="s">
        <v>1225</v>
      </c>
      <c r="B608" s="1112"/>
      <c r="C608" s="1113" t="s">
        <v>1226</v>
      </c>
      <c r="D608" s="1113"/>
      <c r="E608" s="1113"/>
      <c r="F608" s="1113"/>
      <c r="G608" s="406" t="s">
        <v>589</v>
      </c>
      <c r="H608" s="1116">
        <v>396.92</v>
      </c>
      <c r="I608" s="1115"/>
    </row>
    <row r="609" spans="1:9" ht="12.75" customHeight="1" x14ac:dyDescent="0.2">
      <c r="A609" s="1112" t="s">
        <v>1227</v>
      </c>
      <c r="B609" s="1112"/>
      <c r="C609" s="1113" t="s">
        <v>1228</v>
      </c>
      <c r="D609" s="1113"/>
      <c r="E609" s="1113"/>
      <c r="F609" s="1113"/>
      <c r="G609" s="406" t="s">
        <v>164</v>
      </c>
      <c r="H609" s="1116">
        <v>384.85</v>
      </c>
      <c r="I609" s="1115"/>
    </row>
    <row r="610" spans="1:9" ht="12.75" customHeight="1" x14ac:dyDescent="0.2">
      <c r="A610" s="1140">
        <v>8778</v>
      </c>
      <c r="B610" s="1119"/>
      <c r="C610" s="1120" t="s">
        <v>1229</v>
      </c>
      <c r="D610" s="1120"/>
      <c r="E610" s="1120"/>
      <c r="F610" s="1120"/>
      <c r="G610" s="405"/>
      <c r="H610" s="1121"/>
      <c r="I610" s="1121"/>
    </row>
    <row r="611" spans="1:9" ht="12.75" customHeight="1" x14ac:dyDescent="0.2">
      <c r="A611" s="1112" t="s">
        <v>1230</v>
      </c>
      <c r="B611" s="1112"/>
      <c r="C611" s="1113" t="s">
        <v>1231</v>
      </c>
      <c r="D611" s="1113"/>
      <c r="E611" s="1113"/>
      <c r="F611" s="1113"/>
      <c r="G611" s="406" t="s">
        <v>589</v>
      </c>
      <c r="H611" s="1116">
        <v>280.67</v>
      </c>
      <c r="I611" s="1115"/>
    </row>
    <row r="612" spans="1:9" ht="12.75" customHeight="1" x14ac:dyDescent="0.2">
      <c r="A612" s="1112" t="s">
        <v>1232</v>
      </c>
      <c r="B612" s="1112"/>
      <c r="C612" s="1113" t="s">
        <v>1233</v>
      </c>
      <c r="D612" s="1113"/>
      <c r="E612" s="1113"/>
      <c r="F612" s="1113"/>
      <c r="G612" s="406" t="s">
        <v>589</v>
      </c>
      <c r="H612" s="1116">
        <v>333.97</v>
      </c>
      <c r="I612" s="1115"/>
    </row>
    <row r="613" spans="1:9" ht="12.75" customHeight="1" x14ac:dyDescent="0.2">
      <c r="A613" s="1112" t="s">
        <v>1234</v>
      </c>
      <c r="B613" s="1112"/>
      <c r="C613" s="1113" t="s">
        <v>1235</v>
      </c>
      <c r="D613" s="1113"/>
      <c r="E613" s="1113"/>
      <c r="F613" s="1113"/>
      <c r="G613" s="406" t="s">
        <v>589</v>
      </c>
      <c r="H613" s="1116">
        <v>340.77</v>
      </c>
      <c r="I613" s="1115"/>
    </row>
    <row r="614" spans="1:9" ht="12.75" customHeight="1" x14ac:dyDescent="0.2">
      <c r="A614" s="1112" t="s">
        <v>1236</v>
      </c>
      <c r="B614" s="1112"/>
      <c r="C614" s="1113" t="s">
        <v>1237</v>
      </c>
      <c r="D614" s="1113"/>
      <c r="E614" s="1113"/>
      <c r="F614" s="1113"/>
      <c r="G614" s="406" t="s">
        <v>589</v>
      </c>
      <c r="H614" s="1116">
        <v>347.59</v>
      </c>
      <c r="I614" s="1115"/>
    </row>
    <row r="615" spans="1:9" ht="12.75" customHeight="1" x14ac:dyDescent="0.2">
      <c r="A615" s="1112" t="s">
        <v>1238</v>
      </c>
      <c r="B615" s="1112"/>
      <c r="C615" s="1113" t="s">
        <v>1239</v>
      </c>
      <c r="D615" s="1113"/>
      <c r="E615" s="1113"/>
      <c r="F615" s="1113"/>
      <c r="G615" s="406" t="s">
        <v>589</v>
      </c>
      <c r="H615" s="1116">
        <v>378.32</v>
      </c>
      <c r="I615" s="1115"/>
    </row>
    <row r="616" spans="1:9" ht="12.75" customHeight="1" x14ac:dyDescent="0.2">
      <c r="A616" s="1112" t="s">
        <v>1240</v>
      </c>
      <c r="B616" s="1112"/>
      <c r="C616" s="1113" t="s">
        <v>1241</v>
      </c>
      <c r="D616" s="1113"/>
      <c r="E616" s="1113"/>
      <c r="F616" s="1113"/>
      <c r="G616" s="406" t="s">
        <v>589</v>
      </c>
      <c r="H616" s="1116">
        <v>264.08</v>
      </c>
      <c r="I616" s="1115"/>
    </row>
    <row r="617" spans="1:9" ht="12.75" customHeight="1" x14ac:dyDescent="0.2">
      <c r="A617" s="1112" t="s">
        <v>1242</v>
      </c>
      <c r="B617" s="1112"/>
      <c r="C617" s="1113" t="s">
        <v>1243</v>
      </c>
      <c r="D617" s="1113"/>
      <c r="E617" s="1113"/>
      <c r="F617" s="1113"/>
      <c r="G617" s="406" t="s">
        <v>589</v>
      </c>
      <c r="H617" s="1116">
        <v>267.06</v>
      </c>
      <c r="I617" s="1115"/>
    </row>
    <row r="618" spans="1:9" ht="12.75" customHeight="1" x14ac:dyDescent="0.2">
      <c r="A618" s="1112" t="s">
        <v>1244</v>
      </c>
      <c r="B618" s="1112"/>
      <c r="C618" s="1113" t="s">
        <v>1245</v>
      </c>
      <c r="D618" s="1113"/>
      <c r="E618" s="1113"/>
      <c r="F618" s="1113"/>
      <c r="G618" s="406" t="s">
        <v>589</v>
      </c>
      <c r="H618" s="1116">
        <v>267.06</v>
      </c>
      <c r="I618" s="1115"/>
    </row>
    <row r="619" spans="1:9" ht="12.75" customHeight="1" x14ac:dyDescent="0.2">
      <c r="A619" s="1112" t="s">
        <v>1246</v>
      </c>
      <c r="B619" s="1112"/>
      <c r="C619" s="1113" t="s">
        <v>1247</v>
      </c>
      <c r="D619" s="1113"/>
      <c r="E619" s="1113"/>
      <c r="F619" s="1113"/>
      <c r="G619" s="406" t="s">
        <v>589</v>
      </c>
      <c r="H619" s="1116">
        <v>276.41000000000003</v>
      </c>
      <c r="I619" s="1115"/>
    </row>
    <row r="620" spans="1:9" ht="12.75" customHeight="1" x14ac:dyDescent="0.2">
      <c r="A620" s="1112" t="s">
        <v>1248</v>
      </c>
      <c r="B620" s="1112"/>
      <c r="C620" s="1113" t="s">
        <v>1249</v>
      </c>
      <c r="D620" s="1113"/>
      <c r="E620" s="1113"/>
      <c r="F620" s="1113"/>
      <c r="G620" s="406" t="s">
        <v>589</v>
      </c>
      <c r="H620" s="1116">
        <v>758.91</v>
      </c>
      <c r="I620" s="1115"/>
    </row>
    <row r="621" spans="1:9" ht="12.75" customHeight="1" x14ac:dyDescent="0.2">
      <c r="A621" s="1112" t="s">
        <v>1250</v>
      </c>
      <c r="B621" s="1112"/>
      <c r="C621" s="1113" t="s">
        <v>1251</v>
      </c>
      <c r="D621" s="1113"/>
      <c r="E621" s="1113"/>
      <c r="F621" s="1113"/>
      <c r="G621" s="406" t="s">
        <v>589</v>
      </c>
      <c r="H621" s="1116">
        <v>826.31</v>
      </c>
      <c r="I621" s="1115"/>
    </row>
    <row r="622" spans="1:9" ht="12.75" customHeight="1" x14ac:dyDescent="0.2">
      <c r="A622" s="1112" t="s">
        <v>1252</v>
      </c>
      <c r="B622" s="1112"/>
      <c r="C622" s="1113" t="s">
        <v>1253</v>
      </c>
      <c r="D622" s="1113"/>
      <c r="E622" s="1113"/>
      <c r="F622" s="1113"/>
      <c r="G622" s="406" t="s">
        <v>589</v>
      </c>
      <c r="H622" s="1116">
        <v>886.17</v>
      </c>
      <c r="I622" s="1115"/>
    </row>
    <row r="623" spans="1:9" ht="12.75" customHeight="1" x14ac:dyDescent="0.2">
      <c r="A623" s="1112" t="s">
        <v>1254</v>
      </c>
      <c r="B623" s="1112"/>
      <c r="C623" s="1113" t="s">
        <v>1255</v>
      </c>
      <c r="D623" s="1113"/>
      <c r="E623" s="1113"/>
      <c r="F623" s="1113"/>
      <c r="G623" s="406" t="s">
        <v>589</v>
      </c>
      <c r="H623" s="1116">
        <v>916.29</v>
      </c>
      <c r="I623" s="1115"/>
    </row>
    <row r="624" spans="1:9" ht="12.75" customHeight="1" x14ac:dyDescent="0.2">
      <c r="A624" s="1112" t="s">
        <v>1256</v>
      </c>
      <c r="B624" s="1112"/>
      <c r="C624" s="1113" t="s">
        <v>1257</v>
      </c>
      <c r="D624" s="1113"/>
      <c r="E624" s="1113"/>
      <c r="F624" s="1113"/>
      <c r="G624" s="406" t="s">
        <v>231</v>
      </c>
      <c r="H624" s="1114">
        <v>67.739999999999995</v>
      </c>
      <c r="I624" s="1115"/>
    </row>
    <row r="625" spans="1:9" ht="12.75" customHeight="1" x14ac:dyDescent="0.2">
      <c r="A625" s="1112" t="s">
        <v>1258</v>
      </c>
      <c r="B625" s="1112"/>
      <c r="C625" s="1113" t="s">
        <v>1259</v>
      </c>
      <c r="D625" s="1113"/>
      <c r="E625" s="1113"/>
      <c r="F625" s="1113"/>
      <c r="G625" s="406" t="s">
        <v>231</v>
      </c>
      <c r="H625" s="1114">
        <v>90.33</v>
      </c>
      <c r="I625" s="1115"/>
    </row>
    <row r="626" spans="1:9" ht="12.75" customHeight="1" x14ac:dyDescent="0.2">
      <c r="A626" s="1140">
        <v>8779</v>
      </c>
      <c r="B626" s="1119"/>
      <c r="C626" s="1120" t="s">
        <v>1260</v>
      </c>
      <c r="D626" s="1120"/>
      <c r="E626" s="1120"/>
      <c r="F626" s="1120"/>
      <c r="G626" s="405"/>
      <c r="H626" s="1121"/>
      <c r="I626" s="1121"/>
    </row>
    <row r="627" spans="1:9" ht="12.75" customHeight="1" x14ac:dyDescent="0.2">
      <c r="A627" s="1112" t="s">
        <v>1261</v>
      </c>
      <c r="B627" s="1112"/>
      <c r="C627" s="1113" t="s">
        <v>1262</v>
      </c>
      <c r="D627" s="1113"/>
      <c r="E627" s="1113"/>
      <c r="F627" s="1113"/>
      <c r="G627" s="406" t="s">
        <v>589</v>
      </c>
      <c r="H627" s="1128">
        <v>1022.91</v>
      </c>
      <c r="I627" s="1115"/>
    </row>
    <row r="628" spans="1:9" ht="12.75" customHeight="1" x14ac:dyDescent="0.2">
      <c r="A628" s="1112" t="s">
        <v>1263</v>
      </c>
      <c r="B628" s="1112"/>
      <c r="C628" s="1113" t="s">
        <v>1264</v>
      </c>
      <c r="D628" s="1113"/>
      <c r="E628" s="1113"/>
      <c r="F628" s="1113"/>
      <c r="G628" s="406" t="s">
        <v>589</v>
      </c>
      <c r="H628" s="1128">
        <v>1090.31</v>
      </c>
      <c r="I628" s="1115"/>
    </row>
    <row r="629" spans="1:9" ht="12.75" customHeight="1" x14ac:dyDescent="0.2">
      <c r="A629" s="1112" t="s">
        <v>1265</v>
      </c>
      <c r="B629" s="1112"/>
      <c r="C629" s="1113" t="s">
        <v>1266</v>
      </c>
      <c r="D629" s="1113"/>
      <c r="E629" s="1113"/>
      <c r="F629" s="1113"/>
      <c r="G629" s="406" t="s">
        <v>589</v>
      </c>
      <c r="H629" s="1128">
        <v>1150.17</v>
      </c>
      <c r="I629" s="1115"/>
    </row>
    <row r="630" spans="1:9" ht="12.75" customHeight="1" x14ac:dyDescent="0.2">
      <c r="A630" s="1112" t="s">
        <v>1267</v>
      </c>
      <c r="B630" s="1112"/>
      <c r="C630" s="1113" t="s">
        <v>1268</v>
      </c>
      <c r="D630" s="1113"/>
      <c r="E630" s="1113"/>
      <c r="F630" s="1113"/>
      <c r="G630" s="406" t="s">
        <v>589</v>
      </c>
      <c r="H630" s="1116">
        <v>939.07</v>
      </c>
      <c r="I630" s="1115"/>
    </row>
    <row r="631" spans="1:9" ht="12.75" customHeight="1" x14ac:dyDescent="0.2">
      <c r="A631" s="1112" t="s">
        <v>1269</v>
      </c>
      <c r="B631" s="1112"/>
      <c r="C631" s="1113" t="s">
        <v>1270</v>
      </c>
      <c r="D631" s="1113"/>
      <c r="E631" s="1113"/>
      <c r="F631" s="1113"/>
      <c r="G631" s="406" t="s">
        <v>589</v>
      </c>
      <c r="H631" s="1116">
        <v>749.46</v>
      </c>
      <c r="I631" s="1115"/>
    </row>
    <row r="632" spans="1:9" ht="12.75" customHeight="1" x14ac:dyDescent="0.2">
      <c r="A632" s="1140">
        <v>8780</v>
      </c>
      <c r="B632" s="1119"/>
      <c r="C632" s="1120" t="s">
        <v>1271</v>
      </c>
      <c r="D632" s="1120"/>
      <c r="E632" s="1120"/>
      <c r="F632" s="1120"/>
      <c r="G632" s="405"/>
      <c r="H632" s="1121"/>
      <c r="I632" s="1121"/>
    </row>
    <row r="633" spans="1:9" ht="12.75" customHeight="1" x14ac:dyDescent="0.2">
      <c r="A633" s="1112" t="s">
        <v>1272</v>
      </c>
      <c r="B633" s="1112"/>
      <c r="C633" s="1113" t="s">
        <v>1273</v>
      </c>
      <c r="D633" s="1113"/>
      <c r="E633" s="1113"/>
      <c r="F633" s="1113"/>
      <c r="G633" s="406" t="s">
        <v>589</v>
      </c>
      <c r="H633" s="1116">
        <v>577.37</v>
      </c>
      <c r="I633" s="1115"/>
    </row>
    <row r="634" spans="1:9" ht="12.75" customHeight="1" x14ac:dyDescent="0.2">
      <c r="A634" s="1112" t="s">
        <v>1274</v>
      </c>
      <c r="B634" s="1112"/>
      <c r="C634" s="1113" t="s">
        <v>1275</v>
      </c>
      <c r="D634" s="1113"/>
      <c r="E634" s="1113"/>
      <c r="F634" s="1113"/>
      <c r="G634" s="406" t="s">
        <v>589</v>
      </c>
      <c r="H634" s="1116">
        <v>457.75</v>
      </c>
      <c r="I634" s="1115"/>
    </row>
    <row r="635" spans="1:9" ht="12.75" customHeight="1" x14ac:dyDescent="0.2">
      <c r="A635" s="1112" t="s">
        <v>1276</v>
      </c>
      <c r="B635" s="1112"/>
      <c r="C635" s="1113" t="s">
        <v>1277</v>
      </c>
      <c r="D635" s="1113"/>
      <c r="E635" s="1113"/>
      <c r="F635" s="1113"/>
      <c r="G635" s="406" t="s">
        <v>589</v>
      </c>
      <c r="H635" s="1116">
        <v>619.28</v>
      </c>
      <c r="I635" s="1115"/>
    </row>
    <row r="636" spans="1:9" ht="12.75" customHeight="1" x14ac:dyDescent="0.2">
      <c r="A636" s="1112" t="s">
        <v>1278</v>
      </c>
      <c r="B636" s="1112"/>
      <c r="C636" s="1113" t="s">
        <v>1279</v>
      </c>
      <c r="D636" s="1113"/>
      <c r="E636" s="1113"/>
      <c r="F636" s="1113"/>
      <c r="G636" s="406" t="s">
        <v>589</v>
      </c>
      <c r="H636" s="1116">
        <v>488.08</v>
      </c>
      <c r="I636" s="1115"/>
    </row>
    <row r="637" spans="1:9" ht="12.75" customHeight="1" x14ac:dyDescent="0.2">
      <c r="A637" s="1112" t="s">
        <v>1280</v>
      </c>
      <c r="B637" s="1112"/>
      <c r="C637" s="1113" t="s">
        <v>1281</v>
      </c>
      <c r="D637" s="1113"/>
      <c r="E637" s="1113"/>
      <c r="F637" s="1113"/>
      <c r="G637" s="406" t="s">
        <v>589</v>
      </c>
      <c r="H637" s="1116">
        <v>499.66</v>
      </c>
      <c r="I637" s="1115"/>
    </row>
    <row r="638" spans="1:9" ht="12.75" customHeight="1" x14ac:dyDescent="0.2">
      <c r="A638" s="1112" t="s">
        <v>1282</v>
      </c>
      <c r="B638" s="1112"/>
      <c r="C638" s="1113" t="s">
        <v>1283</v>
      </c>
      <c r="D638" s="1113"/>
      <c r="E638" s="1113"/>
      <c r="F638" s="1113"/>
      <c r="G638" s="406" t="s">
        <v>589</v>
      </c>
      <c r="H638" s="1116">
        <v>498.23</v>
      </c>
      <c r="I638" s="1115"/>
    </row>
    <row r="639" spans="1:9" ht="12.75" customHeight="1" x14ac:dyDescent="0.2">
      <c r="A639" s="1140">
        <v>8781</v>
      </c>
      <c r="B639" s="1119"/>
      <c r="C639" s="1120" t="s">
        <v>1284</v>
      </c>
      <c r="D639" s="1120"/>
      <c r="E639" s="1120"/>
      <c r="F639" s="1120"/>
      <c r="G639" s="405"/>
      <c r="H639" s="1121"/>
      <c r="I639" s="1121"/>
    </row>
    <row r="640" spans="1:9" ht="12.75" customHeight="1" x14ac:dyDescent="0.2">
      <c r="A640" s="1112" t="s">
        <v>1285</v>
      </c>
      <c r="B640" s="1112"/>
      <c r="C640" s="1113" t="s">
        <v>1286</v>
      </c>
      <c r="D640" s="1113"/>
      <c r="E640" s="1113"/>
      <c r="F640" s="1113"/>
      <c r="G640" s="406" t="s">
        <v>53</v>
      </c>
      <c r="H640" s="1114">
        <v>65.069999999999993</v>
      </c>
      <c r="I640" s="1115"/>
    </row>
    <row r="641" spans="1:9" ht="12.75" customHeight="1" x14ac:dyDescent="0.2">
      <c r="A641" s="1112" t="s">
        <v>1287</v>
      </c>
      <c r="B641" s="1112"/>
      <c r="C641" s="1113" t="s">
        <v>1288</v>
      </c>
      <c r="D641" s="1113"/>
      <c r="E641" s="1113"/>
      <c r="F641" s="1113"/>
      <c r="G641" s="406" t="s">
        <v>53</v>
      </c>
      <c r="H641" s="1114">
        <v>68.31</v>
      </c>
      <c r="I641" s="1115"/>
    </row>
    <row r="642" spans="1:9" ht="12.75" customHeight="1" x14ac:dyDescent="0.2">
      <c r="A642" s="1140">
        <v>8782</v>
      </c>
      <c r="B642" s="1119"/>
      <c r="C642" s="1120" t="s">
        <v>1289</v>
      </c>
      <c r="D642" s="1120"/>
      <c r="E642" s="1120"/>
      <c r="F642" s="1120"/>
      <c r="G642" s="405"/>
      <c r="H642" s="1121"/>
      <c r="I642" s="1121"/>
    </row>
    <row r="643" spans="1:9" ht="12.75" customHeight="1" x14ac:dyDescent="0.2">
      <c r="A643" s="1112" t="s">
        <v>1290</v>
      </c>
      <c r="B643" s="1112"/>
      <c r="C643" s="1113" t="s">
        <v>1291</v>
      </c>
      <c r="D643" s="1113"/>
      <c r="E643" s="1113"/>
      <c r="F643" s="1113"/>
      <c r="G643" s="406" t="s">
        <v>167</v>
      </c>
      <c r="H643" s="1114">
        <v>89.44</v>
      </c>
      <c r="I643" s="1115"/>
    </row>
    <row r="644" spans="1:9" ht="12.75" customHeight="1" x14ac:dyDescent="0.2">
      <c r="A644" s="1140">
        <v>8783</v>
      </c>
      <c r="B644" s="1119"/>
      <c r="C644" s="1120" t="s">
        <v>1292</v>
      </c>
      <c r="D644" s="1120"/>
      <c r="E644" s="1120"/>
      <c r="F644" s="1120"/>
      <c r="G644" s="405"/>
      <c r="H644" s="1121"/>
      <c r="I644" s="1121"/>
    </row>
    <row r="645" spans="1:9" ht="12.75" customHeight="1" x14ac:dyDescent="0.2">
      <c r="A645" s="1112" t="s">
        <v>1293</v>
      </c>
      <c r="B645" s="1112"/>
      <c r="C645" s="1113" t="s">
        <v>1294</v>
      </c>
      <c r="D645" s="1113"/>
      <c r="E645" s="1113"/>
      <c r="F645" s="1113"/>
      <c r="G645" s="406" t="s">
        <v>167</v>
      </c>
      <c r="H645" s="1114">
        <v>17.059999999999999</v>
      </c>
      <c r="I645" s="1115"/>
    </row>
    <row r="646" spans="1:9" ht="12.75" customHeight="1" x14ac:dyDescent="0.2">
      <c r="A646" s="1112" t="s">
        <v>1295</v>
      </c>
      <c r="B646" s="1112"/>
      <c r="C646" s="1113" t="s">
        <v>1296</v>
      </c>
      <c r="D646" s="1113"/>
      <c r="E646" s="1113"/>
      <c r="F646" s="1113"/>
      <c r="G646" s="406" t="s">
        <v>167</v>
      </c>
      <c r="H646" s="1114">
        <v>21.05</v>
      </c>
      <c r="I646" s="1115"/>
    </row>
    <row r="647" spans="1:9" ht="12.75" customHeight="1" x14ac:dyDescent="0.2">
      <c r="A647" s="1112" t="s">
        <v>1297</v>
      </c>
      <c r="B647" s="1112"/>
      <c r="C647" s="1113" t="s">
        <v>1298</v>
      </c>
      <c r="D647" s="1113"/>
      <c r="E647" s="1113"/>
      <c r="F647" s="1113"/>
      <c r="G647" s="406" t="s">
        <v>167</v>
      </c>
      <c r="H647" s="1114">
        <v>19.95</v>
      </c>
      <c r="I647" s="1115"/>
    </row>
    <row r="648" spans="1:9" ht="12.75" customHeight="1" x14ac:dyDescent="0.2">
      <c r="A648" s="1112" t="s">
        <v>1299</v>
      </c>
      <c r="B648" s="1112"/>
      <c r="C648" s="1113" t="s">
        <v>1300</v>
      </c>
      <c r="D648" s="1113"/>
      <c r="E648" s="1113"/>
      <c r="F648" s="1113"/>
      <c r="G648" s="406" t="s">
        <v>167</v>
      </c>
      <c r="H648" s="1114">
        <v>15.61</v>
      </c>
      <c r="I648" s="1115"/>
    </row>
    <row r="649" spans="1:9" ht="12.75" customHeight="1" x14ac:dyDescent="0.2">
      <c r="A649" s="1112" t="s">
        <v>1301</v>
      </c>
      <c r="B649" s="1112"/>
      <c r="C649" s="1113" t="s">
        <v>1302</v>
      </c>
      <c r="D649" s="1113"/>
      <c r="E649" s="1113"/>
      <c r="F649" s="1113"/>
      <c r="G649" s="406" t="s">
        <v>167</v>
      </c>
      <c r="H649" s="1114">
        <v>94</v>
      </c>
      <c r="I649" s="1115"/>
    </row>
    <row r="650" spans="1:9" ht="12.75" customHeight="1" x14ac:dyDescent="0.2">
      <c r="A650" s="1112" t="s">
        <v>1303</v>
      </c>
      <c r="B650" s="1112"/>
      <c r="C650" s="1113" t="s">
        <v>1304</v>
      </c>
      <c r="D650" s="1113"/>
      <c r="E650" s="1113"/>
      <c r="F650" s="1113"/>
      <c r="G650" s="406" t="s">
        <v>167</v>
      </c>
      <c r="H650" s="1114">
        <v>87.43</v>
      </c>
      <c r="I650" s="1115"/>
    </row>
    <row r="651" spans="1:9" ht="12.75" customHeight="1" x14ac:dyDescent="0.2">
      <c r="A651" s="1112" t="s">
        <v>1305</v>
      </c>
      <c r="B651" s="1112"/>
      <c r="C651" s="1113" t="s">
        <v>1306</v>
      </c>
      <c r="D651" s="1113"/>
      <c r="E651" s="1113"/>
      <c r="F651" s="1113"/>
      <c r="G651" s="406" t="s">
        <v>167</v>
      </c>
      <c r="H651" s="1116">
        <v>122.37</v>
      </c>
      <c r="I651" s="1115"/>
    </row>
    <row r="652" spans="1:9" ht="12.75" customHeight="1" x14ac:dyDescent="0.2">
      <c r="A652" s="1112" t="s">
        <v>1307</v>
      </c>
      <c r="B652" s="1112"/>
      <c r="C652" s="1113" t="s">
        <v>1308</v>
      </c>
      <c r="D652" s="1113"/>
      <c r="E652" s="1113"/>
      <c r="F652" s="1113"/>
      <c r="G652" s="406" t="s">
        <v>167</v>
      </c>
      <c r="H652" s="1116">
        <v>102.02</v>
      </c>
      <c r="I652" s="1115"/>
    </row>
    <row r="653" spans="1:9" ht="12.75" customHeight="1" x14ac:dyDescent="0.2">
      <c r="A653" s="1112" t="s">
        <v>1309</v>
      </c>
      <c r="B653" s="1112"/>
      <c r="C653" s="1113" t="s">
        <v>1310</v>
      </c>
      <c r="D653" s="1113"/>
      <c r="E653" s="1113"/>
      <c r="F653" s="1113"/>
      <c r="G653" s="406" t="s">
        <v>167</v>
      </c>
      <c r="H653" s="1114">
        <v>83.65</v>
      </c>
      <c r="I653" s="1115"/>
    </row>
    <row r="654" spans="1:9" ht="12.75" customHeight="1" x14ac:dyDescent="0.2">
      <c r="A654" s="1112" t="s">
        <v>1311</v>
      </c>
      <c r="B654" s="1112"/>
      <c r="C654" s="1113" t="s">
        <v>1312</v>
      </c>
      <c r="D654" s="1113"/>
      <c r="E654" s="1113"/>
      <c r="F654" s="1113"/>
      <c r="G654" s="406" t="s">
        <v>167</v>
      </c>
      <c r="H654" s="1116">
        <v>138.61000000000001</v>
      </c>
      <c r="I654" s="1115"/>
    </row>
    <row r="655" spans="1:9" ht="12.75" customHeight="1" x14ac:dyDescent="0.2">
      <c r="A655" s="1112" t="s">
        <v>1313</v>
      </c>
      <c r="B655" s="1112"/>
      <c r="C655" s="1113" t="s">
        <v>1314</v>
      </c>
      <c r="D655" s="1113"/>
      <c r="E655" s="1113"/>
      <c r="F655" s="1113"/>
      <c r="G655" s="406" t="s">
        <v>167</v>
      </c>
      <c r="H655" s="1116">
        <v>245.89</v>
      </c>
      <c r="I655" s="1115"/>
    </row>
    <row r="656" spans="1:9" ht="12.75" customHeight="1" x14ac:dyDescent="0.2">
      <c r="A656" s="1112" t="s">
        <v>1315</v>
      </c>
      <c r="B656" s="1112"/>
      <c r="C656" s="1113" t="s">
        <v>1316</v>
      </c>
      <c r="D656" s="1113"/>
      <c r="E656" s="1113"/>
      <c r="F656" s="1113"/>
      <c r="G656" s="406" t="s">
        <v>589</v>
      </c>
      <c r="H656" s="1116">
        <v>152.49</v>
      </c>
      <c r="I656" s="1115"/>
    </row>
    <row r="657" spans="1:9" ht="12.75" customHeight="1" x14ac:dyDescent="0.2">
      <c r="A657" s="1112" t="s">
        <v>1317</v>
      </c>
      <c r="B657" s="1112"/>
      <c r="C657" s="1113" t="s">
        <v>1318</v>
      </c>
      <c r="D657" s="1113"/>
      <c r="E657" s="1113"/>
      <c r="F657" s="1113"/>
      <c r="G657" s="406" t="s">
        <v>167</v>
      </c>
      <c r="H657" s="1114">
        <v>17.850000000000001</v>
      </c>
      <c r="I657" s="1115"/>
    </row>
    <row r="658" spans="1:9" ht="12.75" customHeight="1" x14ac:dyDescent="0.2">
      <c r="A658" s="1112" t="s">
        <v>1319</v>
      </c>
      <c r="B658" s="1112"/>
      <c r="C658" s="1113" t="s">
        <v>1320</v>
      </c>
      <c r="D658" s="1113"/>
      <c r="E658" s="1113"/>
      <c r="F658" s="1113"/>
      <c r="G658" s="406" t="s">
        <v>167</v>
      </c>
      <c r="H658" s="1114">
        <v>62.59</v>
      </c>
      <c r="I658" s="1115"/>
    </row>
    <row r="659" spans="1:9" ht="12.75" customHeight="1" x14ac:dyDescent="0.2">
      <c r="A659" s="1140">
        <v>8784</v>
      </c>
      <c r="B659" s="1119"/>
      <c r="C659" s="1120" t="s">
        <v>1321</v>
      </c>
      <c r="D659" s="1120"/>
      <c r="E659" s="1120"/>
      <c r="F659" s="1120"/>
      <c r="G659" s="405"/>
      <c r="H659" s="1121"/>
      <c r="I659" s="1121"/>
    </row>
    <row r="660" spans="1:9" ht="12.75" customHeight="1" x14ac:dyDescent="0.2">
      <c r="A660" s="1112" t="s">
        <v>1322</v>
      </c>
      <c r="B660" s="1112"/>
      <c r="C660" s="1113" t="s">
        <v>1323</v>
      </c>
      <c r="D660" s="1113"/>
      <c r="E660" s="1113"/>
      <c r="F660" s="1113"/>
      <c r="G660" s="406" t="s">
        <v>589</v>
      </c>
      <c r="H660" s="1128">
        <v>2747.17</v>
      </c>
      <c r="I660" s="1115"/>
    </row>
    <row r="661" spans="1:9" ht="12.75" customHeight="1" x14ac:dyDescent="0.2">
      <c r="A661" s="1112" t="s">
        <v>1324</v>
      </c>
      <c r="B661" s="1112"/>
      <c r="C661" s="1113" t="s">
        <v>1325</v>
      </c>
      <c r="D661" s="1113"/>
      <c r="E661" s="1113"/>
      <c r="F661" s="1113"/>
      <c r="G661" s="406" t="s">
        <v>589</v>
      </c>
      <c r="H661" s="1128">
        <v>1497.4</v>
      </c>
      <c r="I661" s="1115"/>
    </row>
    <row r="662" spans="1:9" ht="12.75" customHeight="1" x14ac:dyDescent="0.2">
      <c r="A662" s="1112" t="s">
        <v>1326</v>
      </c>
      <c r="B662" s="1112"/>
      <c r="C662" s="1113" t="s">
        <v>1327</v>
      </c>
      <c r="D662" s="1113"/>
      <c r="E662" s="1113"/>
      <c r="F662" s="1113"/>
      <c r="G662" s="406" t="s">
        <v>589</v>
      </c>
      <c r="H662" s="1128">
        <v>1584.47</v>
      </c>
      <c r="I662" s="1115"/>
    </row>
    <row r="663" spans="1:9" ht="12.75" customHeight="1" x14ac:dyDescent="0.2">
      <c r="A663" s="1140">
        <v>8785</v>
      </c>
      <c r="B663" s="1119"/>
      <c r="C663" s="1120" t="s">
        <v>1328</v>
      </c>
      <c r="D663" s="1120"/>
      <c r="E663" s="1120"/>
      <c r="F663" s="1120"/>
      <c r="G663" s="405"/>
      <c r="H663" s="1121"/>
      <c r="I663" s="1121"/>
    </row>
    <row r="664" spans="1:9" ht="12.75" customHeight="1" x14ac:dyDescent="0.2">
      <c r="A664" s="1112" t="s">
        <v>1329</v>
      </c>
      <c r="B664" s="1112"/>
      <c r="C664" s="1113" t="s">
        <v>1330</v>
      </c>
      <c r="D664" s="1113"/>
      <c r="E664" s="1113"/>
      <c r="F664" s="1113"/>
      <c r="G664" s="406" t="s">
        <v>53</v>
      </c>
      <c r="H664" s="1114">
        <v>19.48</v>
      </c>
      <c r="I664" s="1115"/>
    </row>
    <row r="665" spans="1:9" ht="12.75" customHeight="1" x14ac:dyDescent="0.2">
      <c r="A665" s="1140">
        <v>8865</v>
      </c>
      <c r="B665" s="1119"/>
      <c r="C665" s="1120" t="s">
        <v>1331</v>
      </c>
      <c r="D665" s="1120"/>
      <c r="E665" s="1120"/>
      <c r="F665" s="1120"/>
      <c r="G665" s="405"/>
      <c r="H665" s="1121"/>
      <c r="I665" s="1121"/>
    </row>
    <row r="666" spans="1:9" ht="12.75" customHeight="1" x14ac:dyDescent="0.2">
      <c r="A666" s="1112" t="s">
        <v>1332</v>
      </c>
      <c r="B666" s="1112"/>
      <c r="C666" s="1113" t="s">
        <v>1333</v>
      </c>
      <c r="D666" s="1113"/>
      <c r="E666" s="1113"/>
      <c r="F666" s="1113"/>
      <c r="G666" s="406" t="s">
        <v>164</v>
      </c>
      <c r="H666" s="1116">
        <v>450.74</v>
      </c>
      <c r="I666" s="1115"/>
    </row>
    <row r="667" spans="1:9" ht="12.75" customHeight="1" x14ac:dyDescent="0.2">
      <c r="A667" s="1140">
        <v>8671</v>
      </c>
      <c r="B667" s="1119"/>
      <c r="C667" s="1120" t="s">
        <v>1334</v>
      </c>
      <c r="D667" s="1120"/>
      <c r="E667" s="1120"/>
      <c r="F667" s="1120"/>
      <c r="G667" s="405"/>
      <c r="H667" s="1121"/>
      <c r="I667" s="1121"/>
    </row>
    <row r="668" spans="1:9" ht="12.75" customHeight="1" x14ac:dyDescent="0.2">
      <c r="A668" s="1140">
        <v>8786</v>
      </c>
      <c r="B668" s="1119"/>
      <c r="C668" s="1120" t="s">
        <v>1335</v>
      </c>
      <c r="D668" s="1120"/>
      <c r="E668" s="1120"/>
      <c r="F668" s="1120"/>
      <c r="G668" s="405"/>
      <c r="H668" s="1121"/>
      <c r="I668" s="1121"/>
    </row>
    <row r="669" spans="1:9" ht="12.75" customHeight="1" x14ac:dyDescent="0.2">
      <c r="A669" s="1112" t="s">
        <v>1336</v>
      </c>
      <c r="B669" s="1112"/>
      <c r="C669" s="1113" t="s">
        <v>1337</v>
      </c>
      <c r="D669" s="1113"/>
      <c r="E669" s="1113"/>
      <c r="F669" s="1113"/>
      <c r="G669" s="406" t="s">
        <v>53</v>
      </c>
      <c r="H669" s="1114">
        <v>13.13</v>
      </c>
      <c r="I669" s="1115"/>
    </row>
    <row r="670" spans="1:9" ht="12.75" customHeight="1" x14ac:dyDescent="0.2">
      <c r="A670" s="1112" t="s">
        <v>1338</v>
      </c>
      <c r="B670" s="1112"/>
      <c r="C670" s="1113" t="s">
        <v>1339</v>
      </c>
      <c r="D670" s="1113"/>
      <c r="E670" s="1113"/>
      <c r="F670" s="1113"/>
      <c r="G670" s="406" t="s">
        <v>164</v>
      </c>
      <c r="H670" s="1114">
        <v>75.94</v>
      </c>
      <c r="I670" s="1115"/>
    </row>
    <row r="671" spans="1:9" ht="12.75" customHeight="1" x14ac:dyDescent="0.2">
      <c r="A671" s="1112" t="s">
        <v>1340</v>
      </c>
      <c r="B671" s="1112"/>
      <c r="C671" s="1113" t="s">
        <v>1341</v>
      </c>
      <c r="D671" s="1113"/>
      <c r="E671" s="1113"/>
      <c r="F671" s="1113"/>
      <c r="G671" s="406" t="s">
        <v>164</v>
      </c>
      <c r="H671" s="1114">
        <v>24.65</v>
      </c>
      <c r="I671" s="1115"/>
    </row>
    <row r="672" spans="1:9" ht="12.75" customHeight="1" x14ac:dyDescent="0.2">
      <c r="A672" s="1112" t="s">
        <v>1342</v>
      </c>
      <c r="B672" s="1112"/>
      <c r="C672" s="1113" t="s">
        <v>1343</v>
      </c>
      <c r="D672" s="1113"/>
      <c r="E672" s="1113"/>
      <c r="F672" s="1113"/>
      <c r="G672" s="406" t="s">
        <v>164</v>
      </c>
      <c r="H672" s="1114">
        <v>23.34</v>
      </c>
      <c r="I672" s="1115"/>
    </row>
    <row r="673" spans="1:9" ht="12.75" customHeight="1" x14ac:dyDescent="0.2">
      <c r="A673" s="1112" t="s">
        <v>1344</v>
      </c>
      <c r="B673" s="1112"/>
      <c r="C673" s="1113" t="s">
        <v>1345</v>
      </c>
      <c r="D673" s="1113"/>
      <c r="E673" s="1113"/>
      <c r="F673" s="1113"/>
      <c r="G673" s="406" t="s">
        <v>164</v>
      </c>
      <c r="H673" s="1116">
        <v>133.01</v>
      </c>
      <c r="I673" s="1115"/>
    </row>
    <row r="674" spans="1:9" ht="12.75" customHeight="1" x14ac:dyDescent="0.2">
      <c r="A674" s="1112" t="s">
        <v>1346</v>
      </c>
      <c r="B674" s="1112"/>
      <c r="C674" s="1113" t="s">
        <v>1347</v>
      </c>
      <c r="D674" s="1113"/>
      <c r="E674" s="1113"/>
      <c r="F674" s="1113"/>
      <c r="G674" s="406" t="s">
        <v>53</v>
      </c>
      <c r="H674" s="1114">
        <v>35.78</v>
      </c>
      <c r="I674" s="1115"/>
    </row>
    <row r="675" spans="1:9" ht="12.75" customHeight="1" x14ac:dyDescent="0.2">
      <c r="A675" s="1112" t="s">
        <v>1348</v>
      </c>
      <c r="B675" s="1112"/>
      <c r="C675" s="1113" t="s">
        <v>1349</v>
      </c>
      <c r="D675" s="1113"/>
      <c r="E675" s="1113"/>
      <c r="F675" s="1113"/>
      <c r="G675" s="406" t="s">
        <v>53</v>
      </c>
      <c r="H675" s="1114">
        <v>42.98</v>
      </c>
      <c r="I675" s="1115"/>
    </row>
    <row r="676" spans="1:9" ht="12.75" customHeight="1" x14ac:dyDescent="0.2">
      <c r="A676" s="1112" t="s">
        <v>1350</v>
      </c>
      <c r="B676" s="1112"/>
      <c r="C676" s="1113" t="s">
        <v>1351</v>
      </c>
      <c r="D676" s="1113"/>
      <c r="E676" s="1113"/>
      <c r="F676" s="1113"/>
      <c r="G676" s="406" t="s">
        <v>53</v>
      </c>
      <c r="H676" s="1114">
        <v>25.02</v>
      </c>
      <c r="I676" s="1115"/>
    </row>
    <row r="677" spans="1:9" ht="12.75" customHeight="1" x14ac:dyDescent="0.2">
      <c r="A677" s="1112" t="s">
        <v>1352</v>
      </c>
      <c r="B677" s="1112"/>
      <c r="C677" s="1113" t="s">
        <v>1353</v>
      </c>
      <c r="D677" s="1113"/>
      <c r="E677" s="1113"/>
      <c r="F677" s="1113"/>
      <c r="G677" s="406" t="s">
        <v>53</v>
      </c>
      <c r="H677" s="1117">
        <v>9.3000000000000007</v>
      </c>
      <c r="I677" s="1115"/>
    </row>
    <row r="678" spans="1:9" ht="12.75" customHeight="1" x14ac:dyDescent="0.2">
      <c r="A678" s="1140">
        <v>8787</v>
      </c>
      <c r="B678" s="1119"/>
      <c r="C678" s="1120" t="s">
        <v>1354</v>
      </c>
      <c r="D678" s="1120"/>
      <c r="E678" s="1120"/>
      <c r="F678" s="1120"/>
      <c r="G678" s="405"/>
      <c r="H678" s="1121"/>
      <c r="I678" s="1121"/>
    </row>
    <row r="679" spans="1:9" ht="12.75" customHeight="1" x14ac:dyDescent="0.2">
      <c r="A679" s="1112" t="s">
        <v>1355</v>
      </c>
      <c r="B679" s="1112"/>
      <c r="C679" s="1113" t="s">
        <v>1356</v>
      </c>
      <c r="D679" s="1113"/>
      <c r="E679" s="1113"/>
      <c r="F679" s="1113"/>
      <c r="G679" s="406" t="s">
        <v>814</v>
      </c>
      <c r="H679" s="1114">
        <v>21.68</v>
      </c>
      <c r="I679" s="1115"/>
    </row>
    <row r="680" spans="1:9" ht="12.75" customHeight="1" x14ac:dyDescent="0.2">
      <c r="A680" s="1112" t="s">
        <v>1357</v>
      </c>
      <c r="B680" s="1112"/>
      <c r="C680" s="1113" t="s">
        <v>1358</v>
      </c>
      <c r="D680" s="1113"/>
      <c r="E680" s="1113"/>
      <c r="F680" s="1113"/>
      <c r="G680" s="406" t="s">
        <v>164</v>
      </c>
      <c r="H680" s="1116">
        <v>333.14</v>
      </c>
      <c r="I680" s="1115"/>
    </row>
    <row r="681" spans="1:9" ht="12.75" customHeight="1" x14ac:dyDescent="0.2">
      <c r="A681" s="1112" t="s">
        <v>1359</v>
      </c>
      <c r="B681" s="1112"/>
      <c r="C681" s="1113" t="s">
        <v>1360</v>
      </c>
      <c r="D681" s="1113"/>
      <c r="E681" s="1113"/>
      <c r="F681" s="1113"/>
      <c r="G681" s="406" t="s">
        <v>164</v>
      </c>
      <c r="H681" s="1116">
        <v>348.15</v>
      </c>
      <c r="I681" s="1115"/>
    </row>
    <row r="682" spans="1:9" ht="12.75" customHeight="1" x14ac:dyDescent="0.2">
      <c r="A682" s="1112" t="s">
        <v>1361</v>
      </c>
      <c r="B682" s="1112"/>
      <c r="C682" s="1113" t="s">
        <v>1362</v>
      </c>
      <c r="D682" s="1113"/>
      <c r="E682" s="1113"/>
      <c r="F682" s="1113"/>
      <c r="G682" s="406" t="s">
        <v>164</v>
      </c>
      <c r="H682" s="1116">
        <v>335.32</v>
      </c>
      <c r="I682" s="1115"/>
    </row>
    <row r="683" spans="1:9" ht="12.75" customHeight="1" x14ac:dyDescent="0.2">
      <c r="A683" s="1112" t="s">
        <v>1363</v>
      </c>
      <c r="B683" s="1112"/>
      <c r="C683" s="1113" t="s">
        <v>1364</v>
      </c>
      <c r="D683" s="1113"/>
      <c r="E683" s="1113"/>
      <c r="F683" s="1113"/>
      <c r="G683" s="406" t="s">
        <v>164</v>
      </c>
      <c r="H683" s="1116">
        <v>777.81</v>
      </c>
      <c r="I683" s="1115"/>
    </row>
    <row r="684" spans="1:9" ht="12.75" customHeight="1" x14ac:dyDescent="0.2">
      <c r="A684" s="1112" t="s">
        <v>1365</v>
      </c>
      <c r="B684" s="1112"/>
      <c r="C684" s="1113" t="s">
        <v>1366</v>
      </c>
      <c r="D684" s="1113"/>
      <c r="E684" s="1113"/>
      <c r="F684" s="1113"/>
      <c r="G684" s="406" t="s">
        <v>164</v>
      </c>
      <c r="H684" s="1116">
        <v>362.23</v>
      </c>
      <c r="I684" s="1115"/>
    </row>
    <row r="685" spans="1:9" ht="12.75" customHeight="1" x14ac:dyDescent="0.2">
      <c r="A685" s="1112" t="s">
        <v>1367</v>
      </c>
      <c r="B685" s="1112"/>
      <c r="C685" s="1113" t="s">
        <v>1368</v>
      </c>
      <c r="D685" s="1113"/>
      <c r="E685" s="1113"/>
      <c r="F685" s="1113"/>
      <c r="G685" s="406" t="s">
        <v>164</v>
      </c>
      <c r="H685" s="1116">
        <v>263.49</v>
      </c>
      <c r="I685" s="1115"/>
    </row>
    <row r="686" spans="1:9" ht="12.75" customHeight="1" x14ac:dyDescent="0.2">
      <c r="A686" s="1112" t="s">
        <v>1369</v>
      </c>
      <c r="B686" s="1112"/>
      <c r="C686" s="1113" t="s">
        <v>1370</v>
      </c>
      <c r="D686" s="1113"/>
      <c r="E686" s="1113"/>
      <c r="F686" s="1113"/>
      <c r="G686" s="406" t="s">
        <v>164</v>
      </c>
      <c r="H686" s="1116">
        <v>243.69</v>
      </c>
      <c r="I686" s="1115"/>
    </row>
    <row r="687" spans="1:9" ht="12.75" customHeight="1" x14ac:dyDescent="0.2">
      <c r="A687" s="1140">
        <v>8788</v>
      </c>
      <c r="B687" s="1119"/>
      <c r="C687" s="1120" t="s">
        <v>1371</v>
      </c>
      <c r="D687" s="1120"/>
      <c r="E687" s="1120"/>
      <c r="F687" s="1120"/>
      <c r="G687" s="405"/>
      <c r="H687" s="1121"/>
      <c r="I687" s="1121"/>
    </row>
    <row r="688" spans="1:9" ht="12.75" customHeight="1" x14ac:dyDescent="0.2">
      <c r="A688" s="1112" t="s">
        <v>1372</v>
      </c>
      <c r="B688" s="1112"/>
      <c r="C688" s="1113" t="s">
        <v>1373</v>
      </c>
      <c r="D688" s="1113"/>
      <c r="E688" s="1113"/>
      <c r="F688" s="1113"/>
      <c r="G688" s="406" t="s">
        <v>164</v>
      </c>
      <c r="H688" s="1114">
        <v>89.43</v>
      </c>
      <c r="I688" s="1115"/>
    </row>
    <row r="689" spans="1:9" ht="12.75" customHeight="1" x14ac:dyDescent="0.2">
      <c r="A689" s="1112" t="s">
        <v>1374</v>
      </c>
      <c r="B689" s="1112"/>
      <c r="C689" s="1113" t="s">
        <v>1375</v>
      </c>
      <c r="D689" s="1113"/>
      <c r="E689" s="1113"/>
      <c r="F689" s="1113"/>
      <c r="G689" s="406" t="s">
        <v>164</v>
      </c>
      <c r="H689" s="1114">
        <v>33.549999999999997</v>
      </c>
      <c r="I689" s="1115"/>
    </row>
    <row r="690" spans="1:9" ht="12.75" customHeight="1" x14ac:dyDescent="0.2">
      <c r="A690" s="1112" t="s">
        <v>1376</v>
      </c>
      <c r="B690" s="1112"/>
      <c r="C690" s="1113" t="s">
        <v>1377</v>
      </c>
      <c r="D690" s="1113"/>
      <c r="E690" s="1113"/>
      <c r="F690" s="1113"/>
      <c r="G690" s="406" t="s">
        <v>164</v>
      </c>
      <c r="H690" s="1114">
        <v>36.74</v>
      </c>
      <c r="I690" s="1115"/>
    </row>
    <row r="691" spans="1:9" ht="12.75" customHeight="1" x14ac:dyDescent="0.2">
      <c r="A691" s="1112" t="s">
        <v>1378</v>
      </c>
      <c r="B691" s="1112"/>
      <c r="C691" s="1113" t="s">
        <v>1379</v>
      </c>
      <c r="D691" s="1113"/>
      <c r="E691" s="1113"/>
      <c r="F691" s="1113"/>
      <c r="G691" s="406" t="s">
        <v>164</v>
      </c>
      <c r="H691" s="1116">
        <v>152.57</v>
      </c>
      <c r="I691" s="1115"/>
    </row>
    <row r="692" spans="1:9" ht="12.75" customHeight="1" x14ac:dyDescent="0.2">
      <c r="A692" s="1112" t="s">
        <v>1380</v>
      </c>
      <c r="B692" s="1112"/>
      <c r="C692" s="1113" t="s">
        <v>1381</v>
      </c>
      <c r="D692" s="1113"/>
      <c r="E692" s="1113"/>
      <c r="F692" s="1113"/>
      <c r="G692" s="406" t="s">
        <v>164</v>
      </c>
      <c r="H692" s="1116">
        <v>174.28</v>
      </c>
      <c r="I692" s="1115"/>
    </row>
    <row r="693" spans="1:9" ht="12.75" customHeight="1" x14ac:dyDescent="0.2">
      <c r="A693" s="1112" t="s">
        <v>1382</v>
      </c>
      <c r="B693" s="1112"/>
      <c r="C693" s="1113" t="s">
        <v>1383</v>
      </c>
      <c r="D693" s="1113"/>
      <c r="E693" s="1113"/>
      <c r="F693" s="1113"/>
      <c r="G693" s="406" t="s">
        <v>53</v>
      </c>
      <c r="H693" s="1114">
        <v>46</v>
      </c>
      <c r="I693" s="1115"/>
    </row>
    <row r="694" spans="1:9" ht="12.75" customHeight="1" x14ac:dyDescent="0.2">
      <c r="A694" s="1140">
        <v>8789</v>
      </c>
      <c r="B694" s="1119"/>
      <c r="C694" s="1120" t="s">
        <v>1384</v>
      </c>
      <c r="D694" s="1120"/>
      <c r="E694" s="1120"/>
      <c r="F694" s="1120"/>
      <c r="G694" s="405"/>
      <c r="H694" s="1121"/>
      <c r="I694" s="1121"/>
    </row>
    <row r="695" spans="1:9" ht="12.75" customHeight="1" x14ac:dyDescent="0.2">
      <c r="A695" s="1112" t="s">
        <v>1385</v>
      </c>
      <c r="B695" s="1112"/>
      <c r="C695" s="1113" t="s">
        <v>1386</v>
      </c>
      <c r="D695" s="1113"/>
      <c r="E695" s="1113"/>
      <c r="F695" s="1113"/>
      <c r="G695" s="406" t="s">
        <v>164</v>
      </c>
      <c r="H695" s="1114">
        <v>92.29</v>
      </c>
      <c r="I695" s="1115"/>
    </row>
    <row r="696" spans="1:9" ht="12.75" customHeight="1" x14ac:dyDescent="0.2">
      <c r="A696" s="1112" t="s">
        <v>1387</v>
      </c>
      <c r="B696" s="1112"/>
      <c r="C696" s="1113" t="s">
        <v>1388</v>
      </c>
      <c r="D696" s="1113"/>
      <c r="E696" s="1113"/>
      <c r="F696" s="1113"/>
      <c r="G696" s="406" t="s">
        <v>164</v>
      </c>
      <c r="H696" s="1116">
        <v>195.91</v>
      </c>
      <c r="I696" s="1115"/>
    </row>
    <row r="697" spans="1:9" ht="12.75" customHeight="1" x14ac:dyDescent="0.2">
      <c r="A697" s="1112" t="s">
        <v>1389</v>
      </c>
      <c r="B697" s="1112"/>
      <c r="C697" s="1113" t="s">
        <v>1390</v>
      </c>
      <c r="D697" s="1113"/>
      <c r="E697" s="1113"/>
      <c r="F697" s="1113"/>
      <c r="G697" s="406" t="s">
        <v>164</v>
      </c>
      <c r="H697" s="1116">
        <v>229.82</v>
      </c>
      <c r="I697" s="1115"/>
    </row>
    <row r="698" spans="1:9" ht="12.75" customHeight="1" x14ac:dyDescent="0.2">
      <c r="A698" s="1112" t="s">
        <v>1391</v>
      </c>
      <c r="B698" s="1112"/>
      <c r="C698" s="1113" t="s">
        <v>1392</v>
      </c>
      <c r="D698" s="1113"/>
      <c r="E698" s="1113"/>
      <c r="F698" s="1113"/>
      <c r="G698" s="406" t="s">
        <v>164</v>
      </c>
      <c r="H698" s="1114">
        <v>96.87</v>
      </c>
      <c r="I698" s="1115"/>
    </row>
    <row r="699" spans="1:9" ht="12.75" customHeight="1" x14ac:dyDescent="0.2">
      <c r="A699" s="1112" t="s">
        <v>1393</v>
      </c>
      <c r="B699" s="1112"/>
      <c r="C699" s="1113" t="s">
        <v>1394</v>
      </c>
      <c r="D699" s="1113"/>
      <c r="E699" s="1113"/>
      <c r="F699" s="1113"/>
      <c r="G699" s="406" t="s">
        <v>164</v>
      </c>
      <c r="H699" s="1114">
        <v>72.67</v>
      </c>
      <c r="I699" s="1115"/>
    </row>
    <row r="700" spans="1:9" ht="12.75" customHeight="1" x14ac:dyDescent="0.2">
      <c r="A700" s="1112" t="s">
        <v>1395</v>
      </c>
      <c r="B700" s="1112"/>
      <c r="C700" s="1113" t="s">
        <v>1396</v>
      </c>
      <c r="D700" s="1113"/>
      <c r="E700" s="1113"/>
      <c r="F700" s="1113"/>
      <c r="G700" s="406" t="s">
        <v>164</v>
      </c>
      <c r="H700" s="1114">
        <v>75.67</v>
      </c>
      <c r="I700" s="1115"/>
    </row>
    <row r="701" spans="1:9" ht="12.75" customHeight="1" x14ac:dyDescent="0.2">
      <c r="A701" s="1112" t="s">
        <v>1397</v>
      </c>
      <c r="B701" s="1112"/>
      <c r="C701" s="1113" t="s">
        <v>1398</v>
      </c>
      <c r="D701" s="1113"/>
      <c r="E701" s="1113"/>
      <c r="F701" s="1113"/>
      <c r="G701" s="406" t="s">
        <v>53</v>
      </c>
      <c r="H701" s="1114">
        <v>55.17</v>
      </c>
      <c r="I701" s="1115"/>
    </row>
    <row r="702" spans="1:9" ht="12.75" customHeight="1" x14ac:dyDescent="0.2">
      <c r="A702" s="1140">
        <v>8790</v>
      </c>
      <c r="B702" s="1119"/>
      <c r="C702" s="1120" t="s">
        <v>1399</v>
      </c>
      <c r="D702" s="1120"/>
      <c r="E702" s="1120"/>
      <c r="F702" s="1120"/>
      <c r="G702" s="405"/>
      <c r="H702" s="1121"/>
      <c r="I702" s="1121"/>
    </row>
    <row r="703" spans="1:9" ht="12.75" customHeight="1" x14ac:dyDescent="0.2">
      <c r="A703" s="1112" t="s">
        <v>1400</v>
      </c>
      <c r="B703" s="1112"/>
      <c r="C703" s="1113" t="s">
        <v>1401</v>
      </c>
      <c r="D703" s="1113"/>
      <c r="E703" s="1113"/>
      <c r="F703" s="1113"/>
      <c r="G703" s="406" t="s">
        <v>164</v>
      </c>
      <c r="H703" s="1116">
        <v>103.01</v>
      </c>
      <c r="I703" s="1115"/>
    </row>
    <row r="704" spans="1:9" ht="12.75" customHeight="1" x14ac:dyDescent="0.2">
      <c r="A704" s="1112" t="s">
        <v>1402</v>
      </c>
      <c r="B704" s="1112"/>
      <c r="C704" s="1113" t="s">
        <v>1403</v>
      </c>
      <c r="D704" s="1113"/>
      <c r="E704" s="1113"/>
      <c r="F704" s="1113"/>
      <c r="G704" s="406" t="s">
        <v>164</v>
      </c>
      <c r="H704" s="1114">
        <v>86.89</v>
      </c>
      <c r="I704" s="1115"/>
    </row>
    <row r="705" spans="1:9" ht="12.75" customHeight="1" x14ac:dyDescent="0.2">
      <c r="A705" s="1112" t="s">
        <v>1404</v>
      </c>
      <c r="B705" s="1112"/>
      <c r="C705" s="1113" t="s">
        <v>1405</v>
      </c>
      <c r="D705" s="1113"/>
      <c r="E705" s="1113"/>
      <c r="F705" s="1113"/>
      <c r="G705" s="406" t="s">
        <v>164</v>
      </c>
      <c r="H705" s="1114">
        <v>76.010000000000005</v>
      </c>
      <c r="I705" s="1115"/>
    </row>
    <row r="706" spans="1:9" ht="12.75" customHeight="1" x14ac:dyDescent="0.2">
      <c r="A706" s="1112" t="s">
        <v>1406</v>
      </c>
      <c r="B706" s="1112"/>
      <c r="C706" s="1113" t="s">
        <v>1407</v>
      </c>
      <c r="D706" s="1113"/>
      <c r="E706" s="1113"/>
      <c r="F706" s="1113"/>
      <c r="G706" s="406" t="s">
        <v>53</v>
      </c>
      <c r="H706" s="1114">
        <v>12.93</v>
      </c>
      <c r="I706" s="1115"/>
    </row>
    <row r="707" spans="1:9" ht="12.75" customHeight="1" x14ac:dyDescent="0.2">
      <c r="A707" s="1112" t="s">
        <v>1408</v>
      </c>
      <c r="B707" s="1112"/>
      <c r="C707" s="1113" t="s">
        <v>1409</v>
      </c>
      <c r="D707" s="1113"/>
      <c r="E707" s="1113"/>
      <c r="F707" s="1113"/>
      <c r="G707" s="406" t="s">
        <v>164</v>
      </c>
      <c r="H707" s="1114">
        <v>46.95</v>
      </c>
      <c r="I707" s="1115"/>
    </row>
    <row r="708" spans="1:9" ht="12.75" customHeight="1" x14ac:dyDescent="0.2">
      <c r="A708" s="1140">
        <v>8791</v>
      </c>
      <c r="B708" s="1119"/>
      <c r="C708" s="1120" t="s">
        <v>1410</v>
      </c>
      <c r="D708" s="1120"/>
      <c r="E708" s="1120"/>
      <c r="F708" s="1120"/>
      <c r="G708" s="405"/>
      <c r="H708" s="1121"/>
      <c r="I708" s="1121"/>
    </row>
    <row r="709" spans="1:9" ht="12.75" customHeight="1" x14ac:dyDescent="0.2">
      <c r="A709" s="1112" t="s">
        <v>1411</v>
      </c>
      <c r="B709" s="1112"/>
      <c r="C709" s="1113" t="s">
        <v>1412</v>
      </c>
      <c r="D709" s="1113"/>
      <c r="E709" s="1113"/>
      <c r="F709" s="1113"/>
      <c r="G709" s="406" t="s">
        <v>53</v>
      </c>
      <c r="H709" s="1114">
        <v>81.819999999999993</v>
      </c>
      <c r="I709" s="1115"/>
    </row>
    <row r="710" spans="1:9" ht="12.75" customHeight="1" x14ac:dyDescent="0.2">
      <c r="A710" s="1112" t="s">
        <v>1413</v>
      </c>
      <c r="B710" s="1112"/>
      <c r="C710" s="1113" t="s">
        <v>1414</v>
      </c>
      <c r="D710" s="1113"/>
      <c r="E710" s="1113"/>
      <c r="F710" s="1113"/>
      <c r="G710" s="406" t="s">
        <v>53</v>
      </c>
      <c r="H710" s="1116">
        <v>121.32</v>
      </c>
      <c r="I710" s="1115"/>
    </row>
    <row r="711" spans="1:9" ht="12.75" customHeight="1" x14ac:dyDescent="0.2">
      <c r="A711" s="1112" t="s">
        <v>1415</v>
      </c>
      <c r="B711" s="1112"/>
      <c r="C711" s="1113" t="s">
        <v>1416</v>
      </c>
      <c r="D711" s="1113"/>
      <c r="E711" s="1113"/>
      <c r="F711" s="1113"/>
      <c r="G711" s="406" t="s">
        <v>53</v>
      </c>
      <c r="H711" s="1114">
        <v>53.65</v>
      </c>
      <c r="I711" s="1115"/>
    </row>
    <row r="712" spans="1:9" ht="12.75" customHeight="1" x14ac:dyDescent="0.2">
      <c r="A712" s="1112" t="s">
        <v>1417</v>
      </c>
      <c r="B712" s="1112"/>
      <c r="C712" s="1113" t="s">
        <v>1418</v>
      </c>
      <c r="D712" s="1113"/>
      <c r="E712" s="1113"/>
      <c r="F712" s="1113"/>
      <c r="G712" s="406" t="s">
        <v>53</v>
      </c>
      <c r="H712" s="1114">
        <v>47.22</v>
      </c>
      <c r="I712" s="1115"/>
    </row>
    <row r="713" spans="1:9" ht="12.75" customHeight="1" x14ac:dyDescent="0.2">
      <c r="A713" s="1112" t="s">
        <v>1419</v>
      </c>
      <c r="B713" s="1112"/>
      <c r="C713" s="1113" t="s">
        <v>1420</v>
      </c>
      <c r="D713" s="1113"/>
      <c r="E713" s="1113"/>
      <c r="F713" s="1113"/>
      <c r="G713" s="406" t="s">
        <v>53</v>
      </c>
      <c r="H713" s="1114">
        <v>41.19</v>
      </c>
      <c r="I713" s="1115"/>
    </row>
    <row r="714" spans="1:9" ht="12.75" customHeight="1" x14ac:dyDescent="0.2">
      <c r="A714" s="1112" t="s">
        <v>1421</v>
      </c>
      <c r="B714" s="1112"/>
      <c r="C714" s="1113" t="s">
        <v>1422</v>
      </c>
      <c r="D714" s="1113"/>
      <c r="E714" s="1113"/>
      <c r="F714" s="1113"/>
      <c r="G714" s="406" t="s">
        <v>53</v>
      </c>
      <c r="H714" s="1114">
        <v>68.17</v>
      </c>
      <c r="I714" s="1115"/>
    </row>
    <row r="715" spans="1:9" ht="12.75" customHeight="1" x14ac:dyDescent="0.2">
      <c r="A715" s="1112" t="s">
        <v>1423</v>
      </c>
      <c r="B715" s="1112"/>
      <c r="C715" s="1113" t="s">
        <v>1424</v>
      </c>
      <c r="D715" s="1113"/>
      <c r="E715" s="1113"/>
      <c r="F715" s="1113"/>
      <c r="G715" s="406" t="s">
        <v>53</v>
      </c>
      <c r="H715" s="1114">
        <v>28.85</v>
      </c>
      <c r="I715" s="1115"/>
    </row>
    <row r="716" spans="1:9" ht="12.75" customHeight="1" x14ac:dyDescent="0.2">
      <c r="A716" s="1140">
        <v>8792</v>
      </c>
      <c r="B716" s="1119"/>
      <c r="C716" s="1120" t="s">
        <v>1425</v>
      </c>
      <c r="D716" s="1120"/>
      <c r="E716" s="1120"/>
      <c r="F716" s="1120"/>
      <c r="G716" s="405"/>
      <c r="H716" s="1121"/>
      <c r="I716" s="1121"/>
    </row>
    <row r="717" spans="1:9" ht="12.75" customHeight="1" x14ac:dyDescent="0.2">
      <c r="A717" s="1112" t="s">
        <v>1426</v>
      </c>
      <c r="B717" s="1112"/>
      <c r="C717" s="1113" t="s">
        <v>1427</v>
      </c>
      <c r="D717" s="1113"/>
      <c r="E717" s="1113"/>
      <c r="F717" s="1113"/>
      <c r="G717" s="406" t="s">
        <v>53</v>
      </c>
      <c r="H717" s="1114">
        <v>42.9</v>
      </c>
      <c r="I717" s="1115"/>
    </row>
    <row r="718" spans="1:9" ht="12.75" customHeight="1" x14ac:dyDescent="0.2">
      <c r="A718" s="1112" t="s">
        <v>1428</v>
      </c>
      <c r="B718" s="1112"/>
      <c r="C718" s="1113" t="s">
        <v>1429</v>
      </c>
      <c r="D718" s="1113"/>
      <c r="E718" s="1113"/>
      <c r="F718" s="1113"/>
      <c r="G718" s="406" t="s">
        <v>53</v>
      </c>
      <c r="H718" s="1114">
        <v>50.28</v>
      </c>
      <c r="I718" s="1115"/>
    </row>
    <row r="719" spans="1:9" ht="12.75" customHeight="1" x14ac:dyDescent="0.2">
      <c r="A719" s="1112" t="s">
        <v>1430</v>
      </c>
      <c r="B719" s="1112"/>
      <c r="C719" s="1113" t="s">
        <v>1431</v>
      </c>
      <c r="D719" s="1113"/>
      <c r="E719" s="1113"/>
      <c r="F719" s="1113"/>
      <c r="G719" s="406" t="s">
        <v>53</v>
      </c>
      <c r="H719" s="1114">
        <v>64.92</v>
      </c>
      <c r="I719" s="1115"/>
    </row>
    <row r="720" spans="1:9" ht="12.75" customHeight="1" x14ac:dyDescent="0.2">
      <c r="A720" s="1112" t="s">
        <v>1432</v>
      </c>
      <c r="B720" s="1112"/>
      <c r="C720" s="1113" t="s">
        <v>1433</v>
      </c>
      <c r="D720" s="1113"/>
      <c r="E720" s="1113"/>
      <c r="F720" s="1113"/>
      <c r="G720" s="406" t="s">
        <v>53</v>
      </c>
      <c r="H720" s="1116">
        <v>149.19</v>
      </c>
      <c r="I720" s="1115"/>
    </row>
    <row r="721" spans="1:9" ht="12.75" customHeight="1" x14ac:dyDescent="0.2">
      <c r="A721" s="1112" t="s">
        <v>1434</v>
      </c>
      <c r="B721" s="1112"/>
      <c r="C721" s="1113" t="s">
        <v>1435</v>
      </c>
      <c r="D721" s="1113"/>
      <c r="E721" s="1113"/>
      <c r="F721" s="1113"/>
      <c r="G721" s="406" t="s">
        <v>53</v>
      </c>
      <c r="H721" s="1114">
        <v>51.26</v>
      </c>
      <c r="I721" s="1115"/>
    </row>
    <row r="722" spans="1:9" ht="12.75" customHeight="1" x14ac:dyDescent="0.2">
      <c r="A722" s="1112" t="s">
        <v>1436</v>
      </c>
      <c r="B722" s="1112"/>
      <c r="C722" s="1113" t="s">
        <v>1437</v>
      </c>
      <c r="D722" s="1113"/>
      <c r="E722" s="1113"/>
      <c r="F722" s="1113"/>
      <c r="G722" s="406" t="s">
        <v>53</v>
      </c>
      <c r="H722" s="1114">
        <v>60.41</v>
      </c>
      <c r="I722" s="1115"/>
    </row>
    <row r="723" spans="1:9" ht="12.75" customHeight="1" x14ac:dyDescent="0.2">
      <c r="A723" s="1112" t="s">
        <v>1438</v>
      </c>
      <c r="B723" s="1112"/>
      <c r="C723" s="1113" t="s">
        <v>1439</v>
      </c>
      <c r="D723" s="1113"/>
      <c r="E723" s="1113"/>
      <c r="F723" s="1113"/>
      <c r="G723" s="406" t="s">
        <v>53</v>
      </c>
      <c r="H723" s="1114">
        <v>73.900000000000006</v>
      </c>
      <c r="I723" s="1115"/>
    </row>
    <row r="724" spans="1:9" ht="12.75" customHeight="1" x14ac:dyDescent="0.2">
      <c r="A724" s="1112" t="s">
        <v>1440</v>
      </c>
      <c r="B724" s="1112"/>
      <c r="C724" s="1113" t="s">
        <v>1441</v>
      </c>
      <c r="D724" s="1113"/>
      <c r="E724" s="1113"/>
      <c r="F724" s="1113"/>
      <c r="G724" s="406" t="s">
        <v>53</v>
      </c>
      <c r="H724" s="1114">
        <v>87.35</v>
      </c>
      <c r="I724" s="1115"/>
    </row>
    <row r="725" spans="1:9" ht="12.75" customHeight="1" x14ac:dyDescent="0.2">
      <c r="A725" s="1112" t="s">
        <v>1442</v>
      </c>
      <c r="B725" s="1112"/>
      <c r="C725" s="1113" t="s">
        <v>1443</v>
      </c>
      <c r="D725" s="1113"/>
      <c r="E725" s="1113"/>
      <c r="F725" s="1113"/>
      <c r="G725" s="406" t="s">
        <v>53</v>
      </c>
      <c r="H725" s="1114">
        <v>95.88</v>
      </c>
      <c r="I725" s="1115"/>
    </row>
    <row r="726" spans="1:9" ht="12.75" customHeight="1" x14ac:dyDescent="0.2">
      <c r="A726" s="1112" t="s">
        <v>1444</v>
      </c>
      <c r="B726" s="1112"/>
      <c r="C726" s="1113" t="s">
        <v>1445</v>
      </c>
      <c r="D726" s="1113"/>
      <c r="E726" s="1113"/>
      <c r="F726" s="1113"/>
      <c r="G726" s="406" t="s">
        <v>53</v>
      </c>
      <c r="H726" s="1116">
        <v>108.82</v>
      </c>
      <c r="I726" s="1115"/>
    </row>
    <row r="727" spans="1:9" ht="12.75" customHeight="1" x14ac:dyDescent="0.2">
      <c r="A727" s="1112" t="s">
        <v>1446</v>
      </c>
      <c r="B727" s="1112"/>
      <c r="C727" s="1113" t="s">
        <v>1447</v>
      </c>
      <c r="D727" s="1113"/>
      <c r="E727" s="1113"/>
      <c r="F727" s="1113"/>
      <c r="G727" s="406" t="s">
        <v>53</v>
      </c>
      <c r="H727" s="1116">
        <v>174.52</v>
      </c>
      <c r="I727" s="1115"/>
    </row>
    <row r="728" spans="1:9" ht="12.75" customHeight="1" x14ac:dyDescent="0.2">
      <c r="A728" s="1112" t="s">
        <v>1448</v>
      </c>
      <c r="B728" s="1112"/>
      <c r="C728" s="1113" t="s">
        <v>1449</v>
      </c>
      <c r="D728" s="1113"/>
      <c r="E728" s="1113"/>
      <c r="F728" s="1113"/>
      <c r="G728" s="406" t="s">
        <v>53</v>
      </c>
      <c r="H728" s="1114">
        <v>59.62</v>
      </c>
      <c r="I728" s="1115"/>
    </row>
    <row r="729" spans="1:9" ht="12.75" customHeight="1" x14ac:dyDescent="0.2">
      <c r="A729" s="1112" t="s">
        <v>1450</v>
      </c>
      <c r="B729" s="1112"/>
      <c r="C729" s="1113" t="s">
        <v>1451</v>
      </c>
      <c r="D729" s="1113"/>
      <c r="E729" s="1113"/>
      <c r="F729" s="1113"/>
      <c r="G729" s="406" t="s">
        <v>53</v>
      </c>
      <c r="H729" s="1114">
        <v>70.540000000000006</v>
      </c>
      <c r="I729" s="1115"/>
    </row>
    <row r="730" spans="1:9" ht="12.75" customHeight="1" x14ac:dyDescent="0.2">
      <c r="A730" s="1112" t="s">
        <v>1452</v>
      </c>
      <c r="B730" s="1112"/>
      <c r="C730" s="1113" t="s">
        <v>1453</v>
      </c>
      <c r="D730" s="1113"/>
      <c r="E730" s="1113"/>
      <c r="F730" s="1113"/>
      <c r="G730" s="406" t="s">
        <v>53</v>
      </c>
      <c r="H730" s="1114">
        <v>86.56</v>
      </c>
      <c r="I730" s="1115"/>
    </row>
    <row r="731" spans="1:9" ht="12.75" customHeight="1" x14ac:dyDescent="0.2">
      <c r="A731" s="1112" t="s">
        <v>1454</v>
      </c>
      <c r="B731" s="1112"/>
      <c r="C731" s="1113" t="s">
        <v>1455</v>
      </c>
      <c r="D731" s="1113"/>
      <c r="E731" s="1113"/>
      <c r="F731" s="1113"/>
      <c r="G731" s="406" t="s">
        <v>53</v>
      </c>
      <c r="H731" s="1116">
        <v>112.59</v>
      </c>
      <c r="I731" s="1115"/>
    </row>
    <row r="732" spans="1:9" ht="12.75" customHeight="1" x14ac:dyDescent="0.2">
      <c r="A732" s="1112" t="s">
        <v>1456</v>
      </c>
      <c r="B732" s="1112"/>
      <c r="C732" s="1113" t="s">
        <v>1457</v>
      </c>
      <c r="D732" s="1113"/>
      <c r="E732" s="1113"/>
      <c r="F732" s="1113"/>
      <c r="G732" s="406" t="s">
        <v>53</v>
      </c>
      <c r="H732" s="1116">
        <v>127.82</v>
      </c>
      <c r="I732" s="1115"/>
    </row>
    <row r="733" spans="1:9" ht="12.75" customHeight="1" x14ac:dyDescent="0.2">
      <c r="A733" s="1140">
        <v>8793</v>
      </c>
      <c r="B733" s="1119"/>
      <c r="C733" s="1120" t="s">
        <v>1458</v>
      </c>
      <c r="D733" s="1120"/>
      <c r="E733" s="1120"/>
      <c r="F733" s="1120"/>
      <c r="G733" s="405"/>
      <c r="H733" s="1121"/>
      <c r="I733" s="1121"/>
    </row>
    <row r="734" spans="1:9" ht="12.75" customHeight="1" x14ac:dyDescent="0.2">
      <c r="A734" s="1112" t="s">
        <v>1459</v>
      </c>
      <c r="B734" s="1112"/>
      <c r="C734" s="1113" t="s">
        <v>1460</v>
      </c>
      <c r="D734" s="1113"/>
      <c r="E734" s="1113"/>
      <c r="F734" s="1113"/>
      <c r="G734" s="406" t="s">
        <v>53</v>
      </c>
      <c r="H734" s="1114">
        <v>23.47</v>
      </c>
      <c r="I734" s="1115"/>
    </row>
    <row r="735" spans="1:9" ht="12.75" customHeight="1" x14ac:dyDescent="0.2">
      <c r="A735" s="1112" t="s">
        <v>1461</v>
      </c>
      <c r="B735" s="1112"/>
      <c r="C735" s="1113" t="s">
        <v>1462</v>
      </c>
      <c r="D735" s="1113"/>
      <c r="E735" s="1113"/>
      <c r="F735" s="1113"/>
      <c r="G735" s="406" t="s">
        <v>53</v>
      </c>
      <c r="H735" s="1114">
        <v>37.770000000000003</v>
      </c>
      <c r="I735" s="1115"/>
    </row>
    <row r="736" spans="1:9" ht="12.75" customHeight="1" x14ac:dyDescent="0.2">
      <c r="A736" s="1112" t="s">
        <v>1463</v>
      </c>
      <c r="B736" s="1112"/>
      <c r="C736" s="1113" t="s">
        <v>1464</v>
      </c>
      <c r="D736" s="1113"/>
      <c r="E736" s="1113"/>
      <c r="F736" s="1113"/>
      <c r="G736" s="406" t="s">
        <v>53</v>
      </c>
      <c r="H736" s="1114">
        <v>27.27</v>
      </c>
      <c r="I736" s="1115"/>
    </row>
    <row r="737" spans="1:9" ht="12.75" customHeight="1" x14ac:dyDescent="0.2">
      <c r="A737" s="1112" t="s">
        <v>1465</v>
      </c>
      <c r="B737" s="1112"/>
      <c r="C737" s="1113" t="s">
        <v>1466</v>
      </c>
      <c r="D737" s="1113"/>
      <c r="E737" s="1113"/>
      <c r="F737" s="1113"/>
      <c r="G737" s="406" t="s">
        <v>53</v>
      </c>
      <c r="H737" s="1114">
        <v>33.549999999999997</v>
      </c>
      <c r="I737" s="1115"/>
    </row>
    <row r="738" spans="1:9" ht="12.75" customHeight="1" x14ac:dyDescent="0.2">
      <c r="A738" s="1112" t="s">
        <v>1467</v>
      </c>
      <c r="B738" s="1112"/>
      <c r="C738" s="1113" t="s">
        <v>1468</v>
      </c>
      <c r="D738" s="1113"/>
      <c r="E738" s="1113"/>
      <c r="F738" s="1113"/>
      <c r="G738" s="406" t="s">
        <v>53</v>
      </c>
      <c r="H738" s="1114">
        <v>39.700000000000003</v>
      </c>
      <c r="I738" s="1115"/>
    </row>
    <row r="739" spans="1:9" ht="12.75" customHeight="1" x14ac:dyDescent="0.2">
      <c r="A739" s="1112" t="s">
        <v>1469</v>
      </c>
      <c r="B739" s="1112"/>
      <c r="C739" s="1113" t="s">
        <v>1470</v>
      </c>
      <c r="D739" s="1113"/>
      <c r="E739" s="1113"/>
      <c r="F739" s="1113"/>
      <c r="G739" s="406" t="s">
        <v>53</v>
      </c>
      <c r="H739" s="1114">
        <v>49.56</v>
      </c>
      <c r="I739" s="1115"/>
    </row>
    <row r="740" spans="1:9" ht="12.75" customHeight="1" x14ac:dyDescent="0.2">
      <c r="A740" s="1112" t="s">
        <v>1471</v>
      </c>
      <c r="B740" s="1112"/>
      <c r="C740" s="1113" t="s">
        <v>1472</v>
      </c>
      <c r="D740" s="1113"/>
      <c r="E740" s="1113"/>
      <c r="F740" s="1113"/>
      <c r="G740" s="406" t="s">
        <v>53</v>
      </c>
      <c r="H740" s="1114">
        <v>71.31</v>
      </c>
      <c r="I740" s="1115"/>
    </row>
    <row r="741" spans="1:9" ht="12.75" customHeight="1" x14ac:dyDescent="0.2">
      <c r="A741" s="1112" t="s">
        <v>1473</v>
      </c>
      <c r="B741" s="1112"/>
      <c r="C741" s="1113" t="s">
        <v>1474</v>
      </c>
      <c r="D741" s="1113"/>
      <c r="E741" s="1113"/>
      <c r="F741" s="1113"/>
      <c r="G741" s="406" t="s">
        <v>53</v>
      </c>
      <c r="H741" s="1114">
        <v>84.25</v>
      </c>
      <c r="I741" s="1115"/>
    </row>
    <row r="742" spans="1:9" ht="12.75" customHeight="1" x14ac:dyDescent="0.2">
      <c r="A742" s="1112" t="s">
        <v>1475</v>
      </c>
      <c r="B742" s="1112"/>
      <c r="C742" s="1113" t="s">
        <v>1476</v>
      </c>
      <c r="D742" s="1113"/>
      <c r="E742" s="1113"/>
      <c r="F742" s="1113"/>
      <c r="G742" s="406" t="s">
        <v>53</v>
      </c>
      <c r="H742" s="1114">
        <v>98.07</v>
      </c>
      <c r="I742" s="1115"/>
    </row>
    <row r="743" spans="1:9" ht="12.75" customHeight="1" x14ac:dyDescent="0.2">
      <c r="A743" s="1112" t="s">
        <v>1477</v>
      </c>
      <c r="B743" s="1112"/>
      <c r="C743" s="1113" t="s">
        <v>1478</v>
      </c>
      <c r="D743" s="1113"/>
      <c r="E743" s="1113"/>
      <c r="F743" s="1113"/>
      <c r="G743" s="406" t="s">
        <v>53</v>
      </c>
      <c r="H743" s="1114">
        <v>32.97</v>
      </c>
      <c r="I743" s="1115"/>
    </row>
    <row r="744" spans="1:9" ht="12.75" customHeight="1" x14ac:dyDescent="0.2">
      <c r="A744" s="1112" t="s">
        <v>1479</v>
      </c>
      <c r="B744" s="1112"/>
      <c r="C744" s="1113" t="s">
        <v>1480</v>
      </c>
      <c r="D744" s="1113"/>
      <c r="E744" s="1113"/>
      <c r="F744" s="1113"/>
      <c r="G744" s="406" t="s">
        <v>53</v>
      </c>
      <c r="H744" s="1114">
        <v>41.2</v>
      </c>
      <c r="I744" s="1115"/>
    </row>
    <row r="745" spans="1:9" ht="12.75" customHeight="1" x14ac:dyDescent="0.2">
      <c r="A745" s="1140">
        <v>8794</v>
      </c>
      <c r="B745" s="1119"/>
      <c r="C745" s="1120" t="s">
        <v>1481</v>
      </c>
      <c r="D745" s="1120"/>
      <c r="E745" s="1120"/>
      <c r="F745" s="1120"/>
      <c r="G745" s="405"/>
      <c r="H745" s="1121"/>
      <c r="I745" s="1121"/>
    </row>
    <row r="746" spans="1:9" ht="12.75" customHeight="1" x14ac:dyDescent="0.2">
      <c r="A746" s="1112" t="s">
        <v>1482</v>
      </c>
      <c r="B746" s="1112"/>
      <c r="C746" s="1113" t="s">
        <v>1483</v>
      </c>
      <c r="D746" s="1113"/>
      <c r="E746" s="1113"/>
      <c r="F746" s="1113"/>
      <c r="G746" s="406" t="s">
        <v>53</v>
      </c>
      <c r="H746" s="1114">
        <v>56.25</v>
      </c>
      <c r="I746" s="1115"/>
    </row>
    <row r="747" spans="1:9" ht="12.75" customHeight="1" x14ac:dyDescent="0.2">
      <c r="A747" s="1140">
        <v>8795</v>
      </c>
      <c r="B747" s="1119"/>
      <c r="C747" s="1120" t="s">
        <v>1484</v>
      </c>
      <c r="D747" s="1120"/>
      <c r="E747" s="1120"/>
      <c r="F747" s="1120"/>
      <c r="G747" s="405"/>
      <c r="H747" s="1121"/>
      <c r="I747" s="1121"/>
    </row>
    <row r="748" spans="1:9" ht="12.75" customHeight="1" x14ac:dyDescent="0.2">
      <c r="A748" s="1112" t="s">
        <v>1485</v>
      </c>
      <c r="B748" s="1112"/>
      <c r="C748" s="1113" t="s">
        <v>1486</v>
      </c>
      <c r="D748" s="1113"/>
      <c r="E748" s="1113"/>
      <c r="F748" s="1113"/>
      <c r="G748" s="406" t="s">
        <v>164</v>
      </c>
      <c r="H748" s="1114">
        <v>13.93</v>
      </c>
      <c r="I748" s="1115"/>
    </row>
    <row r="749" spans="1:9" ht="12.75" customHeight="1" x14ac:dyDescent="0.2">
      <c r="A749" s="1140">
        <v>8797</v>
      </c>
      <c r="B749" s="1119"/>
      <c r="C749" s="1120" t="s">
        <v>1487</v>
      </c>
      <c r="D749" s="1120"/>
      <c r="E749" s="1120"/>
      <c r="F749" s="1120"/>
      <c r="G749" s="405"/>
      <c r="H749" s="1121"/>
      <c r="I749" s="1121"/>
    </row>
    <row r="750" spans="1:9" ht="12.75" customHeight="1" x14ac:dyDescent="0.2">
      <c r="A750" s="1112" t="s">
        <v>1488</v>
      </c>
      <c r="B750" s="1112"/>
      <c r="C750" s="1113" t="s">
        <v>1489</v>
      </c>
      <c r="D750" s="1113"/>
      <c r="E750" s="1113"/>
      <c r="F750" s="1113"/>
      <c r="G750" s="406" t="s">
        <v>53</v>
      </c>
      <c r="H750" s="1114">
        <v>89.86</v>
      </c>
      <c r="I750" s="1115"/>
    </row>
    <row r="751" spans="1:9" ht="12.75" customHeight="1" x14ac:dyDescent="0.2">
      <c r="A751" s="1112" t="s">
        <v>1490</v>
      </c>
      <c r="B751" s="1112"/>
      <c r="C751" s="1113" t="s">
        <v>1491</v>
      </c>
      <c r="D751" s="1113"/>
      <c r="E751" s="1113"/>
      <c r="F751" s="1113"/>
      <c r="G751" s="406" t="s">
        <v>53</v>
      </c>
      <c r="H751" s="1114">
        <v>88.52</v>
      </c>
      <c r="I751" s="1115"/>
    </row>
    <row r="752" spans="1:9" ht="12.75" customHeight="1" x14ac:dyDescent="0.2">
      <c r="A752" s="1140">
        <v>8798</v>
      </c>
      <c r="B752" s="1119"/>
      <c r="C752" s="1120" t="s">
        <v>1492</v>
      </c>
      <c r="D752" s="1120"/>
      <c r="E752" s="1120"/>
      <c r="F752" s="1120"/>
      <c r="G752" s="405"/>
      <c r="H752" s="1121"/>
      <c r="I752" s="1121"/>
    </row>
    <row r="753" spans="1:9" ht="12.75" customHeight="1" x14ac:dyDescent="0.2">
      <c r="A753" s="1112" t="s">
        <v>1493</v>
      </c>
      <c r="B753" s="1112"/>
      <c r="C753" s="1113" t="s">
        <v>1494</v>
      </c>
      <c r="D753" s="1113"/>
      <c r="E753" s="1113"/>
      <c r="F753" s="1113"/>
      <c r="G753" s="406" t="s">
        <v>589</v>
      </c>
      <c r="H753" s="1114">
        <v>37.36</v>
      </c>
      <c r="I753" s="1115"/>
    </row>
    <row r="754" spans="1:9" ht="12.75" customHeight="1" x14ac:dyDescent="0.2">
      <c r="A754" s="1112" t="s">
        <v>1495</v>
      </c>
      <c r="B754" s="1112"/>
      <c r="C754" s="1113" t="s">
        <v>1496</v>
      </c>
      <c r="D754" s="1113"/>
      <c r="E754" s="1113"/>
      <c r="F754" s="1113"/>
      <c r="G754" s="406" t="s">
        <v>589</v>
      </c>
      <c r="H754" s="1114">
        <v>57.33</v>
      </c>
      <c r="I754" s="1115"/>
    </row>
    <row r="755" spans="1:9" ht="12.75" customHeight="1" x14ac:dyDescent="0.2">
      <c r="A755" s="1112" t="s">
        <v>1497</v>
      </c>
      <c r="B755" s="1112"/>
      <c r="C755" s="1113" t="s">
        <v>1498</v>
      </c>
      <c r="D755" s="1113"/>
      <c r="E755" s="1113"/>
      <c r="F755" s="1113"/>
      <c r="G755" s="406" t="s">
        <v>589</v>
      </c>
      <c r="H755" s="1114">
        <v>34.86</v>
      </c>
      <c r="I755" s="1115"/>
    </row>
    <row r="756" spans="1:9" ht="12.75" customHeight="1" x14ac:dyDescent="0.2">
      <c r="A756" s="1112" t="s">
        <v>1499</v>
      </c>
      <c r="B756" s="1112"/>
      <c r="C756" s="1113" t="s">
        <v>1500</v>
      </c>
      <c r="D756" s="1113"/>
      <c r="E756" s="1113"/>
      <c r="F756" s="1113"/>
      <c r="G756" s="406" t="s">
        <v>589</v>
      </c>
      <c r="H756" s="1114">
        <v>35.04</v>
      </c>
      <c r="I756" s="1115"/>
    </row>
    <row r="757" spans="1:9" ht="12.75" customHeight="1" x14ac:dyDescent="0.2">
      <c r="A757" s="1112" t="s">
        <v>1501</v>
      </c>
      <c r="B757" s="1112"/>
      <c r="C757" s="1113" t="s">
        <v>1502</v>
      </c>
      <c r="D757" s="1113"/>
      <c r="E757" s="1113"/>
      <c r="F757" s="1113"/>
      <c r="G757" s="406" t="s">
        <v>589</v>
      </c>
      <c r="H757" s="1114">
        <v>28.87</v>
      </c>
      <c r="I757" s="1115"/>
    </row>
    <row r="758" spans="1:9" ht="12.75" customHeight="1" x14ac:dyDescent="0.2">
      <c r="A758" s="1112" t="s">
        <v>1503</v>
      </c>
      <c r="B758" s="1112"/>
      <c r="C758" s="1113" t="s">
        <v>1504</v>
      </c>
      <c r="D758" s="1113"/>
      <c r="E758" s="1113"/>
      <c r="F758" s="1113"/>
      <c r="G758" s="406" t="s">
        <v>589</v>
      </c>
      <c r="H758" s="1114">
        <v>31.3</v>
      </c>
      <c r="I758" s="1115"/>
    </row>
    <row r="759" spans="1:9" ht="12.75" customHeight="1" x14ac:dyDescent="0.2">
      <c r="A759" s="1140">
        <v>8799</v>
      </c>
      <c r="B759" s="1119"/>
      <c r="C759" s="1120" t="s">
        <v>1505</v>
      </c>
      <c r="D759" s="1120"/>
      <c r="E759" s="1120"/>
      <c r="F759" s="1120"/>
      <c r="G759" s="405"/>
      <c r="H759" s="1121"/>
      <c r="I759" s="1121"/>
    </row>
    <row r="760" spans="1:9" ht="12.75" customHeight="1" x14ac:dyDescent="0.2">
      <c r="A760" s="1112" t="s">
        <v>1506</v>
      </c>
      <c r="B760" s="1112"/>
      <c r="C760" s="1113" t="s">
        <v>1507</v>
      </c>
      <c r="D760" s="1113"/>
      <c r="E760" s="1113"/>
      <c r="F760" s="1113"/>
      <c r="G760" s="406" t="s">
        <v>53</v>
      </c>
      <c r="H760" s="1114">
        <v>34.67</v>
      </c>
      <c r="I760" s="1115"/>
    </row>
    <row r="761" spans="1:9" ht="12.75" customHeight="1" x14ac:dyDescent="0.2">
      <c r="A761" s="1112" t="s">
        <v>1508</v>
      </c>
      <c r="B761" s="1112"/>
      <c r="C761" s="1113" t="s">
        <v>1509</v>
      </c>
      <c r="D761" s="1113"/>
      <c r="E761" s="1113"/>
      <c r="F761" s="1113"/>
      <c r="G761" s="406" t="s">
        <v>53</v>
      </c>
      <c r="H761" s="1114">
        <v>56.67</v>
      </c>
      <c r="I761" s="1115"/>
    </row>
    <row r="762" spans="1:9" ht="12.75" customHeight="1" x14ac:dyDescent="0.2">
      <c r="A762" s="1141">
        <v>10529</v>
      </c>
      <c r="B762" s="1119"/>
      <c r="C762" s="1120" t="s">
        <v>1510</v>
      </c>
      <c r="D762" s="1120"/>
      <c r="E762" s="1120"/>
      <c r="F762" s="1120"/>
      <c r="G762" s="405"/>
      <c r="H762" s="1121"/>
      <c r="I762" s="1121"/>
    </row>
    <row r="763" spans="1:9" ht="12.75" customHeight="1" x14ac:dyDescent="0.2">
      <c r="A763" s="1112" t="s">
        <v>1511</v>
      </c>
      <c r="B763" s="1112"/>
      <c r="C763" s="1113" t="s">
        <v>1512</v>
      </c>
      <c r="D763" s="1113"/>
      <c r="E763" s="1113"/>
      <c r="F763" s="1113"/>
      <c r="G763" s="406" t="s">
        <v>164</v>
      </c>
      <c r="H763" s="1114">
        <v>22.38</v>
      </c>
      <c r="I763" s="1115"/>
    </row>
    <row r="764" spans="1:9" ht="12.75" customHeight="1" x14ac:dyDescent="0.2">
      <c r="A764" s="1140">
        <v>8672</v>
      </c>
      <c r="B764" s="1119"/>
      <c r="C764" s="1120" t="s">
        <v>1513</v>
      </c>
      <c r="D764" s="1120"/>
      <c r="E764" s="1120"/>
      <c r="F764" s="1120"/>
      <c r="G764" s="405"/>
      <c r="H764" s="1121"/>
      <c r="I764" s="1121"/>
    </row>
    <row r="765" spans="1:9" ht="12.75" customHeight="1" x14ac:dyDescent="0.2">
      <c r="A765" s="1140">
        <v>8800</v>
      </c>
      <c r="B765" s="1119"/>
      <c r="C765" s="1120" t="s">
        <v>1514</v>
      </c>
      <c r="D765" s="1120"/>
      <c r="E765" s="1120"/>
      <c r="F765" s="1120"/>
      <c r="G765" s="405"/>
      <c r="H765" s="1121"/>
      <c r="I765" s="1121"/>
    </row>
    <row r="766" spans="1:9" ht="12.75" customHeight="1" x14ac:dyDescent="0.2">
      <c r="A766" s="1112" t="s">
        <v>1515</v>
      </c>
      <c r="B766" s="1112"/>
      <c r="C766" s="1113" t="s">
        <v>1516</v>
      </c>
      <c r="D766" s="1113"/>
      <c r="E766" s="1113"/>
      <c r="F766" s="1113"/>
      <c r="G766" s="406" t="s">
        <v>164</v>
      </c>
      <c r="H766" s="1114">
        <v>59.27</v>
      </c>
      <c r="I766" s="1115"/>
    </row>
    <row r="767" spans="1:9" ht="12.75" customHeight="1" x14ac:dyDescent="0.2">
      <c r="A767" s="1140">
        <v>8801</v>
      </c>
      <c r="B767" s="1119"/>
      <c r="C767" s="1120" t="s">
        <v>1517</v>
      </c>
      <c r="D767" s="1120"/>
      <c r="E767" s="1120"/>
      <c r="F767" s="1120"/>
      <c r="G767" s="405"/>
      <c r="H767" s="1121"/>
      <c r="I767" s="1121"/>
    </row>
    <row r="768" spans="1:9" ht="12.75" customHeight="1" x14ac:dyDescent="0.2">
      <c r="A768" s="1112" t="s">
        <v>1518</v>
      </c>
      <c r="B768" s="1112"/>
      <c r="C768" s="1113" t="s">
        <v>1519</v>
      </c>
      <c r="D768" s="1113"/>
      <c r="E768" s="1113"/>
      <c r="F768" s="1113"/>
      <c r="G768" s="406" t="s">
        <v>164</v>
      </c>
      <c r="H768" s="1114">
        <v>48.9</v>
      </c>
      <c r="I768" s="1115"/>
    </row>
    <row r="769" spans="1:9" ht="12.75" customHeight="1" x14ac:dyDescent="0.2">
      <c r="A769" s="1112" t="s">
        <v>1520</v>
      </c>
      <c r="B769" s="1112"/>
      <c r="C769" s="1113" t="s">
        <v>1521</v>
      </c>
      <c r="D769" s="1113"/>
      <c r="E769" s="1113"/>
      <c r="F769" s="1113"/>
      <c r="G769" s="406" t="s">
        <v>164</v>
      </c>
      <c r="H769" s="1114">
        <v>22.97</v>
      </c>
      <c r="I769" s="1115"/>
    </row>
    <row r="770" spans="1:9" ht="12.75" customHeight="1" x14ac:dyDescent="0.2">
      <c r="A770" s="1112" t="s">
        <v>1522</v>
      </c>
      <c r="B770" s="1112"/>
      <c r="C770" s="1113" t="s">
        <v>1523</v>
      </c>
      <c r="D770" s="1113"/>
      <c r="E770" s="1113"/>
      <c r="F770" s="1113"/>
      <c r="G770" s="406" t="s">
        <v>164</v>
      </c>
      <c r="H770" s="1114">
        <v>19.59</v>
      </c>
      <c r="I770" s="1115"/>
    </row>
    <row r="771" spans="1:9" ht="12.75" customHeight="1" x14ac:dyDescent="0.2">
      <c r="A771" s="1140">
        <v>8802</v>
      </c>
      <c r="B771" s="1119"/>
      <c r="C771" s="1120" t="s">
        <v>1524</v>
      </c>
      <c r="D771" s="1120"/>
      <c r="E771" s="1120"/>
      <c r="F771" s="1120"/>
      <c r="G771" s="405"/>
      <c r="H771" s="1121"/>
      <c r="I771" s="1121"/>
    </row>
    <row r="772" spans="1:9" ht="12.75" customHeight="1" x14ac:dyDescent="0.2">
      <c r="A772" s="1112" t="s">
        <v>1525</v>
      </c>
      <c r="B772" s="1112"/>
      <c r="C772" s="1113" t="s">
        <v>1526</v>
      </c>
      <c r="D772" s="1113"/>
      <c r="E772" s="1113"/>
      <c r="F772" s="1113"/>
      <c r="G772" s="406" t="s">
        <v>164</v>
      </c>
      <c r="H772" s="1114">
        <v>28.31</v>
      </c>
      <c r="I772" s="1115"/>
    </row>
    <row r="773" spans="1:9" ht="12.75" customHeight="1" x14ac:dyDescent="0.2">
      <c r="A773" s="1112" t="s">
        <v>1527</v>
      </c>
      <c r="B773" s="1112"/>
      <c r="C773" s="1113" t="s">
        <v>1528</v>
      </c>
      <c r="D773" s="1113"/>
      <c r="E773" s="1113"/>
      <c r="F773" s="1113"/>
      <c r="G773" s="406" t="s">
        <v>164</v>
      </c>
      <c r="H773" s="1114">
        <v>31.66</v>
      </c>
      <c r="I773" s="1115"/>
    </row>
    <row r="774" spans="1:9" ht="12.75" customHeight="1" x14ac:dyDescent="0.2">
      <c r="A774" s="1112" t="s">
        <v>1529</v>
      </c>
      <c r="B774" s="1112"/>
      <c r="C774" s="1113" t="s">
        <v>1530</v>
      </c>
      <c r="D774" s="1113"/>
      <c r="E774" s="1113"/>
      <c r="F774" s="1113"/>
      <c r="G774" s="406" t="s">
        <v>164</v>
      </c>
      <c r="H774" s="1114">
        <v>35</v>
      </c>
      <c r="I774" s="1115"/>
    </row>
    <row r="775" spans="1:9" ht="12.75" customHeight="1" x14ac:dyDescent="0.2">
      <c r="A775" s="1112" t="s">
        <v>1531</v>
      </c>
      <c r="B775" s="1112"/>
      <c r="C775" s="1113" t="s">
        <v>1532</v>
      </c>
      <c r="D775" s="1113"/>
      <c r="E775" s="1113"/>
      <c r="F775" s="1113"/>
      <c r="G775" s="406" t="s">
        <v>164</v>
      </c>
      <c r="H775" s="1114">
        <v>38.35</v>
      </c>
      <c r="I775" s="1115"/>
    </row>
    <row r="776" spans="1:9" ht="12.75" customHeight="1" x14ac:dyDescent="0.2">
      <c r="A776" s="1112" t="s">
        <v>1533</v>
      </c>
      <c r="B776" s="1112"/>
      <c r="C776" s="1113" t="s">
        <v>1534</v>
      </c>
      <c r="D776" s="1113"/>
      <c r="E776" s="1113"/>
      <c r="F776" s="1113"/>
      <c r="G776" s="406" t="s">
        <v>164</v>
      </c>
      <c r="H776" s="1114">
        <v>26.76</v>
      </c>
      <c r="I776" s="1115"/>
    </row>
    <row r="777" spans="1:9" ht="12.75" customHeight="1" x14ac:dyDescent="0.2">
      <c r="A777" s="1112" t="s">
        <v>1535</v>
      </c>
      <c r="B777" s="1112"/>
      <c r="C777" s="1113" t="s">
        <v>1536</v>
      </c>
      <c r="D777" s="1113"/>
      <c r="E777" s="1113"/>
      <c r="F777" s="1113"/>
      <c r="G777" s="406" t="s">
        <v>164</v>
      </c>
      <c r="H777" s="1114">
        <v>29.58</v>
      </c>
      <c r="I777" s="1115"/>
    </row>
    <row r="778" spans="1:9" ht="12.75" customHeight="1" x14ac:dyDescent="0.2">
      <c r="A778" s="1112" t="s">
        <v>1537</v>
      </c>
      <c r="B778" s="1112"/>
      <c r="C778" s="1113" t="s">
        <v>1538</v>
      </c>
      <c r="D778" s="1113"/>
      <c r="E778" s="1113"/>
      <c r="F778" s="1113"/>
      <c r="G778" s="406" t="s">
        <v>164</v>
      </c>
      <c r="H778" s="1114">
        <v>32.409999999999997</v>
      </c>
      <c r="I778" s="1115"/>
    </row>
    <row r="779" spans="1:9" ht="12.75" customHeight="1" x14ac:dyDescent="0.2">
      <c r="A779" s="1112" t="s">
        <v>1539</v>
      </c>
      <c r="B779" s="1112"/>
      <c r="C779" s="1113" t="s">
        <v>1540</v>
      </c>
      <c r="D779" s="1113"/>
      <c r="E779" s="1113"/>
      <c r="F779" s="1113"/>
      <c r="G779" s="406" t="s">
        <v>164</v>
      </c>
      <c r="H779" s="1114">
        <v>35.24</v>
      </c>
      <c r="I779" s="1115"/>
    </row>
    <row r="780" spans="1:9" ht="12.75" customHeight="1" x14ac:dyDescent="0.2">
      <c r="A780" s="1140">
        <v>8803</v>
      </c>
      <c r="B780" s="1119"/>
      <c r="C780" s="1120" t="s">
        <v>1541</v>
      </c>
      <c r="D780" s="1120"/>
      <c r="E780" s="1120"/>
      <c r="F780" s="1120"/>
      <c r="G780" s="405"/>
      <c r="H780" s="1121"/>
      <c r="I780" s="1121"/>
    </row>
    <row r="781" spans="1:9" ht="12.75" customHeight="1" x14ac:dyDescent="0.2">
      <c r="A781" s="1112" t="s">
        <v>1542</v>
      </c>
      <c r="B781" s="1112"/>
      <c r="C781" s="1113" t="s">
        <v>1543</v>
      </c>
      <c r="D781" s="1113"/>
      <c r="E781" s="1113"/>
      <c r="F781" s="1113"/>
      <c r="G781" s="406" t="s">
        <v>164</v>
      </c>
      <c r="H781" s="1114">
        <v>24.76</v>
      </c>
      <c r="I781" s="1115"/>
    </row>
    <row r="782" spans="1:9" ht="12.75" customHeight="1" x14ac:dyDescent="0.2">
      <c r="A782" s="1112" t="s">
        <v>1544</v>
      </c>
      <c r="B782" s="1112"/>
      <c r="C782" s="1113" t="s">
        <v>1545</v>
      </c>
      <c r="D782" s="1113"/>
      <c r="E782" s="1113"/>
      <c r="F782" s="1113"/>
      <c r="G782" s="406" t="s">
        <v>164</v>
      </c>
      <c r="H782" s="1114">
        <v>28.11</v>
      </c>
      <c r="I782" s="1115"/>
    </row>
    <row r="783" spans="1:9" ht="12.75" customHeight="1" x14ac:dyDescent="0.2">
      <c r="A783" s="1112" t="s">
        <v>1546</v>
      </c>
      <c r="B783" s="1112"/>
      <c r="C783" s="1113" t="s">
        <v>1547</v>
      </c>
      <c r="D783" s="1113"/>
      <c r="E783" s="1113"/>
      <c r="F783" s="1113"/>
      <c r="G783" s="406" t="s">
        <v>164</v>
      </c>
      <c r="H783" s="1114">
        <v>31.45</v>
      </c>
      <c r="I783" s="1115"/>
    </row>
    <row r="784" spans="1:9" ht="12.75" customHeight="1" x14ac:dyDescent="0.2">
      <c r="A784" s="1112" t="s">
        <v>1548</v>
      </c>
      <c r="B784" s="1112"/>
      <c r="C784" s="1113" t="s">
        <v>1549</v>
      </c>
      <c r="D784" s="1113"/>
      <c r="E784" s="1113"/>
      <c r="F784" s="1113"/>
      <c r="G784" s="406" t="s">
        <v>164</v>
      </c>
      <c r="H784" s="1114">
        <v>34.799999999999997</v>
      </c>
      <c r="I784" s="1115"/>
    </row>
    <row r="785" spans="1:9" ht="12.75" customHeight="1" x14ac:dyDescent="0.2">
      <c r="A785" s="1112" t="s">
        <v>1550</v>
      </c>
      <c r="B785" s="1112"/>
      <c r="C785" s="1113" t="s">
        <v>1551</v>
      </c>
      <c r="D785" s="1113"/>
      <c r="E785" s="1113"/>
      <c r="F785" s="1113"/>
      <c r="G785" s="406" t="s">
        <v>164</v>
      </c>
      <c r="H785" s="1114">
        <v>23.21</v>
      </c>
      <c r="I785" s="1115"/>
    </row>
    <row r="786" spans="1:9" ht="12.75" customHeight="1" x14ac:dyDescent="0.2">
      <c r="A786" s="1112" t="s">
        <v>1552</v>
      </c>
      <c r="B786" s="1112"/>
      <c r="C786" s="1113" t="s">
        <v>1553</v>
      </c>
      <c r="D786" s="1113"/>
      <c r="E786" s="1113"/>
      <c r="F786" s="1113"/>
      <c r="G786" s="406" t="s">
        <v>164</v>
      </c>
      <c r="H786" s="1114">
        <v>26.03</v>
      </c>
      <c r="I786" s="1115"/>
    </row>
    <row r="787" spans="1:9" ht="12.75" customHeight="1" x14ac:dyDescent="0.2">
      <c r="A787" s="1112" t="s">
        <v>1554</v>
      </c>
      <c r="B787" s="1112"/>
      <c r="C787" s="1113" t="s">
        <v>1555</v>
      </c>
      <c r="D787" s="1113"/>
      <c r="E787" s="1113"/>
      <c r="F787" s="1113"/>
      <c r="G787" s="406" t="s">
        <v>164</v>
      </c>
      <c r="H787" s="1114">
        <v>28.86</v>
      </c>
      <c r="I787" s="1115"/>
    </row>
    <row r="788" spans="1:9" ht="12.75" customHeight="1" x14ac:dyDescent="0.2">
      <c r="A788" s="1112" t="s">
        <v>1556</v>
      </c>
      <c r="B788" s="1112"/>
      <c r="C788" s="1113" t="s">
        <v>1557</v>
      </c>
      <c r="D788" s="1113"/>
      <c r="E788" s="1113"/>
      <c r="F788" s="1113"/>
      <c r="G788" s="406" t="s">
        <v>164</v>
      </c>
      <c r="H788" s="1114">
        <v>31.69</v>
      </c>
      <c r="I788" s="1115"/>
    </row>
    <row r="789" spans="1:9" ht="12.75" customHeight="1" x14ac:dyDescent="0.2">
      <c r="A789" s="1140">
        <v>8804</v>
      </c>
      <c r="B789" s="1119"/>
      <c r="C789" s="1120" t="s">
        <v>1558</v>
      </c>
      <c r="D789" s="1120"/>
      <c r="E789" s="1120"/>
      <c r="F789" s="1120"/>
      <c r="G789" s="405"/>
      <c r="H789" s="1121"/>
      <c r="I789" s="1121"/>
    </row>
    <row r="790" spans="1:9" ht="12.75" customHeight="1" x14ac:dyDescent="0.2">
      <c r="A790" s="1112" t="s">
        <v>1559</v>
      </c>
      <c r="B790" s="1112"/>
      <c r="C790" s="1113" t="s">
        <v>1560</v>
      </c>
      <c r="D790" s="1113"/>
      <c r="E790" s="1113"/>
      <c r="F790" s="1113"/>
      <c r="G790" s="406" t="s">
        <v>53</v>
      </c>
      <c r="H790" s="1114">
        <v>12.76</v>
      </c>
      <c r="I790" s="1115"/>
    </row>
    <row r="791" spans="1:9" ht="12.75" customHeight="1" x14ac:dyDescent="0.2">
      <c r="A791" s="1112" t="s">
        <v>1561</v>
      </c>
      <c r="B791" s="1112"/>
      <c r="C791" s="1113" t="s">
        <v>1562</v>
      </c>
      <c r="D791" s="1113"/>
      <c r="E791" s="1113"/>
      <c r="F791" s="1113"/>
      <c r="G791" s="406" t="s">
        <v>164</v>
      </c>
      <c r="H791" s="1114">
        <v>22.22</v>
      </c>
      <c r="I791" s="1115"/>
    </row>
    <row r="792" spans="1:9" ht="12.75" customHeight="1" x14ac:dyDescent="0.2">
      <c r="A792" s="1140">
        <v>8805</v>
      </c>
      <c r="B792" s="1119"/>
      <c r="C792" s="1120" t="s">
        <v>1563</v>
      </c>
      <c r="D792" s="1120"/>
      <c r="E792" s="1120"/>
      <c r="F792" s="1120"/>
      <c r="G792" s="405"/>
      <c r="H792" s="1121"/>
      <c r="I792" s="1121"/>
    </row>
    <row r="793" spans="1:9" ht="12.75" customHeight="1" x14ac:dyDescent="0.2">
      <c r="A793" s="1112" t="s">
        <v>1564</v>
      </c>
      <c r="B793" s="1112"/>
      <c r="C793" s="1113" t="s">
        <v>1565</v>
      </c>
      <c r="D793" s="1113"/>
      <c r="E793" s="1113"/>
      <c r="F793" s="1113"/>
      <c r="G793" s="406" t="s">
        <v>164</v>
      </c>
      <c r="H793" s="1114">
        <v>62.25</v>
      </c>
      <c r="I793" s="1115"/>
    </row>
    <row r="794" spans="1:9" ht="12.75" customHeight="1" x14ac:dyDescent="0.2">
      <c r="A794" s="1112" t="s">
        <v>1566</v>
      </c>
      <c r="B794" s="1112"/>
      <c r="C794" s="1113" t="s">
        <v>1567</v>
      </c>
      <c r="D794" s="1113"/>
      <c r="E794" s="1113"/>
      <c r="F794" s="1113"/>
      <c r="G794" s="406" t="s">
        <v>164</v>
      </c>
      <c r="H794" s="1114">
        <v>63.17</v>
      </c>
      <c r="I794" s="1115"/>
    </row>
    <row r="795" spans="1:9" ht="12.75" customHeight="1" x14ac:dyDescent="0.2">
      <c r="A795" s="1140">
        <v>8673</v>
      </c>
      <c r="B795" s="1119"/>
      <c r="C795" s="1120" t="s">
        <v>1568</v>
      </c>
      <c r="D795" s="1120"/>
      <c r="E795" s="1120"/>
      <c r="F795" s="1120"/>
      <c r="G795" s="405"/>
      <c r="H795" s="1121"/>
      <c r="I795" s="1121"/>
    </row>
    <row r="796" spans="1:9" ht="12.75" customHeight="1" x14ac:dyDescent="0.2">
      <c r="A796" s="1140">
        <v>8807</v>
      </c>
      <c r="B796" s="1119"/>
      <c r="C796" s="1120" t="s">
        <v>1569</v>
      </c>
      <c r="D796" s="1120"/>
      <c r="E796" s="1120"/>
      <c r="F796" s="1120"/>
      <c r="G796" s="405"/>
      <c r="H796" s="1121"/>
      <c r="I796" s="1121"/>
    </row>
    <row r="797" spans="1:9" ht="12.75" customHeight="1" x14ac:dyDescent="0.2">
      <c r="A797" s="1112" t="s">
        <v>1570</v>
      </c>
      <c r="B797" s="1112"/>
      <c r="C797" s="1113" t="s">
        <v>1571</v>
      </c>
      <c r="D797" s="1113"/>
      <c r="E797" s="1113"/>
      <c r="F797" s="1113"/>
      <c r="G797" s="406" t="s">
        <v>164</v>
      </c>
      <c r="H797" s="1117">
        <v>8.1</v>
      </c>
      <c r="I797" s="1115"/>
    </row>
    <row r="798" spans="1:9" ht="12.75" customHeight="1" x14ac:dyDescent="0.2">
      <c r="A798" s="1112" t="s">
        <v>1572</v>
      </c>
      <c r="B798" s="1112"/>
      <c r="C798" s="1113" t="s">
        <v>1573</v>
      </c>
      <c r="D798" s="1113"/>
      <c r="E798" s="1113"/>
      <c r="F798" s="1113"/>
      <c r="G798" s="406" t="s">
        <v>164</v>
      </c>
      <c r="H798" s="1117">
        <v>2.5499999999999998</v>
      </c>
      <c r="I798" s="1115"/>
    </row>
    <row r="799" spans="1:9" ht="12.75" customHeight="1" x14ac:dyDescent="0.2">
      <c r="A799" s="1140">
        <v>8808</v>
      </c>
      <c r="B799" s="1119"/>
      <c r="C799" s="1120" t="s">
        <v>1574</v>
      </c>
      <c r="D799" s="1120"/>
      <c r="E799" s="1120"/>
      <c r="F799" s="1120"/>
      <c r="G799" s="405"/>
      <c r="H799" s="1121"/>
      <c r="I799" s="1121"/>
    </row>
    <row r="800" spans="1:9" ht="12.75" customHeight="1" x14ac:dyDescent="0.2">
      <c r="A800" s="1112" t="s">
        <v>1575</v>
      </c>
      <c r="B800" s="1112"/>
      <c r="C800" s="1113" t="s">
        <v>1576</v>
      </c>
      <c r="D800" s="1113"/>
      <c r="E800" s="1113"/>
      <c r="F800" s="1113"/>
      <c r="G800" s="406" t="s">
        <v>164</v>
      </c>
      <c r="H800" s="1114">
        <v>31.05</v>
      </c>
      <c r="I800" s="1115"/>
    </row>
    <row r="801" spans="1:9" ht="12.75" customHeight="1" x14ac:dyDescent="0.2">
      <c r="A801" s="1112" t="s">
        <v>1577</v>
      </c>
      <c r="B801" s="1112"/>
      <c r="C801" s="1113" t="s">
        <v>1578</v>
      </c>
      <c r="D801" s="1113"/>
      <c r="E801" s="1113"/>
      <c r="F801" s="1113"/>
      <c r="G801" s="406" t="s">
        <v>164</v>
      </c>
      <c r="H801" s="1114">
        <v>34.24</v>
      </c>
      <c r="I801" s="1115"/>
    </row>
    <row r="802" spans="1:9" ht="12.75" customHeight="1" x14ac:dyDescent="0.2">
      <c r="A802" s="1112" t="s">
        <v>1579</v>
      </c>
      <c r="B802" s="1112"/>
      <c r="C802" s="1113" t="s">
        <v>1580</v>
      </c>
      <c r="D802" s="1113"/>
      <c r="E802" s="1113"/>
      <c r="F802" s="1113"/>
      <c r="G802" s="406" t="s">
        <v>164</v>
      </c>
      <c r="H802" s="1114">
        <v>37.44</v>
      </c>
      <c r="I802" s="1115"/>
    </row>
    <row r="803" spans="1:9" ht="12.75" customHeight="1" x14ac:dyDescent="0.2">
      <c r="A803" s="1112" t="s">
        <v>1581</v>
      </c>
      <c r="B803" s="1112"/>
      <c r="C803" s="1113" t="s">
        <v>1582</v>
      </c>
      <c r="D803" s="1113"/>
      <c r="E803" s="1113"/>
      <c r="F803" s="1113"/>
      <c r="G803" s="406" t="s">
        <v>164</v>
      </c>
      <c r="H803" s="1114">
        <v>53.25</v>
      </c>
      <c r="I803" s="1115"/>
    </row>
    <row r="804" spans="1:9" ht="12.75" customHeight="1" x14ac:dyDescent="0.2">
      <c r="A804" s="1140">
        <v>8809</v>
      </c>
      <c r="B804" s="1119"/>
      <c r="C804" s="1120" t="s">
        <v>1583</v>
      </c>
      <c r="D804" s="1120"/>
      <c r="E804" s="1120"/>
      <c r="F804" s="1120"/>
      <c r="G804" s="405"/>
      <c r="H804" s="1121"/>
      <c r="I804" s="1121"/>
    </row>
    <row r="805" spans="1:9" ht="12.75" customHeight="1" x14ac:dyDescent="0.2">
      <c r="A805" s="1112" t="s">
        <v>1584</v>
      </c>
      <c r="B805" s="1112"/>
      <c r="C805" s="1113" t="s">
        <v>1585</v>
      </c>
      <c r="D805" s="1113"/>
      <c r="E805" s="1113"/>
      <c r="F805" s="1113"/>
      <c r="G805" s="406" t="s">
        <v>164</v>
      </c>
      <c r="H805" s="1114">
        <v>58.39</v>
      </c>
      <c r="I805" s="1115"/>
    </row>
    <row r="806" spans="1:9" ht="12.75" customHeight="1" x14ac:dyDescent="0.2">
      <c r="A806" s="1112" t="s">
        <v>1586</v>
      </c>
      <c r="B806" s="1112"/>
      <c r="C806" s="1113" t="s">
        <v>1587</v>
      </c>
      <c r="D806" s="1113"/>
      <c r="E806" s="1113"/>
      <c r="F806" s="1113"/>
      <c r="G806" s="406" t="s">
        <v>164</v>
      </c>
      <c r="H806" s="1114">
        <v>60.41</v>
      </c>
      <c r="I806" s="1115"/>
    </row>
    <row r="807" spans="1:9" ht="12.75" customHeight="1" x14ac:dyDescent="0.2">
      <c r="A807" s="1112" t="s">
        <v>1588</v>
      </c>
      <c r="B807" s="1112"/>
      <c r="C807" s="1113" t="s">
        <v>1589</v>
      </c>
      <c r="D807" s="1113"/>
      <c r="E807" s="1113"/>
      <c r="F807" s="1113"/>
      <c r="G807" s="406" t="s">
        <v>164</v>
      </c>
      <c r="H807" s="1114">
        <v>62.81</v>
      </c>
      <c r="I807" s="1115"/>
    </row>
    <row r="808" spans="1:9" ht="12.75" customHeight="1" x14ac:dyDescent="0.2">
      <c r="A808" s="1140">
        <v>8810</v>
      </c>
      <c r="B808" s="1119"/>
      <c r="C808" s="1120" t="s">
        <v>1590</v>
      </c>
      <c r="D808" s="1120"/>
      <c r="E808" s="1120"/>
      <c r="F808" s="1120"/>
      <c r="G808" s="405"/>
      <c r="H808" s="1121"/>
      <c r="I808" s="1121"/>
    </row>
    <row r="809" spans="1:9" ht="12.75" customHeight="1" x14ac:dyDescent="0.2">
      <c r="A809" s="1112" t="s">
        <v>1591</v>
      </c>
      <c r="B809" s="1112"/>
      <c r="C809" s="1113" t="s">
        <v>1592</v>
      </c>
      <c r="D809" s="1113"/>
      <c r="E809" s="1113"/>
      <c r="F809" s="1113"/>
      <c r="G809" s="406" t="s">
        <v>164</v>
      </c>
      <c r="H809" s="1114">
        <v>66.569999999999993</v>
      </c>
      <c r="I809" s="1115"/>
    </row>
    <row r="810" spans="1:9" ht="12.75" customHeight="1" x14ac:dyDescent="0.2">
      <c r="A810" s="1112" t="s">
        <v>1593</v>
      </c>
      <c r="B810" s="1112"/>
      <c r="C810" s="1113" t="s">
        <v>1594</v>
      </c>
      <c r="D810" s="1113"/>
      <c r="E810" s="1113"/>
      <c r="F810" s="1113"/>
      <c r="G810" s="406" t="s">
        <v>164</v>
      </c>
      <c r="H810" s="1114">
        <v>62.34</v>
      </c>
      <c r="I810" s="1115"/>
    </row>
    <row r="811" spans="1:9" ht="12.75" customHeight="1" x14ac:dyDescent="0.2">
      <c r="A811" s="1112" t="s">
        <v>1595</v>
      </c>
      <c r="B811" s="1112"/>
      <c r="C811" s="1113" t="s">
        <v>1596</v>
      </c>
      <c r="D811" s="1113"/>
      <c r="E811" s="1113"/>
      <c r="F811" s="1113"/>
      <c r="G811" s="406" t="s">
        <v>164</v>
      </c>
      <c r="H811" s="1114">
        <v>53.62</v>
      </c>
      <c r="I811" s="1115"/>
    </row>
    <row r="812" spans="1:9" ht="12.75" customHeight="1" x14ac:dyDescent="0.2">
      <c r="A812" s="1112" t="s">
        <v>1597</v>
      </c>
      <c r="B812" s="1112"/>
      <c r="C812" s="1113" t="s">
        <v>1598</v>
      </c>
      <c r="D812" s="1113"/>
      <c r="E812" s="1113"/>
      <c r="F812" s="1113"/>
      <c r="G812" s="406" t="s">
        <v>164</v>
      </c>
      <c r="H812" s="1114">
        <v>52.42</v>
      </c>
      <c r="I812" s="1115"/>
    </row>
    <row r="813" spans="1:9" ht="12.75" customHeight="1" x14ac:dyDescent="0.2">
      <c r="A813" s="1112" t="s">
        <v>1599</v>
      </c>
      <c r="B813" s="1112"/>
      <c r="C813" s="1113" t="s">
        <v>1600</v>
      </c>
      <c r="D813" s="1113"/>
      <c r="E813" s="1113"/>
      <c r="F813" s="1113"/>
      <c r="G813" s="406" t="s">
        <v>164</v>
      </c>
      <c r="H813" s="1114">
        <v>79.16</v>
      </c>
      <c r="I813" s="1115"/>
    </row>
    <row r="814" spans="1:9" ht="12.75" customHeight="1" x14ac:dyDescent="0.2">
      <c r="A814" s="1112" t="s">
        <v>1601</v>
      </c>
      <c r="B814" s="1112"/>
      <c r="C814" s="1113" t="s">
        <v>1602</v>
      </c>
      <c r="D814" s="1113"/>
      <c r="E814" s="1113"/>
      <c r="F814" s="1113"/>
      <c r="G814" s="406" t="s">
        <v>164</v>
      </c>
      <c r="H814" s="1114">
        <v>83.68</v>
      </c>
      <c r="I814" s="1115"/>
    </row>
    <row r="815" spans="1:9" ht="12.75" customHeight="1" x14ac:dyDescent="0.2">
      <c r="A815" s="1112" t="s">
        <v>1603</v>
      </c>
      <c r="B815" s="1112"/>
      <c r="C815" s="1113" t="s">
        <v>1604</v>
      </c>
      <c r="D815" s="1113"/>
      <c r="E815" s="1113"/>
      <c r="F815" s="1113"/>
      <c r="G815" s="406" t="s">
        <v>164</v>
      </c>
      <c r="H815" s="1114">
        <v>91.16</v>
      </c>
      <c r="I815" s="1115"/>
    </row>
    <row r="816" spans="1:9" ht="12.75" customHeight="1" x14ac:dyDescent="0.2">
      <c r="A816" s="1140">
        <v>8811</v>
      </c>
      <c r="B816" s="1119"/>
      <c r="C816" s="1120" t="s">
        <v>1605</v>
      </c>
      <c r="D816" s="1120"/>
      <c r="E816" s="1120"/>
      <c r="F816" s="1120"/>
      <c r="G816" s="405"/>
      <c r="H816" s="1121"/>
      <c r="I816" s="1121"/>
    </row>
    <row r="817" spans="1:9" ht="12.75" customHeight="1" x14ac:dyDescent="0.2">
      <c r="A817" s="1112" t="s">
        <v>1606</v>
      </c>
      <c r="B817" s="1112"/>
      <c r="C817" s="1113" t="s">
        <v>1607</v>
      </c>
      <c r="D817" s="1113"/>
      <c r="E817" s="1113"/>
      <c r="F817" s="1113"/>
      <c r="G817" s="406" t="s">
        <v>164</v>
      </c>
      <c r="H817" s="1116">
        <v>137.58000000000001</v>
      </c>
      <c r="I817" s="1115"/>
    </row>
    <row r="818" spans="1:9" ht="12.75" customHeight="1" x14ac:dyDescent="0.2">
      <c r="A818" s="1112" t="s">
        <v>1608</v>
      </c>
      <c r="B818" s="1112"/>
      <c r="C818" s="1113" t="s">
        <v>1609</v>
      </c>
      <c r="D818" s="1113"/>
      <c r="E818" s="1113"/>
      <c r="F818" s="1113"/>
      <c r="G818" s="406" t="s">
        <v>164</v>
      </c>
      <c r="H818" s="1116">
        <v>122.57</v>
      </c>
      <c r="I818" s="1115"/>
    </row>
    <row r="819" spans="1:9" ht="12.75" customHeight="1" x14ac:dyDescent="0.2">
      <c r="A819" s="1140">
        <v>8812</v>
      </c>
      <c r="B819" s="1119"/>
      <c r="C819" s="1120" t="s">
        <v>1610</v>
      </c>
      <c r="D819" s="1120"/>
      <c r="E819" s="1120"/>
      <c r="F819" s="1120"/>
      <c r="G819" s="405"/>
      <c r="H819" s="1121"/>
      <c r="I819" s="1121"/>
    </row>
    <row r="820" spans="1:9" ht="12.75" customHeight="1" x14ac:dyDescent="0.2">
      <c r="A820" s="1112" t="s">
        <v>1611</v>
      </c>
      <c r="B820" s="1112"/>
      <c r="C820" s="1113" t="s">
        <v>1612</v>
      </c>
      <c r="D820" s="1113"/>
      <c r="E820" s="1113"/>
      <c r="F820" s="1113"/>
      <c r="G820" s="406" t="s">
        <v>164</v>
      </c>
      <c r="H820" s="1114">
        <v>83.57</v>
      </c>
      <c r="I820" s="1115"/>
    </row>
    <row r="821" spans="1:9" ht="12.75" customHeight="1" x14ac:dyDescent="0.2">
      <c r="A821" s="1112" t="s">
        <v>1613</v>
      </c>
      <c r="B821" s="1112"/>
      <c r="C821" s="1113" t="s">
        <v>1614</v>
      </c>
      <c r="D821" s="1113"/>
      <c r="E821" s="1113"/>
      <c r="F821" s="1113"/>
      <c r="G821" s="406" t="s">
        <v>164</v>
      </c>
      <c r="H821" s="1114">
        <v>81.319999999999993</v>
      </c>
      <c r="I821" s="1115"/>
    </row>
    <row r="822" spans="1:9" ht="12.75" customHeight="1" x14ac:dyDescent="0.2">
      <c r="A822" s="1112" t="s">
        <v>1615</v>
      </c>
      <c r="B822" s="1112"/>
      <c r="C822" s="1113" t="s">
        <v>1616</v>
      </c>
      <c r="D822" s="1113"/>
      <c r="E822" s="1113"/>
      <c r="F822" s="1113"/>
      <c r="G822" s="406" t="s">
        <v>164</v>
      </c>
      <c r="H822" s="1114">
        <v>62.77</v>
      </c>
      <c r="I822" s="1115"/>
    </row>
    <row r="823" spans="1:9" ht="12.75" customHeight="1" x14ac:dyDescent="0.2">
      <c r="A823" s="1112" t="s">
        <v>1617</v>
      </c>
      <c r="B823" s="1112"/>
      <c r="C823" s="1113" t="s">
        <v>1618</v>
      </c>
      <c r="D823" s="1113"/>
      <c r="E823" s="1113"/>
      <c r="F823" s="1113"/>
      <c r="G823" s="406" t="s">
        <v>164</v>
      </c>
      <c r="H823" s="1114">
        <v>90.57</v>
      </c>
      <c r="I823" s="1115"/>
    </row>
    <row r="824" spans="1:9" ht="12.75" customHeight="1" x14ac:dyDescent="0.2">
      <c r="A824" s="1112" t="s">
        <v>1619</v>
      </c>
      <c r="B824" s="1112"/>
      <c r="C824" s="1113" t="s">
        <v>1620</v>
      </c>
      <c r="D824" s="1113"/>
      <c r="E824" s="1113"/>
      <c r="F824" s="1113"/>
      <c r="G824" s="406" t="s">
        <v>164</v>
      </c>
      <c r="H824" s="1114">
        <v>86.08</v>
      </c>
      <c r="I824" s="1115"/>
    </row>
    <row r="825" spans="1:9" ht="12.75" customHeight="1" x14ac:dyDescent="0.2">
      <c r="A825" s="1112" t="s">
        <v>1621</v>
      </c>
      <c r="B825" s="1112"/>
      <c r="C825" s="1113" t="s">
        <v>1622</v>
      </c>
      <c r="D825" s="1113"/>
      <c r="E825" s="1113"/>
      <c r="F825" s="1113"/>
      <c r="G825" s="406" t="s">
        <v>164</v>
      </c>
      <c r="H825" s="1114">
        <v>65.41</v>
      </c>
      <c r="I825" s="1115"/>
    </row>
    <row r="826" spans="1:9" ht="12.75" customHeight="1" x14ac:dyDescent="0.2">
      <c r="A826" s="1140">
        <v>8814</v>
      </c>
      <c r="B826" s="1119"/>
      <c r="C826" s="1120" t="s">
        <v>1623</v>
      </c>
      <c r="D826" s="1120"/>
      <c r="E826" s="1120"/>
      <c r="F826" s="1120"/>
      <c r="G826" s="405"/>
      <c r="H826" s="1121"/>
      <c r="I826" s="1121"/>
    </row>
    <row r="827" spans="1:9" ht="12.75" customHeight="1" x14ac:dyDescent="0.2">
      <c r="A827" s="1112" t="s">
        <v>1624</v>
      </c>
      <c r="B827" s="1112"/>
      <c r="C827" s="1113" t="s">
        <v>1625</v>
      </c>
      <c r="D827" s="1113"/>
      <c r="E827" s="1113"/>
      <c r="F827" s="1113"/>
      <c r="G827" s="406" t="s">
        <v>164</v>
      </c>
      <c r="H827" s="1116">
        <v>231.18</v>
      </c>
      <c r="I827" s="1115"/>
    </row>
    <row r="828" spans="1:9" ht="12.75" customHeight="1" x14ac:dyDescent="0.2">
      <c r="A828" s="1112" t="s">
        <v>1626</v>
      </c>
      <c r="B828" s="1112"/>
      <c r="C828" s="1113" t="s">
        <v>1627</v>
      </c>
      <c r="D828" s="1113"/>
      <c r="E828" s="1113"/>
      <c r="F828" s="1113"/>
      <c r="G828" s="406" t="s">
        <v>164</v>
      </c>
      <c r="H828" s="1116">
        <v>212.48</v>
      </c>
      <c r="I828" s="1115"/>
    </row>
    <row r="829" spans="1:9" ht="12.75" customHeight="1" x14ac:dyDescent="0.2">
      <c r="A829" s="1112" t="s">
        <v>1628</v>
      </c>
      <c r="B829" s="1112"/>
      <c r="C829" s="1113" t="s">
        <v>1629</v>
      </c>
      <c r="D829" s="1113"/>
      <c r="E829" s="1113"/>
      <c r="F829" s="1113"/>
      <c r="G829" s="406" t="s">
        <v>164</v>
      </c>
      <c r="H829" s="1116">
        <v>279.98</v>
      </c>
      <c r="I829" s="1115"/>
    </row>
    <row r="830" spans="1:9" ht="12.75" customHeight="1" x14ac:dyDescent="0.2">
      <c r="A830" s="1140">
        <v>8815</v>
      </c>
      <c r="B830" s="1119"/>
      <c r="C830" s="1120" t="s">
        <v>1630</v>
      </c>
      <c r="D830" s="1120"/>
      <c r="E830" s="1120"/>
      <c r="F830" s="1120"/>
      <c r="G830" s="405"/>
      <c r="H830" s="1121"/>
      <c r="I830" s="1121"/>
    </row>
    <row r="831" spans="1:9" ht="12.75" customHeight="1" x14ac:dyDescent="0.2">
      <c r="A831" s="1112" t="s">
        <v>1631</v>
      </c>
      <c r="B831" s="1112"/>
      <c r="C831" s="1113" t="s">
        <v>1632</v>
      </c>
      <c r="D831" s="1113"/>
      <c r="E831" s="1113"/>
      <c r="F831" s="1113"/>
      <c r="G831" s="406" t="s">
        <v>164</v>
      </c>
      <c r="H831" s="1117">
        <v>4.26</v>
      </c>
      <c r="I831" s="1115"/>
    </row>
    <row r="832" spans="1:9" ht="12.75" customHeight="1" x14ac:dyDescent="0.2">
      <c r="A832" s="1112" t="s">
        <v>1633</v>
      </c>
      <c r="B832" s="1112"/>
      <c r="C832" s="1113" t="s">
        <v>1634</v>
      </c>
      <c r="D832" s="1113"/>
      <c r="E832" s="1113"/>
      <c r="F832" s="1113"/>
      <c r="G832" s="406" t="s">
        <v>164</v>
      </c>
      <c r="H832" s="1117">
        <v>4.78</v>
      </c>
      <c r="I832" s="1115"/>
    </row>
    <row r="833" spans="1:9" ht="12.75" customHeight="1" x14ac:dyDescent="0.2">
      <c r="A833" s="1112" t="s">
        <v>1635</v>
      </c>
      <c r="B833" s="1112"/>
      <c r="C833" s="1113" t="s">
        <v>1636</v>
      </c>
      <c r="D833" s="1113"/>
      <c r="E833" s="1113"/>
      <c r="F833" s="1113"/>
      <c r="G833" s="406" t="s">
        <v>164</v>
      </c>
      <c r="H833" s="1117">
        <v>4.8600000000000003</v>
      </c>
      <c r="I833" s="1115"/>
    </row>
    <row r="834" spans="1:9" ht="12.75" customHeight="1" x14ac:dyDescent="0.2">
      <c r="A834" s="1112" t="s">
        <v>1637</v>
      </c>
      <c r="B834" s="1112"/>
      <c r="C834" s="1113" t="s">
        <v>1638</v>
      </c>
      <c r="D834" s="1113"/>
      <c r="E834" s="1113"/>
      <c r="F834" s="1113"/>
      <c r="G834" s="406" t="s">
        <v>164</v>
      </c>
      <c r="H834" s="1117">
        <v>6.57</v>
      </c>
      <c r="I834" s="1115"/>
    </row>
    <row r="835" spans="1:9" ht="12.75" customHeight="1" x14ac:dyDescent="0.2">
      <c r="A835" s="1112" t="s">
        <v>1639</v>
      </c>
      <c r="B835" s="1112"/>
      <c r="C835" s="1113" t="s">
        <v>1640</v>
      </c>
      <c r="D835" s="1113"/>
      <c r="E835" s="1113"/>
      <c r="F835" s="1113"/>
      <c r="G835" s="406" t="s">
        <v>164</v>
      </c>
      <c r="H835" s="1117">
        <v>7.96</v>
      </c>
      <c r="I835" s="1115"/>
    </row>
    <row r="836" spans="1:9" ht="12.75" customHeight="1" x14ac:dyDescent="0.2">
      <c r="A836" s="1112" t="s">
        <v>1641</v>
      </c>
      <c r="B836" s="1112"/>
      <c r="C836" s="1113" t="s">
        <v>1642</v>
      </c>
      <c r="D836" s="1113"/>
      <c r="E836" s="1113"/>
      <c r="F836" s="1113"/>
      <c r="G836" s="406" t="s">
        <v>164</v>
      </c>
      <c r="H836" s="1114">
        <v>14.75</v>
      </c>
      <c r="I836" s="1115"/>
    </row>
    <row r="837" spans="1:9" ht="12.75" customHeight="1" x14ac:dyDescent="0.2">
      <c r="A837" s="1140">
        <v>8816</v>
      </c>
      <c r="B837" s="1119"/>
      <c r="C837" s="1120" t="s">
        <v>1643</v>
      </c>
      <c r="D837" s="1120"/>
      <c r="E837" s="1120"/>
      <c r="F837" s="1120"/>
      <c r="G837" s="405"/>
      <c r="H837" s="1121"/>
      <c r="I837" s="1121"/>
    </row>
    <row r="838" spans="1:9" ht="12.75" customHeight="1" x14ac:dyDescent="0.2">
      <c r="A838" s="1112" t="s">
        <v>1644</v>
      </c>
      <c r="B838" s="1112"/>
      <c r="C838" s="1113" t="s">
        <v>1645</v>
      </c>
      <c r="D838" s="1113"/>
      <c r="E838" s="1113"/>
      <c r="F838" s="1113"/>
      <c r="G838" s="406" t="s">
        <v>164</v>
      </c>
      <c r="H838" s="1116">
        <v>114.82</v>
      </c>
      <c r="I838" s="1115"/>
    </row>
    <row r="839" spans="1:9" ht="12.75" customHeight="1" x14ac:dyDescent="0.2">
      <c r="A839" s="1140">
        <v>8817</v>
      </c>
      <c r="B839" s="1119"/>
      <c r="C839" s="1120" t="s">
        <v>1646</v>
      </c>
      <c r="D839" s="1120"/>
      <c r="E839" s="1120"/>
      <c r="F839" s="1120"/>
      <c r="G839" s="405"/>
      <c r="H839" s="1121"/>
      <c r="I839" s="1121"/>
    </row>
    <row r="840" spans="1:9" ht="12.75" customHeight="1" x14ac:dyDescent="0.2">
      <c r="A840" s="1112" t="s">
        <v>1647</v>
      </c>
      <c r="B840" s="1112"/>
      <c r="C840" s="1113" t="s">
        <v>1648</v>
      </c>
      <c r="D840" s="1113"/>
      <c r="E840" s="1113"/>
      <c r="F840" s="1113"/>
      <c r="G840" s="406" t="s">
        <v>164</v>
      </c>
      <c r="H840" s="1114">
        <v>41.78</v>
      </c>
      <c r="I840" s="1115"/>
    </row>
    <row r="841" spans="1:9" ht="12.75" customHeight="1" x14ac:dyDescent="0.2">
      <c r="A841" s="1112" t="s">
        <v>1649</v>
      </c>
      <c r="B841" s="1112"/>
      <c r="C841" s="1113" t="s">
        <v>1650</v>
      </c>
      <c r="D841" s="1113"/>
      <c r="E841" s="1113"/>
      <c r="F841" s="1113"/>
      <c r="G841" s="406" t="s">
        <v>164</v>
      </c>
      <c r="H841" s="1114">
        <v>41.97</v>
      </c>
      <c r="I841" s="1115"/>
    </row>
    <row r="842" spans="1:9" ht="12.75" customHeight="1" x14ac:dyDescent="0.2">
      <c r="A842" s="1112" t="s">
        <v>1651</v>
      </c>
      <c r="B842" s="1112"/>
      <c r="C842" s="1113" t="s">
        <v>1652</v>
      </c>
      <c r="D842" s="1113"/>
      <c r="E842" s="1113"/>
      <c r="F842" s="1113"/>
      <c r="G842" s="406" t="s">
        <v>164</v>
      </c>
      <c r="H842" s="1114">
        <v>42.94</v>
      </c>
      <c r="I842" s="1115"/>
    </row>
    <row r="843" spans="1:9" ht="12.75" customHeight="1" x14ac:dyDescent="0.2">
      <c r="A843" s="1112" t="s">
        <v>1653</v>
      </c>
      <c r="B843" s="1112"/>
      <c r="C843" s="1113" t="s">
        <v>1654</v>
      </c>
      <c r="D843" s="1113"/>
      <c r="E843" s="1113"/>
      <c r="F843" s="1113"/>
      <c r="G843" s="406" t="s">
        <v>164</v>
      </c>
      <c r="H843" s="1114">
        <v>11.87</v>
      </c>
      <c r="I843" s="1115"/>
    </row>
    <row r="844" spans="1:9" ht="12.75" customHeight="1" x14ac:dyDescent="0.2">
      <c r="A844" s="1112" t="s">
        <v>1655</v>
      </c>
      <c r="B844" s="1112"/>
      <c r="C844" s="1113" t="s">
        <v>1656</v>
      </c>
      <c r="D844" s="1113"/>
      <c r="E844" s="1113"/>
      <c r="F844" s="1113"/>
      <c r="G844" s="406" t="s">
        <v>164</v>
      </c>
      <c r="H844" s="1114">
        <v>13.53</v>
      </c>
      <c r="I844" s="1115"/>
    </row>
    <row r="845" spans="1:9" ht="12.75" customHeight="1" x14ac:dyDescent="0.2">
      <c r="A845" s="1112" t="s">
        <v>1657</v>
      </c>
      <c r="B845" s="1112"/>
      <c r="C845" s="1113" t="s">
        <v>1658</v>
      </c>
      <c r="D845" s="1113"/>
      <c r="E845" s="1113"/>
      <c r="F845" s="1113"/>
      <c r="G845" s="406" t="s">
        <v>164</v>
      </c>
      <c r="H845" s="1114">
        <v>13.72</v>
      </c>
      <c r="I845" s="1115"/>
    </row>
    <row r="846" spans="1:9" ht="12.75" customHeight="1" x14ac:dyDescent="0.2">
      <c r="A846" s="1112" t="s">
        <v>1659</v>
      </c>
      <c r="B846" s="1112"/>
      <c r="C846" s="1113" t="s">
        <v>1660</v>
      </c>
      <c r="D846" s="1113"/>
      <c r="E846" s="1113"/>
      <c r="F846" s="1113"/>
      <c r="G846" s="406" t="s">
        <v>164</v>
      </c>
      <c r="H846" s="1114">
        <v>14.69</v>
      </c>
      <c r="I846" s="1115"/>
    </row>
    <row r="847" spans="1:9" ht="12.75" customHeight="1" x14ac:dyDescent="0.2">
      <c r="A847" s="1112" t="s">
        <v>1661</v>
      </c>
      <c r="B847" s="1112"/>
      <c r="C847" s="1113" t="s">
        <v>1662</v>
      </c>
      <c r="D847" s="1113"/>
      <c r="E847" s="1113"/>
      <c r="F847" s="1113"/>
      <c r="G847" s="406" t="s">
        <v>164</v>
      </c>
      <c r="H847" s="1117">
        <v>4.51</v>
      </c>
      <c r="I847" s="1115"/>
    </row>
    <row r="848" spans="1:9" ht="12.75" customHeight="1" x14ac:dyDescent="0.2">
      <c r="A848" s="1112" t="s">
        <v>1663</v>
      </c>
      <c r="B848" s="1112"/>
      <c r="C848" s="1113" t="s">
        <v>1664</v>
      </c>
      <c r="D848" s="1113"/>
      <c r="E848" s="1113"/>
      <c r="F848" s="1113"/>
      <c r="G848" s="406" t="s">
        <v>164</v>
      </c>
      <c r="H848" s="1116">
        <v>114.22</v>
      </c>
      <c r="I848" s="1115"/>
    </row>
    <row r="849" spans="1:9" ht="12.75" customHeight="1" x14ac:dyDescent="0.2">
      <c r="A849" s="1112" t="s">
        <v>1665</v>
      </c>
      <c r="B849" s="1112"/>
      <c r="C849" s="1113" t="s">
        <v>1666</v>
      </c>
      <c r="D849" s="1113"/>
      <c r="E849" s="1113"/>
      <c r="F849" s="1113"/>
      <c r="G849" s="406" t="s">
        <v>164</v>
      </c>
      <c r="H849" s="1114">
        <v>99.9</v>
      </c>
      <c r="I849" s="1115"/>
    </row>
    <row r="850" spans="1:9" ht="12.75" customHeight="1" x14ac:dyDescent="0.2">
      <c r="A850" s="1140">
        <v>8818</v>
      </c>
      <c r="B850" s="1119"/>
      <c r="C850" s="1120" t="s">
        <v>1667</v>
      </c>
      <c r="D850" s="1120"/>
      <c r="E850" s="1120"/>
      <c r="F850" s="1120"/>
      <c r="G850" s="405"/>
      <c r="H850" s="1121"/>
      <c r="I850" s="1121"/>
    </row>
    <row r="851" spans="1:9" ht="12.75" customHeight="1" x14ac:dyDescent="0.2">
      <c r="A851" s="1112" t="s">
        <v>1668</v>
      </c>
      <c r="B851" s="1112"/>
      <c r="C851" s="1113" t="s">
        <v>1669</v>
      </c>
      <c r="D851" s="1113"/>
      <c r="E851" s="1113"/>
      <c r="F851" s="1113"/>
      <c r="G851" s="406" t="s">
        <v>164</v>
      </c>
      <c r="H851" s="1114">
        <v>46.26</v>
      </c>
      <c r="I851" s="1115"/>
    </row>
    <row r="852" spans="1:9" ht="12.75" customHeight="1" x14ac:dyDescent="0.2">
      <c r="A852" s="1112" t="s">
        <v>1670</v>
      </c>
      <c r="B852" s="1112"/>
      <c r="C852" s="1113" t="s">
        <v>1671</v>
      </c>
      <c r="D852" s="1113"/>
      <c r="E852" s="1113"/>
      <c r="F852" s="1113"/>
      <c r="G852" s="406" t="s">
        <v>164</v>
      </c>
      <c r="H852" s="1114">
        <v>46.4</v>
      </c>
      <c r="I852" s="1115"/>
    </row>
    <row r="853" spans="1:9" ht="12.75" customHeight="1" x14ac:dyDescent="0.2">
      <c r="A853" s="1112" t="s">
        <v>1672</v>
      </c>
      <c r="B853" s="1112"/>
      <c r="C853" s="1113" t="s">
        <v>1673</v>
      </c>
      <c r="D853" s="1113"/>
      <c r="E853" s="1113"/>
      <c r="F853" s="1113"/>
      <c r="G853" s="406" t="s">
        <v>164</v>
      </c>
      <c r="H853" s="1114">
        <v>45.54</v>
      </c>
      <c r="I853" s="1115"/>
    </row>
    <row r="854" spans="1:9" ht="12.75" customHeight="1" x14ac:dyDescent="0.2">
      <c r="A854" s="1112" t="s">
        <v>1674</v>
      </c>
      <c r="B854" s="1112"/>
      <c r="C854" s="1113" t="s">
        <v>1675</v>
      </c>
      <c r="D854" s="1113"/>
      <c r="E854" s="1113"/>
      <c r="F854" s="1113"/>
      <c r="G854" s="406" t="s">
        <v>164</v>
      </c>
      <c r="H854" s="1114">
        <v>47.64</v>
      </c>
      <c r="I854" s="1115"/>
    </row>
    <row r="855" spans="1:9" ht="12.75" customHeight="1" x14ac:dyDescent="0.2">
      <c r="A855" s="1112" t="s">
        <v>1676</v>
      </c>
      <c r="B855" s="1112"/>
      <c r="C855" s="1113" t="s">
        <v>1677</v>
      </c>
      <c r="D855" s="1113"/>
      <c r="E855" s="1113"/>
      <c r="F855" s="1113"/>
      <c r="G855" s="406" t="s">
        <v>164</v>
      </c>
      <c r="H855" s="1114">
        <v>51.53</v>
      </c>
      <c r="I855" s="1115"/>
    </row>
    <row r="856" spans="1:9" ht="12.75" customHeight="1" x14ac:dyDescent="0.2">
      <c r="A856" s="1112" t="s">
        <v>1678</v>
      </c>
      <c r="B856" s="1112"/>
      <c r="C856" s="1113" t="s">
        <v>1679</v>
      </c>
      <c r="D856" s="1113"/>
      <c r="E856" s="1113"/>
      <c r="F856" s="1113"/>
      <c r="G856" s="406" t="s">
        <v>164</v>
      </c>
      <c r="H856" s="1114">
        <v>50.67</v>
      </c>
      <c r="I856" s="1115"/>
    </row>
    <row r="857" spans="1:9" ht="12.75" customHeight="1" x14ac:dyDescent="0.2">
      <c r="A857" s="1112" t="s">
        <v>1680</v>
      </c>
      <c r="B857" s="1112"/>
      <c r="C857" s="1113" t="s">
        <v>1681</v>
      </c>
      <c r="D857" s="1113"/>
      <c r="E857" s="1113"/>
      <c r="F857" s="1113"/>
      <c r="G857" s="406" t="s">
        <v>164</v>
      </c>
      <c r="H857" s="1114">
        <v>52.77</v>
      </c>
      <c r="I857" s="1115"/>
    </row>
    <row r="858" spans="1:9" ht="12.75" customHeight="1" x14ac:dyDescent="0.2">
      <c r="A858" s="1112" t="s">
        <v>1682</v>
      </c>
      <c r="B858" s="1112"/>
      <c r="C858" s="1113" t="s">
        <v>1683</v>
      </c>
      <c r="D858" s="1113"/>
      <c r="E858" s="1113"/>
      <c r="F858" s="1113"/>
      <c r="G858" s="406" t="s">
        <v>164</v>
      </c>
      <c r="H858" s="1114">
        <v>68.16</v>
      </c>
      <c r="I858" s="1115"/>
    </row>
    <row r="859" spans="1:9" ht="12.75" customHeight="1" x14ac:dyDescent="0.2">
      <c r="A859" s="1112" t="s">
        <v>1684</v>
      </c>
      <c r="B859" s="1112"/>
      <c r="C859" s="1113" t="s">
        <v>1685</v>
      </c>
      <c r="D859" s="1113"/>
      <c r="E859" s="1113"/>
      <c r="F859" s="1113"/>
      <c r="G859" s="406" t="s">
        <v>164</v>
      </c>
      <c r="H859" s="1114">
        <v>47.77</v>
      </c>
      <c r="I859" s="1115"/>
    </row>
    <row r="860" spans="1:9" ht="12.75" customHeight="1" x14ac:dyDescent="0.2">
      <c r="A860" s="1112" t="s">
        <v>1686</v>
      </c>
      <c r="B860" s="1112"/>
      <c r="C860" s="1113" t="s">
        <v>1687</v>
      </c>
      <c r="D860" s="1113"/>
      <c r="E860" s="1113"/>
      <c r="F860" s="1113"/>
      <c r="G860" s="406" t="s">
        <v>164</v>
      </c>
      <c r="H860" s="1114">
        <v>36.340000000000003</v>
      </c>
      <c r="I860" s="1115"/>
    </row>
    <row r="861" spans="1:9" ht="12.75" customHeight="1" x14ac:dyDescent="0.2">
      <c r="A861" s="1112" t="s">
        <v>1688</v>
      </c>
      <c r="B861" s="1112"/>
      <c r="C861" s="1113" t="s">
        <v>1689</v>
      </c>
      <c r="D861" s="1113"/>
      <c r="E861" s="1113"/>
      <c r="F861" s="1113"/>
      <c r="G861" s="406" t="s">
        <v>164</v>
      </c>
      <c r="H861" s="1114">
        <v>48.81</v>
      </c>
      <c r="I861" s="1115"/>
    </row>
    <row r="862" spans="1:9" ht="12.75" customHeight="1" x14ac:dyDescent="0.2">
      <c r="A862" s="1112" t="s">
        <v>1690</v>
      </c>
      <c r="B862" s="1112"/>
      <c r="C862" s="1113" t="s">
        <v>1691</v>
      </c>
      <c r="D862" s="1113"/>
      <c r="E862" s="1113"/>
      <c r="F862" s="1113"/>
      <c r="G862" s="406" t="s">
        <v>164</v>
      </c>
      <c r="H862" s="1114">
        <v>47.95</v>
      </c>
      <c r="I862" s="1115"/>
    </row>
    <row r="863" spans="1:9" ht="12.75" customHeight="1" x14ac:dyDescent="0.2">
      <c r="A863" s="1112" t="s">
        <v>1692</v>
      </c>
      <c r="B863" s="1112"/>
      <c r="C863" s="1113" t="s">
        <v>1693</v>
      </c>
      <c r="D863" s="1113"/>
      <c r="E863" s="1113"/>
      <c r="F863" s="1113"/>
      <c r="G863" s="406" t="s">
        <v>164</v>
      </c>
      <c r="H863" s="1114">
        <v>50.05</v>
      </c>
      <c r="I863" s="1115"/>
    </row>
    <row r="864" spans="1:9" ht="12.75" customHeight="1" x14ac:dyDescent="0.2">
      <c r="A864" s="1112" t="s">
        <v>1694</v>
      </c>
      <c r="B864" s="1112"/>
      <c r="C864" s="1113" t="s">
        <v>1695</v>
      </c>
      <c r="D864" s="1113"/>
      <c r="E864" s="1113"/>
      <c r="F864" s="1113"/>
      <c r="G864" s="406" t="s">
        <v>164</v>
      </c>
      <c r="H864" s="1114">
        <v>39.53</v>
      </c>
      <c r="I864" s="1115"/>
    </row>
    <row r="865" spans="1:9" ht="12.75" customHeight="1" x14ac:dyDescent="0.2">
      <c r="A865" s="1112" t="s">
        <v>1696</v>
      </c>
      <c r="B865" s="1112"/>
      <c r="C865" s="1113" t="s">
        <v>1697</v>
      </c>
      <c r="D865" s="1113"/>
      <c r="E865" s="1113"/>
      <c r="F865" s="1113"/>
      <c r="G865" s="406" t="s">
        <v>164</v>
      </c>
      <c r="H865" s="1114">
        <v>53.66</v>
      </c>
      <c r="I865" s="1115"/>
    </row>
    <row r="866" spans="1:9" ht="12.75" customHeight="1" x14ac:dyDescent="0.2">
      <c r="A866" s="1112" t="s">
        <v>1698</v>
      </c>
      <c r="B866" s="1112"/>
      <c r="C866" s="1113" t="s">
        <v>1699</v>
      </c>
      <c r="D866" s="1113"/>
      <c r="E866" s="1113"/>
      <c r="F866" s="1113"/>
      <c r="G866" s="406" t="s">
        <v>164</v>
      </c>
      <c r="H866" s="1114">
        <v>52.8</v>
      </c>
      <c r="I866" s="1115"/>
    </row>
    <row r="867" spans="1:9" ht="12.75" customHeight="1" x14ac:dyDescent="0.2">
      <c r="A867" s="1112" t="s">
        <v>1700</v>
      </c>
      <c r="B867" s="1112"/>
      <c r="C867" s="1113" t="s">
        <v>1701</v>
      </c>
      <c r="D867" s="1113"/>
      <c r="E867" s="1113"/>
      <c r="F867" s="1113"/>
      <c r="G867" s="406" t="s">
        <v>164</v>
      </c>
      <c r="H867" s="1114">
        <v>54.9</v>
      </c>
      <c r="I867" s="1115"/>
    </row>
    <row r="868" spans="1:9" ht="12.75" customHeight="1" x14ac:dyDescent="0.2">
      <c r="A868" s="1112" t="s">
        <v>1702</v>
      </c>
      <c r="B868" s="1112"/>
      <c r="C868" s="1113" t="s">
        <v>1703</v>
      </c>
      <c r="D868" s="1113"/>
      <c r="E868" s="1113"/>
      <c r="F868" s="1113"/>
      <c r="G868" s="406" t="s">
        <v>164</v>
      </c>
      <c r="H868" s="1114">
        <v>42.73</v>
      </c>
      <c r="I868" s="1115"/>
    </row>
    <row r="869" spans="1:9" ht="12.75" customHeight="1" x14ac:dyDescent="0.2">
      <c r="A869" s="1112" t="s">
        <v>1704</v>
      </c>
      <c r="B869" s="1112"/>
      <c r="C869" s="1113" t="s">
        <v>1705</v>
      </c>
      <c r="D869" s="1113"/>
      <c r="E869" s="1113"/>
      <c r="F869" s="1113"/>
      <c r="G869" s="406" t="s">
        <v>164</v>
      </c>
      <c r="H869" s="1114">
        <v>71.599999999999994</v>
      </c>
      <c r="I869" s="1115"/>
    </row>
    <row r="870" spans="1:9" ht="12.75" customHeight="1" x14ac:dyDescent="0.2">
      <c r="A870" s="1112" t="s">
        <v>1706</v>
      </c>
      <c r="B870" s="1112"/>
      <c r="C870" s="1113" t="s">
        <v>1707</v>
      </c>
      <c r="D870" s="1113"/>
      <c r="E870" s="1113"/>
      <c r="F870" s="1113"/>
      <c r="G870" s="406" t="s">
        <v>164</v>
      </c>
      <c r="H870" s="1114">
        <v>60.13</v>
      </c>
      <c r="I870" s="1115"/>
    </row>
    <row r="871" spans="1:9" ht="12.75" customHeight="1" x14ac:dyDescent="0.2">
      <c r="A871" s="1140">
        <v>8819</v>
      </c>
      <c r="B871" s="1119"/>
      <c r="C871" s="1120" t="s">
        <v>1708</v>
      </c>
      <c r="D871" s="1120"/>
      <c r="E871" s="1120"/>
      <c r="F871" s="1120"/>
      <c r="G871" s="405"/>
      <c r="H871" s="1121"/>
      <c r="I871" s="1121"/>
    </row>
    <row r="872" spans="1:9" ht="12.75" customHeight="1" x14ac:dyDescent="0.2">
      <c r="A872" s="1112" t="s">
        <v>1709</v>
      </c>
      <c r="B872" s="1112"/>
      <c r="C872" s="1113" t="s">
        <v>1710</v>
      </c>
      <c r="D872" s="1113"/>
      <c r="E872" s="1113"/>
      <c r="F872" s="1113"/>
      <c r="G872" s="406" t="s">
        <v>164</v>
      </c>
      <c r="H872" s="1114">
        <v>24.92</v>
      </c>
      <c r="I872" s="1115"/>
    </row>
    <row r="873" spans="1:9" ht="12.75" customHeight="1" x14ac:dyDescent="0.2">
      <c r="A873" s="1112" t="s">
        <v>1711</v>
      </c>
      <c r="B873" s="1112"/>
      <c r="C873" s="1113" t="s">
        <v>1712</v>
      </c>
      <c r="D873" s="1113"/>
      <c r="E873" s="1113"/>
      <c r="F873" s="1113"/>
      <c r="G873" s="406" t="s">
        <v>164</v>
      </c>
      <c r="H873" s="1114">
        <v>85.9</v>
      </c>
      <c r="I873" s="1115"/>
    </row>
    <row r="874" spans="1:9" ht="12.75" customHeight="1" x14ac:dyDescent="0.2">
      <c r="A874" s="1112" t="s">
        <v>1713</v>
      </c>
      <c r="B874" s="1112"/>
      <c r="C874" s="1113" t="s">
        <v>1714</v>
      </c>
      <c r="D874" s="1113"/>
      <c r="E874" s="1113"/>
      <c r="F874" s="1113"/>
      <c r="G874" s="406" t="s">
        <v>164</v>
      </c>
      <c r="H874" s="1114">
        <v>85.9</v>
      </c>
      <c r="I874" s="1115"/>
    </row>
    <row r="875" spans="1:9" ht="12.75" customHeight="1" x14ac:dyDescent="0.2">
      <c r="A875" s="1112" t="s">
        <v>1715</v>
      </c>
      <c r="B875" s="1112"/>
      <c r="C875" s="1113" t="s">
        <v>1716</v>
      </c>
      <c r="D875" s="1113"/>
      <c r="E875" s="1113"/>
      <c r="F875" s="1113"/>
      <c r="G875" s="406" t="s">
        <v>164</v>
      </c>
      <c r="H875" s="1116">
        <v>123.87</v>
      </c>
      <c r="I875" s="1115"/>
    </row>
    <row r="876" spans="1:9" ht="12.75" customHeight="1" x14ac:dyDescent="0.2">
      <c r="A876" s="1112" t="s">
        <v>1717</v>
      </c>
      <c r="B876" s="1112"/>
      <c r="C876" s="1113" t="s">
        <v>1718</v>
      </c>
      <c r="D876" s="1113"/>
      <c r="E876" s="1113"/>
      <c r="F876" s="1113"/>
      <c r="G876" s="406" t="s">
        <v>164</v>
      </c>
      <c r="H876" s="1116">
        <v>121.91</v>
      </c>
      <c r="I876" s="1115"/>
    </row>
    <row r="877" spans="1:9" ht="12.75" customHeight="1" x14ac:dyDescent="0.2">
      <c r="A877" s="1112" t="s">
        <v>1719</v>
      </c>
      <c r="B877" s="1112"/>
      <c r="C877" s="1113" t="s">
        <v>1720</v>
      </c>
      <c r="D877" s="1113"/>
      <c r="E877" s="1113"/>
      <c r="F877" s="1113"/>
      <c r="G877" s="406" t="s">
        <v>164</v>
      </c>
      <c r="H877" s="1116">
        <v>104.35</v>
      </c>
      <c r="I877" s="1115"/>
    </row>
    <row r="878" spans="1:9" ht="12.75" customHeight="1" x14ac:dyDescent="0.2">
      <c r="A878" s="1112" t="s">
        <v>1721</v>
      </c>
      <c r="B878" s="1112"/>
      <c r="C878" s="1113" t="s">
        <v>1722</v>
      </c>
      <c r="D878" s="1113"/>
      <c r="E878" s="1113"/>
      <c r="F878" s="1113"/>
      <c r="G878" s="406" t="s">
        <v>164</v>
      </c>
      <c r="H878" s="1116">
        <v>102.39</v>
      </c>
      <c r="I878" s="1115"/>
    </row>
    <row r="879" spans="1:9" ht="12.75" customHeight="1" x14ac:dyDescent="0.2">
      <c r="A879" s="1140">
        <v>8820</v>
      </c>
      <c r="B879" s="1119"/>
      <c r="C879" s="1120" t="s">
        <v>1723</v>
      </c>
      <c r="D879" s="1120"/>
      <c r="E879" s="1120"/>
      <c r="F879" s="1120"/>
      <c r="G879" s="405"/>
      <c r="H879" s="1121"/>
      <c r="I879" s="1121"/>
    </row>
    <row r="880" spans="1:9" ht="12.75" customHeight="1" x14ac:dyDescent="0.2">
      <c r="A880" s="1112" t="s">
        <v>1724</v>
      </c>
      <c r="B880" s="1112"/>
      <c r="C880" s="1113" t="s">
        <v>1725</v>
      </c>
      <c r="D880" s="1113"/>
      <c r="E880" s="1113"/>
      <c r="F880" s="1113"/>
      <c r="G880" s="406" t="s">
        <v>266</v>
      </c>
      <c r="H880" s="1128">
        <v>2600.23</v>
      </c>
      <c r="I880" s="1115"/>
    </row>
    <row r="881" spans="1:9" ht="12.75" customHeight="1" x14ac:dyDescent="0.2">
      <c r="A881" s="1112" t="s">
        <v>1726</v>
      </c>
      <c r="B881" s="1112"/>
      <c r="C881" s="1113" t="s">
        <v>1727</v>
      </c>
      <c r="D881" s="1113"/>
      <c r="E881" s="1113"/>
      <c r="F881" s="1113"/>
      <c r="G881" s="406" t="s">
        <v>164</v>
      </c>
      <c r="H881" s="1114">
        <v>47</v>
      </c>
      <c r="I881" s="1115"/>
    </row>
    <row r="882" spans="1:9" ht="12.75" customHeight="1" x14ac:dyDescent="0.2">
      <c r="A882" s="1112" t="s">
        <v>1728</v>
      </c>
      <c r="B882" s="1112"/>
      <c r="C882" s="1113" t="s">
        <v>1729</v>
      </c>
      <c r="D882" s="1113"/>
      <c r="E882" s="1113"/>
      <c r="F882" s="1113"/>
      <c r="G882" s="406" t="s">
        <v>164</v>
      </c>
      <c r="H882" s="1114">
        <v>74.42</v>
      </c>
      <c r="I882" s="1115"/>
    </row>
    <row r="883" spans="1:9" ht="12.75" customHeight="1" x14ac:dyDescent="0.2">
      <c r="A883" s="1112" t="s">
        <v>1730</v>
      </c>
      <c r="B883" s="1112"/>
      <c r="C883" s="1113" t="s">
        <v>1731</v>
      </c>
      <c r="D883" s="1113"/>
      <c r="E883" s="1113"/>
      <c r="F883" s="1113"/>
      <c r="G883" s="406" t="s">
        <v>164</v>
      </c>
      <c r="H883" s="1116">
        <v>151.05000000000001</v>
      </c>
      <c r="I883" s="1115"/>
    </row>
    <row r="884" spans="1:9" ht="12.75" customHeight="1" x14ac:dyDescent="0.2">
      <c r="A884" s="1112" t="s">
        <v>1732</v>
      </c>
      <c r="B884" s="1112"/>
      <c r="C884" s="1113" t="s">
        <v>1733</v>
      </c>
      <c r="D884" s="1113"/>
      <c r="E884" s="1113"/>
      <c r="F884" s="1113"/>
      <c r="G884" s="406" t="s">
        <v>164</v>
      </c>
      <c r="H884" s="1116">
        <v>163.25</v>
      </c>
      <c r="I884" s="1115"/>
    </row>
    <row r="885" spans="1:9" ht="12.75" customHeight="1" x14ac:dyDescent="0.2">
      <c r="A885" s="1112" t="s">
        <v>1734</v>
      </c>
      <c r="B885" s="1112"/>
      <c r="C885" s="1113" t="s">
        <v>1735</v>
      </c>
      <c r="D885" s="1113"/>
      <c r="E885" s="1113"/>
      <c r="F885" s="1113"/>
      <c r="G885" s="406" t="s">
        <v>164</v>
      </c>
      <c r="H885" s="1114">
        <v>88.86</v>
      </c>
      <c r="I885" s="1115"/>
    </row>
    <row r="886" spans="1:9" ht="12.75" customHeight="1" x14ac:dyDescent="0.2">
      <c r="A886" s="1112" t="s">
        <v>1736</v>
      </c>
      <c r="B886" s="1112"/>
      <c r="C886" s="1113" t="s">
        <v>1737</v>
      </c>
      <c r="D886" s="1113"/>
      <c r="E886" s="1113"/>
      <c r="F886" s="1113"/>
      <c r="G886" s="406" t="s">
        <v>164</v>
      </c>
      <c r="H886" s="1114">
        <v>57.87</v>
      </c>
      <c r="I886" s="1115"/>
    </row>
    <row r="887" spans="1:9" ht="12.75" customHeight="1" x14ac:dyDescent="0.2">
      <c r="A887" s="1112" t="s">
        <v>1738</v>
      </c>
      <c r="B887" s="1112"/>
      <c r="C887" s="1113" t="s">
        <v>1739</v>
      </c>
      <c r="D887" s="1113"/>
      <c r="E887" s="1113"/>
      <c r="F887" s="1113"/>
      <c r="G887" s="406" t="s">
        <v>164</v>
      </c>
      <c r="H887" s="1116">
        <v>197.95</v>
      </c>
      <c r="I887" s="1115"/>
    </row>
    <row r="888" spans="1:9" ht="12.75" customHeight="1" x14ac:dyDescent="0.2">
      <c r="A888" s="1140">
        <v>8821</v>
      </c>
      <c r="B888" s="1119"/>
      <c r="C888" s="1120" t="s">
        <v>1740</v>
      </c>
      <c r="D888" s="1120"/>
      <c r="E888" s="1120"/>
      <c r="F888" s="1120"/>
      <c r="G888" s="405"/>
      <c r="H888" s="1121"/>
      <c r="I888" s="1121"/>
    </row>
    <row r="889" spans="1:9" ht="12.75" customHeight="1" x14ac:dyDescent="0.2">
      <c r="A889" s="1112" t="s">
        <v>1741</v>
      </c>
      <c r="B889" s="1112"/>
      <c r="C889" s="1113" t="s">
        <v>1742</v>
      </c>
      <c r="D889" s="1113"/>
      <c r="E889" s="1113"/>
      <c r="F889" s="1113"/>
      <c r="G889" s="406" t="s">
        <v>164</v>
      </c>
      <c r="H889" s="1116">
        <v>120.79</v>
      </c>
      <c r="I889" s="1115"/>
    </row>
    <row r="890" spans="1:9" ht="12.75" customHeight="1" x14ac:dyDescent="0.2">
      <c r="A890" s="1112" t="s">
        <v>1743</v>
      </c>
      <c r="B890" s="1112"/>
      <c r="C890" s="1113" t="s">
        <v>1744</v>
      </c>
      <c r="D890" s="1113"/>
      <c r="E890" s="1113"/>
      <c r="F890" s="1113"/>
      <c r="G890" s="406" t="s">
        <v>164</v>
      </c>
      <c r="H890" s="1116">
        <v>135.24</v>
      </c>
      <c r="I890" s="1115"/>
    </row>
    <row r="891" spans="1:9" ht="12.75" customHeight="1" x14ac:dyDescent="0.2">
      <c r="A891" s="1112" t="s">
        <v>1745</v>
      </c>
      <c r="B891" s="1112"/>
      <c r="C891" s="1113" t="s">
        <v>1746</v>
      </c>
      <c r="D891" s="1113"/>
      <c r="E891" s="1113"/>
      <c r="F891" s="1113"/>
      <c r="G891" s="406" t="s">
        <v>164</v>
      </c>
      <c r="H891" s="1116">
        <v>140.36000000000001</v>
      </c>
      <c r="I891" s="1115"/>
    </row>
    <row r="892" spans="1:9" ht="12.75" customHeight="1" x14ac:dyDescent="0.2">
      <c r="A892" s="1112" t="s">
        <v>1747</v>
      </c>
      <c r="B892" s="1112"/>
      <c r="C892" s="1113" t="s">
        <v>1748</v>
      </c>
      <c r="D892" s="1113"/>
      <c r="E892" s="1113"/>
      <c r="F892" s="1113"/>
      <c r="G892" s="406" t="s">
        <v>164</v>
      </c>
      <c r="H892" s="1116">
        <v>147.69999999999999</v>
      </c>
      <c r="I892" s="1115"/>
    </row>
    <row r="893" spans="1:9" ht="12.75" customHeight="1" x14ac:dyDescent="0.2">
      <c r="A893" s="1112" t="s">
        <v>1749</v>
      </c>
      <c r="B893" s="1112"/>
      <c r="C893" s="1113" t="s">
        <v>1750</v>
      </c>
      <c r="D893" s="1113"/>
      <c r="E893" s="1113"/>
      <c r="F893" s="1113"/>
      <c r="G893" s="406" t="s">
        <v>164</v>
      </c>
      <c r="H893" s="1116">
        <v>150.34</v>
      </c>
      <c r="I893" s="1115"/>
    </row>
    <row r="894" spans="1:9" ht="12.75" customHeight="1" x14ac:dyDescent="0.2">
      <c r="A894" s="1112" t="s">
        <v>1751</v>
      </c>
      <c r="B894" s="1112"/>
      <c r="C894" s="1113" t="s">
        <v>1752</v>
      </c>
      <c r="D894" s="1113"/>
      <c r="E894" s="1113"/>
      <c r="F894" s="1113"/>
      <c r="G894" s="406" t="s">
        <v>164</v>
      </c>
      <c r="H894" s="1114">
        <v>47</v>
      </c>
      <c r="I894" s="1115"/>
    </row>
    <row r="895" spans="1:9" ht="12.75" customHeight="1" x14ac:dyDescent="0.2">
      <c r="A895" s="1112" t="s">
        <v>1753</v>
      </c>
      <c r="B895" s="1112"/>
      <c r="C895" s="1113" t="s">
        <v>1754</v>
      </c>
      <c r="D895" s="1113"/>
      <c r="E895" s="1113"/>
      <c r="F895" s="1113"/>
      <c r="G895" s="406" t="s">
        <v>164</v>
      </c>
      <c r="H895" s="1114">
        <v>52.67</v>
      </c>
      <c r="I895" s="1115"/>
    </row>
    <row r="896" spans="1:9" ht="12.75" customHeight="1" x14ac:dyDescent="0.2">
      <c r="A896" s="1112" t="s">
        <v>1755</v>
      </c>
      <c r="B896" s="1112"/>
      <c r="C896" s="1113" t="s">
        <v>1756</v>
      </c>
      <c r="D896" s="1113"/>
      <c r="E896" s="1113"/>
      <c r="F896" s="1113"/>
      <c r="G896" s="406" t="s">
        <v>164</v>
      </c>
      <c r="H896" s="1116">
        <v>118.39</v>
      </c>
      <c r="I896" s="1115"/>
    </row>
    <row r="897" spans="1:9" ht="12.75" customHeight="1" x14ac:dyDescent="0.2">
      <c r="A897" s="1112" t="s">
        <v>1757</v>
      </c>
      <c r="B897" s="1112"/>
      <c r="C897" s="1113" t="s">
        <v>1758</v>
      </c>
      <c r="D897" s="1113"/>
      <c r="E897" s="1113"/>
      <c r="F897" s="1113"/>
      <c r="G897" s="406" t="s">
        <v>164</v>
      </c>
      <c r="H897" s="1116">
        <v>120.15</v>
      </c>
      <c r="I897" s="1115"/>
    </row>
    <row r="898" spans="1:9" ht="12.75" customHeight="1" x14ac:dyDescent="0.2">
      <c r="A898" s="1112" t="s">
        <v>1759</v>
      </c>
      <c r="B898" s="1112"/>
      <c r="C898" s="1113" t="s">
        <v>1760</v>
      </c>
      <c r="D898" s="1113"/>
      <c r="E898" s="1113"/>
      <c r="F898" s="1113"/>
      <c r="G898" s="406" t="s">
        <v>164</v>
      </c>
      <c r="H898" s="1116">
        <v>122.29</v>
      </c>
      <c r="I898" s="1115"/>
    </row>
    <row r="899" spans="1:9" ht="12.75" customHeight="1" x14ac:dyDescent="0.2">
      <c r="A899" s="1112" t="s">
        <v>1761</v>
      </c>
      <c r="B899" s="1112"/>
      <c r="C899" s="1113" t="s">
        <v>1762</v>
      </c>
      <c r="D899" s="1113"/>
      <c r="E899" s="1113"/>
      <c r="F899" s="1113"/>
      <c r="G899" s="406" t="s">
        <v>164</v>
      </c>
      <c r="H899" s="1114">
        <v>67.25</v>
      </c>
      <c r="I899" s="1115"/>
    </row>
    <row r="900" spans="1:9" ht="12.75" customHeight="1" x14ac:dyDescent="0.2">
      <c r="A900" s="1112" t="s">
        <v>1763</v>
      </c>
      <c r="B900" s="1112"/>
      <c r="C900" s="1113" t="s">
        <v>1764</v>
      </c>
      <c r="D900" s="1113"/>
      <c r="E900" s="1113"/>
      <c r="F900" s="1113"/>
      <c r="G900" s="406" t="s">
        <v>164</v>
      </c>
      <c r="H900" s="1116">
        <v>125.72</v>
      </c>
      <c r="I900" s="1115"/>
    </row>
    <row r="901" spans="1:9" ht="12.75" customHeight="1" x14ac:dyDescent="0.2">
      <c r="A901" s="1140">
        <v>8822</v>
      </c>
      <c r="B901" s="1119"/>
      <c r="C901" s="1120" t="s">
        <v>1765</v>
      </c>
      <c r="D901" s="1120"/>
      <c r="E901" s="1120"/>
      <c r="F901" s="1120"/>
      <c r="G901" s="405"/>
      <c r="H901" s="1121"/>
      <c r="I901" s="1121"/>
    </row>
    <row r="902" spans="1:9" ht="12.75" customHeight="1" x14ac:dyDescent="0.2">
      <c r="A902" s="1112" t="s">
        <v>1766</v>
      </c>
      <c r="B902" s="1112"/>
      <c r="C902" s="1113" t="s">
        <v>1767</v>
      </c>
      <c r="D902" s="1113"/>
      <c r="E902" s="1113"/>
      <c r="F902" s="1113"/>
      <c r="G902" s="406" t="s">
        <v>164</v>
      </c>
      <c r="H902" s="1114">
        <v>78.89</v>
      </c>
      <c r="I902" s="1115"/>
    </row>
    <row r="903" spans="1:9" ht="12.75" customHeight="1" x14ac:dyDescent="0.2">
      <c r="A903" s="1140">
        <v>8823</v>
      </c>
      <c r="B903" s="1119"/>
      <c r="C903" s="1120" t="s">
        <v>1768</v>
      </c>
      <c r="D903" s="1120"/>
      <c r="E903" s="1120"/>
      <c r="F903" s="1120"/>
      <c r="G903" s="405"/>
      <c r="H903" s="1121"/>
      <c r="I903" s="1121"/>
    </row>
    <row r="904" spans="1:9" ht="12.75" customHeight="1" x14ac:dyDescent="0.2">
      <c r="A904" s="1112" t="s">
        <v>1769</v>
      </c>
      <c r="B904" s="1112"/>
      <c r="C904" s="1113" t="s">
        <v>1770</v>
      </c>
      <c r="D904" s="1113"/>
      <c r="E904" s="1113"/>
      <c r="F904" s="1113"/>
      <c r="G904" s="406" t="s">
        <v>164</v>
      </c>
      <c r="H904" s="1114">
        <v>95.8</v>
      </c>
      <c r="I904" s="1115"/>
    </row>
    <row r="905" spans="1:9" ht="12.75" customHeight="1" x14ac:dyDescent="0.2">
      <c r="A905" s="1112" t="s">
        <v>1771</v>
      </c>
      <c r="B905" s="1112"/>
      <c r="C905" s="1113" t="s">
        <v>1772</v>
      </c>
      <c r="D905" s="1113"/>
      <c r="E905" s="1113"/>
      <c r="F905" s="1113"/>
      <c r="G905" s="406" t="s">
        <v>164</v>
      </c>
      <c r="H905" s="1114">
        <v>82.92</v>
      </c>
      <c r="I905" s="1115"/>
    </row>
    <row r="906" spans="1:9" ht="12.75" customHeight="1" x14ac:dyDescent="0.2">
      <c r="A906" s="1140">
        <v>8824</v>
      </c>
      <c r="B906" s="1119"/>
      <c r="C906" s="1120" t="s">
        <v>1773</v>
      </c>
      <c r="D906" s="1120"/>
      <c r="E906" s="1120"/>
      <c r="F906" s="1120"/>
      <c r="G906" s="405"/>
      <c r="H906" s="1121"/>
      <c r="I906" s="1121"/>
    </row>
    <row r="907" spans="1:9" ht="12.75" customHeight="1" x14ac:dyDescent="0.2">
      <c r="A907" s="1112" t="s">
        <v>1774</v>
      </c>
      <c r="B907" s="1112"/>
      <c r="C907" s="1113" t="s">
        <v>1775</v>
      </c>
      <c r="D907" s="1113"/>
      <c r="E907" s="1113"/>
      <c r="F907" s="1113"/>
      <c r="G907" s="406" t="s">
        <v>164</v>
      </c>
      <c r="H907" s="1116">
        <v>275.75</v>
      </c>
      <c r="I907" s="1115"/>
    </row>
    <row r="908" spans="1:9" ht="12.75" customHeight="1" x14ac:dyDescent="0.2">
      <c r="A908" s="1112" t="s">
        <v>1776</v>
      </c>
      <c r="B908" s="1112"/>
      <c r="C908" s="1113" t="s">
        <v>1777</v>
      </c>
      <c r="D908" s="1113"/>
      <c r="E908" s="1113"/>
      <c r="F908" s="1113"/>
      <c r="G908" s="406" t="s">
        <v>164</v>
      </c>
      <c r="H908" s="1116">
        <v>240.15</v>
      </c>
      <c r="I908" s="1115"/>
    </row>
    <row r="909" spans="1:9" ht="12.75" customHeight="1" x14ac:dyDescent="0.2">
      <c r="A909" s="1112" t="s">
        <v>1778</v>
      </c>
      <c r="B909" s="1112"/>
      <c r="C909" s="1113" t="s">
        <v>1779</v>
      </c>
      <c r="D909" s="1113"/>
      <c r="E909" s="1113"/>
      <c r="F909" s="1113"/>
      <c r="G909" s="406" t="s">
        <v>164</v>
      </c>
      <c r="H909" s="1116">
        <v>247.05</v>
      </c>
      <c r="I909" s="1115"/>
    </row>
    <row r="910" spans="1:9" ht="12.75" customHeight="1" x14ac:dyDescent="0.2">
      <c r="A910" s="1112" t="s">
        <v>1780</v>
      </c>
      <c r="B910" s="1112"/>
      <c r="C910" s="1113" t="s">
        <v>1781</v>
      </c>
      <c r="D910" s="1113"/>
      <c r="E910" s="1113"/>
      <c r="F910" s="1113"/>
      <c r="G910" s="406" t="s">
        <v>164</v>
      </c>
      <c r="H910" s="1116">
        <v>240.68</v>
      </c>
      <c r="I910" s="1115"/>
    </row>
    <row r="911" spans="1:9" ht="12.75" customHeight="1" x14ac:dyDescent="0.2">
      <c r="A911" s="1112" t="s">
        <v>1782</v>
      </c>
      <c r="B911" s="1112"/>
      <c r="C911" s="1113" t="s">
        <v>1783</v>
      </c>
      <c r="D911" s="1113"/>
      <c r="E911" s="1113"/>
      <c r="F911" s="1113"/>
      <c r="G911" s="406" t="s">
        <v>164</v>
      </c>
      <c r="H911" s="1116">
        <v>275.81</v>
      </c>
      <c r="I911" s="1115"/>
    </row>
    <row r="912" spans="1:9" ht="12.75" customHeight="1" x14ac:dyDescent="0.2">
      <c r="A912" s="1112" t="s">
        <v>1784</v>
      </c>
      <c r="B912" s="1112"/>
      <c r="C912" s="1113" t="s">
        <v>1785</v>
      </c>
      <c r="D912" s="1113"/>
      <c r="E912" s="1113"/>
      <c r="F912" s="1113"/>
      <c r="G912" s="406" t="s">
        <v>164</v>
      </c>
      <c r="H912" s="1116">
        <v>243.19</v>
      </c>
      <c r="I912" s="1115"/>
    </row>
    <row r="913" spans="1:9" ht="12.75" customHeight="1" x14ac:dyDescent="0.2">
      <c r="A913" s="1112" t="s">
        <v>1786</v>
      </c>
      <c r="B913" s="1112"/>
      <c r="C913" s="1113" t="s">
        <v>1787</v>
      </c>
      <c r="D913" s="1113"/>
      <c r="E913" s="1113"/>
      <c r="F913" s="1113"/>
      <c r="G913" s="406" t="s">
        <v>164</v>
      </c>
      <c r="H913" s="1116">
        <v>245.62</v>
      </c>
      <c r="I913" s="1115"/>
    </row>
    <row r="914" spans="1:9" ht="12.75" customHeight="1" x14ac:dyDescent="0.2">
      <c r="A914" s="1112" t="s">
        <v>1788</v>
      </c>
      <c r="B914" s="1112"/>
      <c r="C914" s="1113" t="s">
        <v>1789</v>
      </c>
      <c r="D914" s="1113"/>
      <c r="E914" s="1113"/>
      <c r="F914" s="1113"/>
      <c r="G914" s="406" t="s">
        <v>164</v>
      </c>
      <c r="H914" s="1116">
        <v>241.36</v>
      </c>
      <c r="I914" s="1115"/>
    </row>
    <row r="915" spans="1:9" ht="12.75" customHeight="1" x14ac:dyDescent="0.2">
      <c r="A915" s="1112" t="s">
        <v>1790</v>
      </c>
      <c r="B915" s="1112"/>
      <c r="C915" s="1113" t="s">
        <v>1791</v>
      </c>
      <c r="D915" s="1113"/>
      <c r="E915" s="1113"/>
      <c r="F915" s="1113"/>
      <c r="G915" s="406" t="s">
        <v>164</v>
      </c>
      <c r="H915" s="1114">
        <v>93.18</v>
      </c>
      <c r="I915" s="1115"/>
    </row>
    <row r="916" spans="1:9" ht="12.75" customHeight="1" x14ac:dyDescent="0.2">
      <c r="A916" s="1112" t="s">
        <v>1792</v>
      </c>
      <c r="B916" s="1112"/>
      <c r="C916" s="1113" t="s">
        <v>1793</v>
      </c>
      <c r="D916" s="1113"/>
      <c r="E916" s="1113"/>
      <c r="F916" s="1113"/>
      <c r="G916" s="406" t="s">
        <v>164</v>
      </c>
      <c r="H916" s="1116">
        <v>120.57</v>
      </c>
      <c r="I916" s="1115"/>
    </row>
    <row r="917" spans="1:9" ht="12.75" customHeight="1" x14ac:dyDescent="0.2">
      <c r="A917" s="1112" t="s">
        <v>1794</v>
      </c>
      <c r="B917" s="1112"/>
      <c r="C917" s="1113" t="s">
        <v>1795</v>
      </c>
      <c r="D917" s="1113"/>
      <c r="E917" s="1113"/>
      <c r="F917" s="1113"/>
      <c r="G917" s="406" t="s">
        <v>164</v>
      </c>
      <c r="H917" s="1114">
        <v>92.89</v>
      </c>
      <c r="I917" s="1115"/>
    </row>
    <row r="918" spans="1:9" ht="12.75" customHeight="1" x14ac:dyDescent="0.2">
      <c r="A918" s="1112" t="s">
        <v>1796</v>
      </c>
      <c r="B918" s="1112"/>
      <c r="C918" s="1113" t="s">
        <v>1797</v>
      </c>
      <c r="D918" s="1113"/>
      <c r="E918" s="1113"/>
      <c r="F918" s="1113"/>
      <c r="G918" s="406" t="s">
        <v>164</v>
      </c>
      <c r="H918" s="1116">
        <v>120.13</v>
      </c>
      <c r="I918" s="1115"/>
    </row>
    <row r="919" spans="1:9" ht="12.75" customHeight="1" x14ac:dyDescent="0.2">
      <c r="A919" s="1140">
        <v>8825</v>
      </c>
      <c r="B919" s="1119"/>
      <c r="C919" s="1120" t="s">
        <v>1798</v>
      </c>
      <c r="D919" s="1120"/>
      <c r="E919" s="1120"/>
      <c r="F919" s="1120"/>
      <c r="G919" s="405"/>
      <c r="H919" s="1121"/>
      <c r="I919" s="1121"/>
    </row>
    <row r="920" spans="1:9" ht="12.75" customHeight="1" x14ac:dyDescent="0.2">
      <c r="A920" s="1112" t="s">
        <v>1799</v>
      </c>
      <c r="B920" s="1112"/>
      <c r="C920" s="1113" t="s">
        <v>1800</v>
      </c>
      <c r="D920" s="1113"/>
      <c r="E920" s="1113"/>
      <c r="F920" s="1113"/>
      <c r="G920" s="406" t="s">
        <v>164</v>
      </c>
      <c r="H920" s="1114">
        <v>58.88</v>
      </c>
      <c r="I920" s="1115"/>
    </row>
    <row r="921" spans="1:9" ht="12.75" customHeight="1" x14ac:dyDescent="0.2">
      <c r="A921" s="1140">
        <v>8826</v>
      </c>
      <c r="B921" s="1119"/>
      <c r="C921" s="1120" t="s">
        <v>1801</v>
      </c>
      <c r="D921" s="1120"/>
      <c r="E921" s="1120"/>
      <c r="F921" s="1120"/>
      <c r="G921" s="405"/>
      <c r="H921" s="1121"/>
      <c r="I921" s="1121"/>
    </row>
    <row r="922" spans="1:9" ht="12.75" customHeight="1" x14ac:dyDescent="0.2">
      <c r="A922" s="1112" t="s">
        <v>1802</v>
      </c>
      <c r="B922" s="1112"/>
      <c r="C922" s="1113" t="s">
        <v>1803</v>
      </c>
      <c r="D922" s="1113"/>
      <c r="E922" s="1113"/>
      <c r="F922" s="1113"/>
      <c r="G922" s="406" t="s">
        <v>53</v>
      </c>
      <c r="H922" s="1114">
        <v>30.21</v>
      </c>
      <c r="I922" s="1115"/>
    </row>
    <row r="923" spans="1:9" ht="12.75" customHeight="1" x14ac:dyDescent="0.2">
      <c r="A923" s="1140">
        <v>8827</v>
      </c>
      <c r="B923" s="1119"/>
      <c r="C923" s="1120" t="s">
        <v>1804</v>
      </c>
      <c r="D923" s="1120"/>
      <c r="E923" s="1120"/>
      <c r="F923" s="1120"/>
      <c r="G923" s="405"/>
      <c r="H923" s="1121"/>
      <c r="I923" s="1121"/>
    </row>
    <row r="924" spans="1:9" ht="12.75" customHeight="1" x14ac:dyDescent="0.2">
      <c r="A924" s="1112" t="s">
        <v>1805</v>
      </c>
      <c r="B924" s="1112"/>
      <c r="C924" s="1113" t="s">
        <v>1806</v>
      </c>
      <c r="D924" s="1113"/>
      <c r="E924" s="1113"/>
      <c r="F924" s="1113"/>
      <c r="G924" s="406" t="s">
        <v>53</v>
      </c>
      <c r="H924" s="1114">
        <v>18.739999999999998</v>
      </c>
      <c r="I924" s="1115"/>
    </row>
    <row r="925" spans="1:9" ht="12.75" customHeight="1" x14ac:dyDescent="0.2">
      <c r="A925" s="1112" t="s">
        <v>1807</v>
      </c>
      <c r="B925" s="1112"/>
      <c r="C925" s="1113" t="s">
        <v>1808</v>
      </c>
      <c r="D925" s="1113"/>
      <c r="E925" s="1113"/>
      <c r="F925" s="1113"/>
      <c r="G925" s="406" t="s">
        <v>53</v>
      </c>
      <c r="H925" s="1116">
        <v>142.19999999999999</v>
      </c>
      <c r="I925" s="1115"/>
    </row>
    <row r="926" spans="1:9" ht="12.75" customHeight="1" x14ac:dyDescent="0.2">
      <c r="A926" s="1112" t="s">
        <v>1809</v>
      </c>
      <c r="B926" s="1112"/>
      <c r="C926" s="1113" t="s">
        <v>1810</v>
      </c>
      <c r="D926" s="1113"/>
      <c r="E926" s="1113"/>
      <c r="F926" s="1113"/>
      <c r="G926" s="406" t="s">
        <v>53</v>
      </c>
      <c r="H926" s="1117">
        <v>8.77</v>
      </c>
      <c r="I926" s="1115"/>
    </row>
    <row r="927" spans="1:9" ht="12.75" customHeight="1" x14ac:dyDescent="0.2">
      <c r="A927" s="1140">
        <v>8828</v>
      </c>
      <c r="B927" s="1119"/>
      <c r="C927" s="1120" t="s">
        <v>1811</v>
      </c>
      <c r="D927" s="1120"/>
      <c r="E927" s="1120"/>
      <c r="F927" s="1120"/>
      <c r="G927" s="405"/>
      <c r="H927" s="1121"/>
      <c r="I927" s="1121"/>
    </row>
    <row r="928" spans="1:9" ht="12.75" customHeight="1" x14ac:dyDescent="0.2">
      <c r="A928" s="1112" t="s">
        <v>1812</v>
      </c>
      <c r="B928" s="1112"/>
      <c r="C928" s="1113" t="s">
        <v>1813</v>
      </c>
      <c r="D928" s="1113"/>
      <c r="E928" s="1113"/>
      <c r="F928" s="1113"/>
      <c r="G928" s="406" t="s">
        <v>164</v>
      </c>
      <c r="H928" s="1114">
        <v>89.77</v>
      </c>
      <c r="I928" s="1115"/>
    </row>
    <row r="929" spans="1:9" ht="12.75" customHeight="1" x14ac:dyDescent="0.2">
      <c r="A929" s="1140">
        <v>8674</v>
      </c>
      <c r="B929" s="1119"/>
      <c r="C929" s="1120" t="s">
        <v>1814</v>
      </c>
      <c r="D929" s="1120"/>
      <c r="E929" s="1120"/>
      <c r="F929" s="1120"/>
      <c r="G929" s="405"/>
      <c r="H929" s="1121"/>
      <c r="I929" s="1121"/>
    </row>
    <row r="930" spans="1:9" ht="12.75" customHeight="1" x14ac:dyDescent="0.2">
      <c r="A930" s="1140">
        <v>8829</v>
      </c>
      <c r="B930" s="1119"/>
      <c r="C930" s="1120" t="s">
        <v>1815</v>
      </c>
      <c r="D930" s="1120"/>
      <c r="E930" s="1120"/>
      <c r="F930" s="1120"/>
      <c r="G930" s="405"/>
      <c r="H930" s="1121"/>
      <c r="I930" s="1121"/>
    </row>
    <row r="931" spans="1:9" ht="12.75" customHeight="1" x14ac:dyDescent="0.2">
      <c r="A931" s="1112" t="s">
        <v>1816</v>
      </c>
      <c r="B931" s="1112"/>
      <c r="C931" s="1113" t="s">
        <v>1817</v>
      </c>
      <c r="D931" s="1113"/>
      <c r="E931" s="1113"/>
      <c r="F931" s="1113"/>
      <c r="G931" s="406" t="s">
        <v>53</v>
      </c>
      <c r="H931" s="1114">
        <v>14.57</v>
      </c>
      <c r="I931" s="1115"/>
    </row>
    <row r="932" spans="1:9" ht="12.75" customHeight="1" x14ac:dyDescent="0.2">
      <c r="A932" s="1112" t="s">
        <v>1818</v>
      </c>
      <c r="B932" s="1112"/>
      <c r="C932" s="1113" t="s">
        <v>1819</v>
      </c>
      <c r="D932" s="1113"/>
      <c r="E932" s="1113"/>
      <c r="F932" s="1113"/>
      <c r="G932" s="406" t="s">
        <v>53</v>
      </c>
      <c r="H932" s="1114">
        <v>14.87</v>
      </c>
      <c r="I932" s="1115"/>
    </row>
    <row r="933" spans="1:9" ht="12.75" customHeight="1" x14ac:dyDescent="0.2">
      <c r="A933" s="1140">
        <v>8830</v>
      </c>
      <c r="B933" s="1119"/>
      <c r="C933" s="1120" t="s">
        <v>1820</v>
      </c>
      <c r="D933" s="1120"/>
      <c r="E933" s="1120"/>
      <c r="F933" s="1120"/>
      <c r="G933" s="405"/>
      <c r="H933" s="1121"/>
      <c r="I933" s="1121"/>
    </row>
    <row r="934" spans="1:9" ht="12.75" customHeight="1" x14ac:dyDescent="0.2">
      <c r="A934" s="1112" t="s">
        <v>1821</v>
      </c>
      <c r="B934" s="1112"/>
      <c r="C934" s="1113" t="s">
        <v>1822</v>
      </c>
      <c r="D934" s="1113"/>
      <c r="E934" s="1113"/>
      <c r="F934" s="1113"/>
      <c r="G934" s="406" t="s">
        <v>53</v>
      </c>
      <c r="H934" s="1114">
        <v>11.05</v>
      </c>
      <c r="I934" s="1115"/>
    </row>
    <row r="935" spans="1:9" ht="12.75" customHeight="1" x14ac:dyDescent="0.2">
      <c r="A935" s="1140">
        <v>8831</v>
      </c>
      <c r="B935" s="1119"/>
      <c r="C935" s="1120" t="s">
        <v>1823</v>
      </c>
      <c r="D935" s="1120"/>
      <c r="E935" s="1120"/>
      <c r="F935" s="1120"/>
      <c r="G935" s="405"/>
      <c r="H935" s="1121"/>
      <c r="I935" s="1121"/>
    </row>
    <row r="936" spans="1:9" ht="12.75" customHeight="1" x14ac:dyDescent="0.2">
      <c r="A936" s="1112" t="s">
        <v>1824</v>
      </c>
      <c r="B936" s="1112"/>
      <c r="C936" s="1113" t="s">
        <v>1825</v>
      </c>
      <c r="D936" s="1113"/>
      <c r="E936" s="1113"/>
      <c r="F936" s="1113"/>
      <c r="G936" s="406" t="s">
        <v>53</v>
      </c>
      <c r="H936" s="1114">
        <v>46.26</v>
      </c>
      <c r="I936" s="1115"/>
    </row>
    <row r="937" spans="1:9" ht="12.75" customHeight="1" x14ac:dyDescent="0.2">
      <c r="A937" s="1112" t="s">
        <v>1826</v>
      </c>
      <c r="B937" s="1112"/>
      <c r="C937" s="1113" t="s">
        <v>1827</v>
      </c>
      <c r="D937" s="1113"/>
      <c r="E937" s="1113"/>
      <c r="F937" s="1113"/>
      <c r="G937" s="406" t="s">
        <v>53</v>
      </c>
      <c r="H937" s="1114">
        <v>33.54</v>
      </c>
      <c r="I937" s="1115"/>
    </row>
    <row r="938" spans="1:9" ht="12.75" customHeight="1" x14ac:dyDescent="0.2">
      <c r="A938" s="1112" t="s">
        <v>1828</v>
      </c>
      <c r="B938" s="1112"/>
      <c r="C938" s="1113" t="s">
        <v>1829</v>
      </c>
      <c r="D938" s="1113"/>
      <c r="E938" s="1113"/>
      <c r="F938" s="1113"/>
      <c r="G938" s="406" t="s">
        <v>53</v>
      </c>
      <c r="H938" s="1114">
        <v>38.61</v>
      </c>
      <c r="I938" s="1115"/>
    </row>
    <row r="939" spans="1:9" ht="12.75" customHeight="1" x14ac:dyDescent="0.2">
      <c r="A939" s="1112" t="s">
        <v>1830</v>
      </c>
      <c r="B939" s="1112"/>
      <c r="C939" s="1113" t="s">
        <v>1831</v>
      </c>
      <c r="D939" s="1113"/>
      <c r="E939" s="1113"/>
      <c r="F939" s="1113"/>
      <c r="G939" s="406" t="s">
        <v>53</v>
      </c>
      <c r="H939" s="1114">
        <v>36.01</v>
      </c>
      <c r="I939" s="1115"/>
    </row>
    <row r="940" spans="1:9" ht="12.75" customHeight="1" x14ac:dyDescent="0.2">
      <c r="A940" s="1112" t="s">
        <v>1832</v>
      </c>
      <c r="B940" s="1112"/>
      <c r="C940" s="1113" t="s">
        <v>1833</v>
      </c>
      <c r="D940" s="1113"/>
      <c r="E940" s="1113"/>
      <c r="F940" s="1113"/>
      <c r="G940" s="406" t="s">
        <v>53</v>
      </c>
      <c r="H940" s="1114">
        <v>28.41</v>
      </c>
      <c r="I940" s="1115"/>
    </row>
    <row r="941" spans="1:9" ht="12.75" customHeight="1" x14ac:dyDescent="0.2">
      <c r="A941" s="1112" t="s">
        <v>1834</v>
      </c>
      <c r="B941" s="1112"/>
      <c r="C941" s="1113" t="s">
        <v>1835</v>
      </c>
      <c r="D941" s="1113"/>
      <c r="E941" s="1113"/>
      <c r="F941" s="1113"/>
      <c r="G941" s="406" t="s">
        <v>53</v>
      </c>
      <c r="H941" s="1114">
        <v>31.44</v>
      </c>
      <c r="I941" s="1115"/>
    </row>
    <row r="942" spans="1:9" ht="12.75" customHeight="1" x14ac:dyDescent="0.2">
      <c r="A942" s="1140">
        <v>8832</v>
      </c>
      <c r="B942" s="1119"/>
      <c r="C942" s="1120" t="s">
        <v>1836</v>
      </c>
      <c r="D942" s="1120"/>
      <c r="E942" s="1120"/>
      <c r="F942" s="1120"/>
      <c r="G942" s="405"/>
      <c r="H942" s="1121"/>
      <c r="I942" s="1121"/>
    </row>
    <row r="943" spans="1:9" ht="12.75" customHeight="1" x14ac:dyDescent="0.2">
      <c r="A943" s="1112" t="s">
        <v>1837</v>
      </c>
      <c r="B943" s="1112"/>
      <c r="C943" s="1113" t="s">
        <v>1838</v>
      </c>
      <c r="D943" s="1113"/>
      <c r="E943" s="1113"/>
      <c r="F943" s="1113"/>
      <c r="G943" s="406" t="s">
        <v>53</v>
      </c>
      <c r="H943" s="1114">
        <v>69.23</v>
      </c>
      <c r="I943" s="1115"/>
    </row>
    <row r="944" spans="1:9" ht="12.75" customHeight="1" x14ac:dyDescent="0.2">
      <c r="A944" s="1112" t="s">
        <v>1839</v>
      </c>
      <c r="B944" s="1112"/>
      <c r="C944" s="1113" t="s">
        <v>1840</v>
      </c>
      <c r="D944" s="1113"/>
      <c r="E944" s="1113"/>
      <c r="F944" s="1113"/>
      <c r="G944" s="406" t="s">
        <v>53</v>
      </c>
      <c r="H944" s="1114">
        <v>39.86</v>
      </c>
      <c r="I944" s="1115"/>
    </row>
    <row r="945" spans="1:9" ht="12.75" customHeight="1" x14ac:dyDescent="0.2">
      <c r="A945" s="1112" t="s">
        <v>1841</v>
      </c>
      <c r="B945" s="1112"/>
      <c r="C945" s="1113" t="s">
        <v>1842</v>
      </c>
      <c r="D945" s="1113"/>
      <c r="E945" s="1113"/>
      <c r="F945" s="1113"/>
      <c r="G945" s="406" t="s">
        <v>53</v>
      </c>
      <c r="H945" s="1114">
        <v>49.01</v>
      </c>
      <c r="I945" s="1115"/>
    </row>
    <row r="946" spans="1:9" ht="12.75" customHeight="1" x14ac:dyDescent="0.2">
      <c r="A946" s="1140">
        <v>8833</v>
      </c>
      <c r="B946" s="1119"/>
      <c r="C946" s="1120" t="s">
        <v>1843</v>
      </c>
      <c r="D946" s="1120"/>
      <c r="E946" s="1120"/>
      <c r="F946" s="1120"/>
      <c r="G946" s="405"/>
      <c r="H946" s="1121"/>
      <c r="I946" s="1121"/>
    </row>
    <row r="947" spans="1:9" ht="12.75" customHeight="1" x14ac:dyDescent="0.2">
      <c r="A947" s="1112" t="s">
        <v>1844</v>
      </c>
      <c r="B947" s="1112"/>
      <c r="C947" s="1113" t="s">
        <v>1845</v>
      </c>
      <c r="D947" s="1113"/>
      <c r="E947" s="1113"/>
      <c r="F947" s="1113"/>
      <c r="G947" s="406" t="s">
        <v>53</v>
      </c>
      <c r="H947" s="1114">
        <v>68.44</v>
      </c>
      <c r="I947" s="1115"/>
    </row>
    <row r="948" spans="1:9" ht="12.75" customHeight="1" x14ac:dyDescent="0.2">
      <c r="A948" s="1112" t="s">
        <v>1846</v>
      </c>
      <c r="B948" s="1112"/>
      <c r="C948" s="1113" t="s">
        <v>1847</v>
      </c>
      <c r="D948" s="1113"/>
      <c r="E948" s="1113"/>
      <c r="F948" s="1113"/>
      <c r="G948" s="406" t="s">
        <v>53</v>
      </c>
      <c r="H948" s="1114">
        <v>42.34</v>
      </c>
      <c r="I948" s="1115"/>
    </row>
    <row r="949" spans="1:9" ht="12.75" customHeight="1" x14ac:dyDescent="0.2">
      <c r="A949" s="1112" t="s">
        <v>1848</v>
      </c>
      <c r="B949" s="1112"/>
      <c r="C949" s="1113" t="s">
        <v>1849</v>
      </c>
      <c r="D949" s="1113"/>
      <c r="E949" s="1113"/>
      <c r="F949" s="1113"/>
      <c r="G949" s="406" t="s">
        <v>53</v>
      </c>
      <c r="H949" s="1114">
        <v>49.64</v>
      </c>
      <c r="I949" s="1115"/>
    </row>
    <row r="950" spans="1:9" ht="12.75" customHeight="1" x14ac:dyDescent="0.2">
      <c r="A950" s="1140">
        <v>8834</v>
      </c>
      <c r="B950" s="1119"/>
      <c r="C950" s="1120" t="s">
        <v>1850</v>
      </c>
      <c r="D950" s="1120"/>
      <c r="E950" s="1120"/>
      <c r="F950" s="1120"/>
      <c r="G950" s="405"/>
      <c r="H950" s="1121"/>
      <c r="I950" s="1121"/>
    </row>
    <row r="951" spans="1:9" ht="12.75" customHeight="1" x14ac:dyDescent="0.2">
      <c r="A951" s="1112" t="s">
        <v>1851</v>
      </c>
      <c r="B951" s="1112"/>
      <c r="C951" s="1113" t="s">
        <v>1852</v>
      </c>
      <c r="D951" s="1113"/>
      <c r="E951" s="1113"/>
      <c r="F951" s="1113"/>
      <c r="G951" s="406" t="s">
        <v>53</v>
      </c>
      <c r="H951" s="1114">
        <v>16.55</v>
      </c>
      <c r="I951" s="1115"/>
    </row>
    <row r="952" spans="1:9" ht="12.75" customHeight="1" x14ac:dyDescent="0.2">
      <c r="A952" s="1140">
        <v>8835</v>
      </c>
      <c r="B952" s="1119"/>
      <c r="C952" s="1120" t="s">
        <v>1853</v>
      </c>
      <c r="D952" s="1120"/>
      <c r="E952" s="1120"/>
      <c r="F952" s="1120"/>
      <c r="G952" s="405"/>
      <c r="H952" s="1121"/>
      <c r="I952" s="1121"/>
    </row>
    <row r="953" spans="1:9" ht="12.75" customHeight="1" x14ac:dyDescent="0.2">
      <c r="A953" s="1112" t="s">
        <v>1854</v>
      </c>
      <c r="B953" s="1112"/>
      <c r="C953" s="1113" t="s">
        <v>1855</v>
      </c>
      <c r="D953" s="1113"/>
      <c r="E953" s="1113"/>
      <c r="F953" s="1113"/>
      <c r="G953" s="406" t="s">
        <v>53</v>
      </c>
      <c r="H953" s="1114">
        <v>16.64</v>
      </c>
      <c r="I953" s="1115"/>
    </row>
    <row r="954" spans="1:9" ht="12.75" customHeight="1" x14ac:dyDescent="0.2">
      <c r="A954" s="1112" t="s">
        <v>1856</v>
      </c>
      <c r="B954" s="1112"/>
      <c r="C954" s="1113" t="s">
        <v>1857</v>
      </c>
      <c r="D954" s="1113"/>
      <c r="E954" s="1113"/>
      <c r="F954" s="1113"/>
      <c r="G954" s="406" t="s">
        <v>53</v>
      </c>
      <c r="H954" s="1114">
        <v>14.3</v>
      </c>
      <c r="I954" s="1115"/>
    </row>
    <row r="955" spans="1:9" ht="12.75" customHeight="1" x14ac:dyDescent="0.2">
      <c r="A955" s="1112" t="s">
        <v>1858</v>
      </c>
      <c r="B955" s="1112"/>
      <c r="C955" s="1113" t="s">
        <v>1859</v>
      </c>
      <c r="D955" s="1113"/>
      <c r="E955" s="1113"/>
      <c r="F955" s="1113"/>
      <c r="G955" s="406" t="s">
        <v>53</v>
      </c>
      <c r="H955" s="1114">
        <v>15.73</v>
      </c>
      <c r="I955" s="1115"/>
    </row>
    <row r="956" spans="1:9" ht="12.75" customHeight="1" x14ac:dyDescent="0.2">
      <c r="A956" s="1140">
        <v>8836</v>
      </c>
      <c r="B956" s="1119"/>
      <c r="C956" s="1120" t="s">
        <v>1860</v>
      </c>
      <c r="D956" s="1120"/>
      <c r="E956" s="1120"/>
      <c r="F956" s="1120"/>
      <c r="G956" s="405"/>
      <c r="H956" s="1121"/>
      <c r="I956" s="1121"/>
    </row>
    <row r="957" spans="1:9" ht="12.75" customHeight="1" x14ac:dyDescent="0.2">
      <c r="A957" s="1112" t="s">
        <v>1861</v>
      </c>
      <c r="B957" s="1112"/>
      <c r="C957" s="1113" t="s">
        <v>1862</v>
      </c>
      <c r="D957" s="1113"/>
      <c r="E957" s="1113"/>
      <c r="F957" s="1113"/>
      <c r="G957" s="406" t="s">
        <v>53</v>
      </c>
      <c r="H957" s="1114">
        <v>31.58</v>
      </c>
      <c r="I957" s="1115"/>
    </row>
    <row r="958" spans="1:9" ht="12.75" customHeight="1" x14ac:dyDescent="0.2">
      <c r="A958" s="1112" t="s">
        <v>1863</v>
      </c>
      <c r="B958" s="1112"/>
      <c r="C958" s="1113" t="s">
        <v>1864</v>
      </c>
      <c r="D958" s="1113"/>
      <c r="E958" s="1113"/>
      <c r="F958" s="1113"/>
      <c r="G958" s="406" t="s">
        <v>53</v>
      </c>
      <c r="H958" s="1114">
        <v>31.81</v>
      </c>
      <c r="I958" s="1115"/>
    </row>
    <row r="959" spans="1:9" ht="12.75" customHeight="1" x14ac:dyDescent="0.2">
      <c r="A959" s="1140">
        <v>8837</v>
      </c>
      <c r="B959" s="1119"/>
      <c r="C959" s="1120" t="s">
        <v>1865</v>
      </c>
      <c r="D959" s="1120"/>
      <c r="E959" s="1120"/>
      <c r="F959" s="1120"/>
      <c r="G959" s="405"/>
      <c r="H959" s="1121"/>
      <c r="I959" s="1121"/>
    </row>
    <row r="960" spans="1:9" ht="12.75" customHeight="1" x14ac:dyDescent="0.2">
      <c r="A960" s="1112" t="s">
        <v>1866</v>
      </c>
      <c r="B960" s="1112"/>
      <c r="C960" s="1113" t="s">
        <v>1867</v>
      </c>
      <c r="D960" s="1113"/>
      <c r="E960" s="1113"/>
      <c r="F960" s="1113"/>
      <c r="G960" s="406" t="s">
        <v>164</v>
      </c>
      <c r="H960" s="1116">
        <v>168.89</v>
      </c>
      <c r="I960" s="1115"/>
    </row>
    <row r="961" spans="1:9" ht="12.75" customHeight="1" x14ac:dyDescent="0.2">
      <c r="A961" s="1140">
        <v>8838</v>
      </c>
      <c r="B961" s="1119"/>
      <c r="C961" s="1120" t="s">
        <v>1868</v>
      </c>
      <c r="D961" s="1120"/>
      <c r="E961" s="1120"/>
      <c r="F961" s="1120"/>
      <c r="G961" s="405"/>
      <c r="H961" s="1121"/>
      <c r="I961" s="1121"/>
    </row>
    <row r="962" spans="1:9" ht="12.75" customHeight="1" x14ac:dyDescent="0.2">
      <c r="A962" s="1112" t="s">
        <v>1869</v>
      </c>
      <c r="B962" s="1112"/>
      <c r="C962" s="1113" t="s">
        <v>1870</v>
      </c>
      <c r="D962" s="1113"/>
      <c r="E962" s="1113"/>
      <c r="F962" s="1113"/>
      <c r="G962" s="406" t="s">
        <v>164</v>
      </c>
      <c r="H962" s="1116">
        <v>229.12</v>
      </c>
      <c r="I962" s="1115"/>
    </row>
    <row r="963" spans="1:9" ht="12.75" customHeight="1" x14ac:dyDescent="0.2">
      <c r="A963" s="1112" t="s">
        <v>1871</v>
      </c>
      <c r="B963" s="1112"/>
      <c r="C963" s="1113" t="s">
        <v>1872</v>
      </c>
      <c r="D963" s="1113"/>
      <c r="E963" s="1113"/>
      <c r="F963" s="1113"/>
      <c r="G963" s="406" t="s">
        <v>164</v>
      </c>
      <c r="H963" s="1116">
        <v>272.66000000000003</v>
      </c>
      <c r="I963" s="1115"/>
    </row>
    <row r="964" spans="1:9" ht="12.75" customHeight="1" x14ac:dyDescent="0.2">
      <c r="A964" s="1140">
        <v>8839</v>
      </c>
      <c r="B964" s="1119"/>
      <c r="C964" s="1120" t="s">
        <v>1873</v>
      </c>
      <c r="D964" s="1120"/>
      <c r="E964" s="1120"/>
      <c r="F964" s="1120"/>
      <c r="G964" s="405"/>
      <c r="H964" s="1121"/>
      <c r="I964" s="1121"/>
    </row>
    <row r="965" spans="1:9" ht="12.75" customHeight="1" x14ac:dyDescent="0.2">
      <c r="A965" s="1112" t="s">
        <v>1874</v>
      </c>
      <c r="B965" s="1112"/>
      <c r="C965" s="1113" t="s">
        <v>1875</v>
      </c>
      <c r="D965" s="1113"/>
      <c r="E965" s="1113"/>
      <c r="F965" s="1113"/>
      <c r="G965" s="406" t="s">
        <v>164</v>
      </c>
      <c r="H965" s="1116">
        <v>307.44</v>
      </c>
      <c r="I965" s="1115"/>
    </row>
    <row r="966" spans="1:9" ht="12.75" customHeight="1" x14ac:dyDescent="0.2">
      <c r="A966" s="1112" t="s">
        <v>1876</v>
      </c>
      <c r="B966" s="1112"/>
      <c r="C966" s="1113" t="s">
        <v>1877</v>
      </c>
      <c r="D966" s="1113"/>
      <c r="E966" s="1113"/>
      <c r="F966" s="1113"/>
      <c r="G966" s="406" t="s">
        <v>164</v>
      </c>
      <c r="H966" s="1116">
        <v>329.45</v>
      </c>
      <c r="I966" s="1115"/>
    </row>
    <row r="967" spans="1:9" ht="12.75" customHeight="1" x14ac:dyDescent="0.2">
      <c r="A967" s="1140">
        <v>8840</v>
      </c>
      <c r="B967" s="1119"/>
      <c r="C967" s="1120" t="s">
        <v>1878</v>
      </c>
      <c r="D967" s="1120"/>
      <c r="E967" s="1120"/>
      <c r="F967" s="1120"/>
      <c r="G967" s="405"/>
      <c r="H967" s="1121"/>
      <c r="I967" s="1121"/>
    </row>
    <row r="968" spans="1:9" ht="12.75" customHeight="1" x14ac:dyDescent="0.2">
      <c r="A968" s="1112" t="s">
        <v>1879</v>
      </c>
      <c r="B968" s="1112"/>
      <c r="C968" s="1113" t="s">
        <v>1880</v>
      </c>
      <c r="D968" s="1113"/>
      <c r="E968" s="1113"/>
      <c r="F968" s="1113"/>
      <c r="G968" s="406" t="s">
        <v>53</v>
      </c>
      <c r="H968" s="1114">
        <v>35.65</v>
      </c>
      <c r="I968" s="1115"/>
    </row>
    <row r="969" spans="1:9" ht="12.75" customHeight="1" x14ac:dyDescent="0.2">
      <c r="A969" s="1112" t="s">
        <v>1881</v>
      </c>
      <c r="B969" s="1112"/>
      <c r="C969" s="1113" t="s">
        <v>1882</v>
      </c>
      <c r="D969" s="1113"/>
      <c r="E969" s="1113"/>
      <c r="F969" s="1113"/>
      <c r="G969" s="406" t="s">
        <v>53</v>
      </c>
      <c r="H969" s="1114">
        <v>52.66</v>
      </c>
      <c r="I969" s="1115"/>
    </row>
    <row r="970" spans="1:9" ht="12.75" customHeight="1" x14ac:dyDescent="0.2">
      <c r="A970" s="1112" t="s">
        <v>1883</v>
      </c>
      <c r="B970" s="1112"/>
      <c r="C970" s="1113" t="s">
        <v>1884</v>
      </c>
      <c r="D970" s="1113"/>
      <c r="E970" s="1113"/>
      <c r="F970" s="1113"/>
      <c r="G970" s="406" t="s">
        <v>53</v>
      </c>
      <c r="H970" s="1114">
        <v>50.47</v>
      </c>
      <c r="I970" s="1115"/>
    </row>
    <row r="971" spans="1:9" ht="12.75" customHeight="1" x14ac:dyDescent="0.2">
      <c r="A971" s="1140">
        <v>8841</v>
      </c>
      <c r="B971" s="1119"/>
      <c r="C971" s="1120" t="s">
        <v>1885</v>
      </c>
      <c r="D971" s="1120"/>
      <c r="E971" s="1120"/>
      <c r="F971" s="1120"/>
      <c r="G971" s="405"/>
      <c r="H971" s="1121"/>
      <c r="I971" s="1121"/>
    </row>
    <row r="972" spans="1:9" ht="12.75" customHeight="1" x14ac:dyDescent="0.2">
      <c r="A972" s="1112" t="s">
        <v>1886</v>
      </c>
      <c r="B972" s="1112"/>
      <c r="C972" s="1113" t="s">
        <v>1887</v>
      </c>
      <c r="D972" s="1113"/>
      <c r="E972" s="1113"/>
      <c r="F972" s="1113"/>
      <c r="G972" s="406" t="s">
        <v>164</v>
      </c>
      <c r="H972" s="1116">
        <v>168.89</v>
      </c>
      <c r="I972" s="1115"/>
    </row>
    <row r="973" spans="1:9" ht="12.75" customHeight="1" x14ac:dyDescent="0.2">
      <c r="A973" s="1140">
        <v>8842</v>
      </c>
      <c r="B973" s="1119"/>
      <c r="C973" s="1120" t="s">
        <v>1888</v>
      </c>
      <c r="D973" s="1120"/>
      <c r="E973" s="1120"/>
      <c r="F973" s="1120"/>
      <c r="G973" s="405"/>
      <c r="H973" s="1121"/>
      <c r="I973" s="1121"/>
    </row>
    <row r="974" spans="1:9" ht="12.75" customHeight="1" x14ac:dyDescent="0.2">
      <c r="A974" s="1112" t="s">
        <v>1889</v>
      </c>
      <c r="B974" s="1112"/>
      <c r="C974" s="1113" t="s">
        <v>1890</v>
      </c>
      <c r="D974" s="1113"/>
      <c r="E974" s="1113"/>
      <c r="F974" s="1113"/>
      <c r="G974" s="406" t="s">
        <v>164</v>
      </c>
      <c r="H974" s="1114">
        <v>99.78</v>
      </c>
      <c r="I974" s="1115"/>
    </row>
    <row r="975" spans="1:9" ht="12.75" customHeight="1" x14ac:dyDescent="0.2">
      <c r="A975" s="1140">
        <v>8843</v>
      </c>
      <c r="B975" s="1119"/>
      <c r="C975" s="1120" t="s">
        <v>1891</v>
      </c>
      <c r="D975" s="1120"/>
      <c r="E975" s="1120"/>
      <c r="F975" s="1120"/>
      <c r="G975" s="405"/>
      <c r="H975" s="1121"/>
      <c r="I975" s="1121"/>
    </row>
    <row r="976" spans="1:9" ht="12.75" customHeight="1" x14ac:dyDescent="0.2">
      <c r="A976" s="1112" t="s">
        <v>1892</v>
      </c>
      <c r="B976" s="1112"/>
      <c r="C976" s="1113" t="s">
        <v>1893</v>
      </c>
      <c r="D976" s="1113"/>
      <c r="E976" s="1113"/>
      <c r="F976" s="1113"/>
      <c r="G976" s="406" t="s">
        <v>164</v>
      </c>
      <c r="H976" s="1116">
        <v>281.27999999999997</v>
      </c>
      <c r="I976" s="1115"/>
    </row>
    <row r="977" spans="1:9" ht="12.75" customHeight="1" x14ac:dyDescent="0.2">
      <c r="A977" s="1112" t="s">
        <v>1894</v>
      </c>
      <c r="B977" s="1112"/>
      <c r="C977" s="1113" t="s">
        <v>1895</v>
      </c>
      <c r="D977" s="1113"/>
      <c r="E977" s="1113"/>
      <c r="F977" s="1113"/>
      <c r="G977" s="406" t="s">
        <v>164</v>
      </c>
      <c r="H977" s="1116">
        <v>275.74</v>
      </c>
      <c r="I977" s="1115"/>
    </row>
    <row r="978" spans="1:9" ht="12.75" customHeight="1" x14ac:dyDescent="0.2">
      <c r="A978" s="1140">
        <v>8844</v>
      </c>
      <c r="B978" s="1119"/>
      <c r="C978" s="1120" t="s">
        <v>1896</v>
      </c>
      <c r="D978" s="1120"/>
      <c r="E978" s="1120"/>
      <c r="F978" s="1120"/>
      <c r="G978" s="405"/>
      <c r="H978" s="1121"/>
      <c r="I978" s="1121"/>
    </row>
    <row r="979" spans="1:9" ht="12.75" customHeight="1" x14ac:dyDescent="0.2">
      <c r="A979" s="1112" t="s">
        <v>1897</v>
      </c>
      <c r="B979" s="1112"/>
      <c r="C979" s="1113" t="s">
        <v>1898</v>
      </c>
      <c r="D979" s="1113"/>
      <c r="E979" s="1113"/>
      <c r="F979" s="1113"/>
      <c r="G979" s="406" t="s">
        <v>164</v>
      </c>
      <c r="H979" s="1116">
        <v>307.44</v>
      </c>
      <c r="I979" s="1115"/>
    </row>
    <row r="980" spans="1:9" ht="12.75" customHeight="1" x14ac:dyDescent="0.2">
      <c r="A980" s="1112" t="s">
        <v>1899</v>
      </c>
      <c r="B980" s="1112"/>
      <c r="C980" s="1113" t="s">
        <v>1900</v>
      </c>
      <c r="D980" s="1113"/>
      <c r="E980" s="1113"/>
      <c r="F980" s="1113"/>
      <c r="G980" s="406" t="s">
        <v>164</v>
      </c>
      <c r="H980" s="1116">
        <v>329.45</v>
      </c>
      <c r="I980" s="1115"/>
    </row>
    <row r="981" spans="1:9" ht="12.75" customHeight="1" x14ac:dyDescent="0.2">
      <c r="A981" s="1140">
        <v>8675</v>
      </c>
      <c r="B981" s="1119"/>
      <c r="C981" s="1120" t="s">
        <v>1901</v>
      </c>
      <c r="D981" s="1120"/>
      <c r="E981" s="1120"/>
      <c r="F981" s="1120"/>
      <c r="G981" s="405"/>
      <c r="H981" s="1121"/>
      <c r="I981" s="1121"/>
    </row>
    <row r="982" spans="1:9" ht="12.75" customHeight="1" x14ac:dyDescent="0.2">
      <c r="A982" s="1140">
        <v>8845</v>
      </c>
      <c r="B982" s="1119"/>
      <c r="C982" s="1120" t="s">
        <v>1902</v>
      </c>
      <c r="D982" s="1120"/>
      <c r="E982" s="1120"/>
      <c r="F982" s="1120"/>
      <c r="G982" s="405"/>
      <c r="H982" s="1121"/>
      <c r="I982" s="1121"/>
    </row>
    <row r="983" spans="1:9" ht="12.75" customHeight="1" x14ac:dyDescent="0.2">
      <c r="A983" s="1112" t="s">
        <v>1903</v>
      </c>
      <c r="B983" s="1112"/>
      <c r="C983" s="1113" t="s">
        <v>1904</v>
      </c>
      <c r="D983" s="1113"/>
      <c r="E983" s="1113"/>
      <c r="F983" s="1113"/>
      <c r="G983" s="406" t="s">
        <v>164</v>
      </c>
      <c r="H983" s="1114">
        <v>12.34</v>
      </c>
      <c r="I983" s="1115"/>
    </row>
    <row r="984" spans="1:9" ht="12.75" customHeight="1" x14ac:dyDescent="0.2">
      <c r="A984" s="1112" t="s">
        <v>1905</v>
      </c>
      <c r="B984" s="1112"/>
      <c r="C984" s="1113" t="s">
        <v>1906</v>
      </c>
      <c r="D984" s="1113"/>
      <c r="E984" s="1113"/>
      <c r="F984" s="1113"/>
      <c r="G984" s="406" t="s">
        <v>164</v>
      </c>
      <c r="H984" s="1114">
        <v>11.61</v>
      </c>
      <c r="I984" s="1115"/>
    </row>
    <row r="985" spans="1:9" ht="12.75" customHeight="1" x14ac:dyDescent="0.2">
      <c r="A985" s="1112" t="s">
        <v>1907</v>
      </c>
      <c r="B985" s="1112"/>
      <c r="C985" s="1113" t="s">
        <v>1908</v>
      </c>
      <c r="D985" s="1113"/>
      <c r="E985" s="1113"/>
      <c r="F985" s="1113"/>
      <c r="G985" s="406" t="s">
        <v>164</v>
      </c>
      <c r="H985" s="1114">
        <v>11.05</v>
      </c>
      <c r="I985" s="1115"/>
    </row>
    <row r="986" spans="1:9" ht="12.75" customHeight="1" x14ac:dyDescent="0.2">
      <c r="A986" s="1112" t="s">
        <v>1909</v>
      </c>
      <c r="B986" s="1112"/>
      <c r="C986" s="1113" t="s">
        <v>1910</v>
      </c>
      <c r="D986" s="1113"/>
      <c r="E986" s="1113"/>
      <c r="F986" s="1113"/>
      <c r="G986" s="406" t="s">
        <v>164</v>
      </c>
      <c r="H986" s="1117">
        <v>7.96</v>
      </c>
      <c r="I986" s="1115"/>
    </row>
    <row r="987" spans="1:9" ht="12.75" customHeight="1" x14ac:dyDescent="0.2">
      <c r="A987" s="1112" t="s">
        <v>1911</v>
      </c>
      <c r="B987" s="1112"/>
      <c r="C987" s="1113" t="s">
        <v>1912</v>
      </c>
      <c r="D987" s="1113"/>
      <c r="E987" s="1113"/>
      <c r="F987" s="1113"/>
      <c r="G987" s="406" t="s">
        <v>164</v>
      </c>
      <c r="H987" s="1114">
        <v>10.77</v>
      </c>
      <c r="I987" s="1115"/>
    </row>
    <row r="988" spans="1:9" ht="12.75" customHeight="1" x14ac:dyDescent="0.2">
      <c r="A988" s="1112" t="s">
        <v>1913</v>
      </c>
      <c r="B988" s="1112"/>
      <c r="C988" s="1113" t="s">
        <v>1914</v>
      </c>
      <c r="D988" s="1113"/>
      <c r="E988" s="1113"/>
      <c r="F988" s="1113"/>
      <c r="G988" s="406" t="s">
        <v>164</v>
      </c>
      <c r="H988" s="1114">
        <v>28.06</v>
      </c>
      <c r="I988" s="1115"/>
    </row>
    <row r="989" spans="1:9" ht="12.75" customHeight="1" x14ac:dyDescent="0.2">
      <c r="A989" s="1112" t="s">
        <v>1915</v>
      </c>
      <c r="B989" s="1112"/>
      <c r="C989" s="1113" t="s">
        <v>1916</v>
      </c>
      <c r="D989" s="1113"/>
      <c r="E989" s="1113"/>
      <c r="F989" s="1113"/>
      <c r="G989" s="406" t="s">
        <v>53</v>
      </c>
      <c r="H989" s="1114">
        <v>18.73</v>
      </c>
      <c r="I989" s="1115"/>
    </row>
    <row r="990" spans="1:9" ht="12.75" customHeight="1" x14ac:dyDescent="0.2">
      <c r="A990" s="1112" t="s">
        <v>1917</v>
      </c>
      <c r="B990" s="1112"/>
      <c r="C990" s="1113" t="s">
        <v>1918</v>
      </c>
      <c r="D990" s="1113"/>
      <c r="E990" s="1113"/>
      <c r="F990" s="1113"/>
      <c r="G990" s="406" t="s">
        <v>164</v>
      </c>
      <c r="H990" s="1114">
        <v>29.95</v>
      </c>
      <c r="I990" s="1115"/>
    </row>
    <row r="991" spans="1:9" ht="12.75" customHeight="1" x14ac:dyDescent="0.2">
      <c r="A991" s="1112" t="s">
        <v>1919</v>
      </c>
      <c r="B991" s="1112"/>
      <c r="C991" s="1113" t="s">
        <v>1920</v>
      </c>
      <c r="D991" s="1113"/>
      <c r="E991" s="1113"/>
      <c r="F991" s="1113"/>
      <c r="G991" s="406" t="s">
        <v>164</v>
      </c>
      <c r="H991" s="1114">
        <v>44.72</v>
      </c>
      <c r="I991" s="1115"/>
    </row>
    <row r="992" spans="1:9" ht="12.75" customHeight="1" x14ac:dyDescent="0.2">
      <c r="A992" s="1112" t="s">
        <v>1921</v>
      </c>
      <c r="B992" s="1112"/>
      <c r="C992" s="1113" t="s">
        <v>1922</v>
      </c>
      <c r="D992" s="1113"/>
      <c r="E992" s="1113"/>
      <c r="F992" s="1113"/>
      <c r="G992" s="406" t="s">
        <v>164</v>
      </c>
      <c r="H992" s="1114">
        <v>26.28</v>
      </c>
      <c r="I992" s="1115"/>
    </row>
    <row r="993" spans="1:9" ht="12.75" customHeight="1" x14ac:dyDescent="0.2">
      <c r="A993" s="1112" t="s">
        <v>1923</v>
      </c>
      <c r="B993" s="1112"/>
      <c r="C993" s="1113" t="s">
        <v>1924</v>
      </c>
      <c r="D993" s="1113"/>
      <c r="E993" s="1113"/>
      <c r="F993" s="1113"/>
      <c r="G993" s="406" t="s">
        <v>164</v>
      </c>
      <c r="H993" s="1114">
        <v>26.74</v>
      </c>
      <c r="I993" s="1115"/>
    </row>
    <row r="994" spans="1:9" ht="12.75" customHeight="1" x14ac:dyDescent="0.2">
      <c r="A994" s="1112" t="s">
        <v>1925</v>
      </c>
      <c r="B994" s="1112"/>
      <c r="C994" s="1113" t="s">
        <v>1926</v>
      </c>
      <c r="D994" s="1113"/>
      <c r="E994" s="1113"/>
      <c r="F994" s="1113"/>
      <c r="G994" s="406" t="s">
        <v>164</v>
      </c>
      <c r="H994" s="1114">
        <v>28.39</v>
      </c>
      <c r="I994" s="1115"/>
    </row>
    <row r="995" spans="1:9" ht="12.75" customHeight="1" x14ac:dyDescent="0.2">
      <c r="A995" s="1140">
        <v>8846</v>
      </c>
      <c r="B995" s="1119"/>
      <c r="C995" s="1120" t="s">
        <v>1927</v>
      </c>
      <c r="D995" s="1120"/>
      <c r="E995" s="1120"/>
      <c r="F995" s="1120"/>
      <c r="G995" s="405"/>
      <c r="H995" s="1121"/>
      <c r="I995" s="1121"/>
    </row>
    <row r="996" spans="1:9" ht="12.75" customHeight="1" x14ac:dyDescent="0.2">
      <c r="A996" s="1112" t="s">
        <v>1928</v>
      </c>
      <c r="B996" s="1112"/>
      <c r="C996" s="1113" t="s">
        <v>1929</v>
      </c>
      <c r="D996" s="1113"/>
      <c r="E996" s="1113"/>
      <c r="F996" s="1113"/>
      <c r="G996" s="406" t="s">
        <v>164</v>
      </c>
      <c r="H996" s="1114">
        <v>19.760000000000002</v>
      </c>
      <c r="I996" s="1115"/>
    </row>
    <row r="997" spans="1:9" ht="12.75" customHeight="1" x14ac:dyDescent="0.2">
      <c r="A997" s="1112" t="s">
        <v>1930</v>
      </c>
      <c r="B997" s="1112"/>
      <c r="C997" s="1113" t="s">
        <v>1931</v>
      </c>
      <c r="D997" s="1113"/>
      <c r="E997" s="1113"/>
      <c r="F997" s="1113"/>
      <c r="G997" s="406" t="s">
        <v>164</v>
      </c>
      <c r="H997" s="1114">
        <v>22.59</v>
      </c>
      <c r="I997" s="1115"/>
    </row>
    <row r="998" spans="1:9" ht="12.75" customHeight="1" x14ac:dyDescent="0.2">
      <c r="A998" s="1140">
        <v>8847</v>
      </c>
      <c r="B998" s="1119"/>
      <c r="C998" s="1120" t="s">
        <v>1932</v>
      </c>
      <c r="D998" s="1120"/>
      <c r="E998" s="1120"/>
      <c r="F998" s="1120"/>
      <c r="G998" s="405"/>
      <c r="H998" s="1121"/>
      <c r="I998" s="1121"/>
    </row>
    <row r="999" spans="1:9" ht="12.75" customHeight="1" x14ac:dyDescent="0.2">
      <c r="A999" s="1112" t="s">
        <v>1933</v>
      </c>
      <c r="B999" s="1112"/>
      <c r="C999" s="1113" t="s">
        <v>1934</v>
      </c>
      <c r="D999" s="1113"/>
      <c r="E999" s="1113"/>
      <c r="F999" s="1113"/>
      <c r="G999" s="406" t="s">
        <v>164</v>
      </c>
      <c r="H999" s="1114">
        <v>18.54</v>
      </c>
      <c r="I999" s="1115"/>
    </row>
    <row r="1000" spans="1:9" ht="12.75" customHeight="1" x14ac:dyDescent="0.2">
      <c r="A1000" s="1112" t="s">
        <v>1935</v>
      </c>
      <c r="B1000" s="1112"/>
      <c r="C1000" s="1113" t="s">
        <v>1936</v>
      </c>
      <c r="D1000" s="1113"/>
      <c r="E1000" s="1113"/>
      <c r="F1000" s="1113"/>
      <c r="G1000" s="406" t="s">
        <v>164</v>
      </c>
      <c r="H1000" s="1114">
        <v>45.28</v>
      </c>
      <c r="I1000" s="1115"/>
    </row>
    <row r="1001" spans="1:9" ht="12.75" customHeight="1" x14ac:dyDescent="0.2">
      <c r="A1001" s="1140">
        <v>8848</v>
      </c>
      <c r="B1001" s="1119"/>
      <c r="C1001" s="1120" t="s">
        <v>1937</v>
      </c>
      <c r="D1001" s="1120"/>
      <c r="E1001" s="1120"/>
      <c r="F1001" s="1120"/>
      <c r="G1001" s="405"/>
      <c r="H1001" s="1121"/>
      <c r="I1001" s="1121"/>
    </row>
    <row r="1002" spans="1:9" ht="12.75" customHeight="1" x14ac:dyDescent="0.2">
      <c r="A1002" s="1112" t="s">
        <v>1938</v>
      </c>
      <c r="B1002" s="1112"/>
      <c r="C1002" s="1113" t="s">
        <v>1939</v>
      </c>
      <c r="D1002" s="1113"/>
      <c r="E1002" s="1113"/>
      <c r="F1002" s="1113"/>
      <c r="G1002" s="406" t="s">
        <v>53</v>
      </c>
      <c r="H1002" s="1114">
        <v>19.39</v>
      </c>
      <c r="I1002" s="1115"/>
    </row>
    <row r="1003" spans="1:9" ht="12.75" customHeight="1" x14ac:dyDescent="0.2">
      <c r="A1003" s="1112" t="s">
        <v>1940</v>
      </c>
      <c r="B1003" s="1112"/>
      <c r="C1003" s="1113" t="s">
        <v>1941</v>
      </c>
      <c r="D1003" s="1113"/>
      <c r="E1003" s="1113"/>
      <c r="F1003" s="1113"/>
      <c r="G1003" s="406" t="s">
        <v>53</v>
      </c>
      <c r="H1003" s="1114">
        <v>19.989999999999998</v>
      </c>
      <c r="I1003" s="1115"/>
    </row>
    <row r="1004" spans="1:9" ht="12.75" customHeight="1" x14ac:dyDescent="0.2">
      <c r="A1004" s="1112" t="s">
        <v>1942</v>
      </c>
      <c r="B1004" s="1112"/>
      <c r="C1004" s="1113" t="s">
        <v>1943</v>
      </c>
      <c r="D1004" s="1113"/>
      <c r="E1004" s="1113"/>
      <c r="F1004" s="1113"/>
      <c r="G1004" s="406" t="s">
        <v>53</v>
      </c>
      <c r="H1004" s="1114">
        <v>30.51</v>
      </c>
      <c r="I1004" s="1115"/>
    </row>
    <row r="1005" spans="1:9" ht="12.75" customHeight="1" x14ac:dyDescent="0.2">
      <c r="A1005" s="1112" t="s">
        <v>1944</v>
      </c>
      <c r="B1005" s="1112"/>
      <c r="C1005" s="1113" t="s">
        <v>1945</v>
      </c>
      <c r="D1005" s="1113"/>
      <c r="E1005" s="1113"/>
      <c r="F1005" s="1113"/>
      <c r="G1005" s="406" t="s">
        <v>164</v>
      </c>
      <c r="H1005" s="1114">
        <v>90.2</v>
      </c>
      <c r="I1005" s="1115"/>
    </row>
    <row r="1006" spans="1:9" ht="12.75" customHeight="1" x14ac:dyDescent="0.2">
      <c r="A1006" s="1112" t="s">
        <v>1946</v>
      </c>
      <c r="B1006" s="1112"/>
      <c r="C1006" s="1113" t="s">
        <v>1947</v>
      </c>
      <c r="D1006" s="1113"/>
      <c r="E1006" s="1113"/>
      <c r="F1006" s="1113"/>
      <c r="G1006" s="406" t="s">
        <v>164</v>
      </c>
      <c r="H1006" s="1114">
        <v>96.41</v>
      </c>
      <c r="I1006" s="1115"/>
    </row>
    <row r="1007" spans="1:9" ht="12.75" customHeight="1" x14ac:dyDescent="0.2">
      <c r="A1007" s="1112" t="s">
        <v>1948</v>
      </c>
      <c r="B1007" s="1112"/>
      <c r="C1007" s="1113" t="s">
        <v>1949</v>
      </c>
      <c r="D1007" s="1113"/>
      <c r="E1007" s="1113"/>
      <c r="F1007" s="1113"/>
      <c r="G1007" s="406" t="s">
        <v>164</v>
      </c>
      <c r="H1007" s="1114">
        <v>84.36</v>
      </c>
      <c r="I1007" s="1115"/>
    </row>
    <row r="1008" spans="1:9" ht="12.75" customHeight="1" x14ac:dyDescent="0.2">
      <c r="A1008" s="1112" t="s">
        <v>1950</v>
      </c>
      <c r="B1008" s="1112"/>
      <c r="C1008" s="1113" t="s">
        <v>1951</v>
      </c>
      <c r="D1008" s="1113"/>
      <c r="E1008" s="1113"/>
      <c r="F1008" s="1113"/>
      <c r="G1008" s="406" t="s">
        <v>164</v>
      </c>
      <c r="H1008" s="1114">
        <v>79</v>
      </c>
      <c r="I1008" s="1115"/>
    </row>
    <row r="1009" spans="1:9" ht="12.75" customHeight="1" x14ac:dyDescent="0.2">
      <c r="A1009" s="1112" t="s">
        <v>1952</v>
      </c>
      <c r="B1009" s="1112"/>
      <c r="C1009" s="1113" t="s">
        <v>1953</v>
      </c>
      <c r="D1009" s="1113"/>
      <c r="E1009" s="1113"/>
      <c r="F1009" s="1113"/>
      <c r="G1009" s="406" t="s">
        <v>164</v>
      </c>
      <c r="H1009" s="1114">
        <v>65.849999999999994</v>
      </c>
      <c r="I1009" s="1115"/>
    </row>
    <row r="1010" spans="1:9" ht="12.75" customHeight="1" x14ac:dyDescent="0.2">
      <c r="A1010" s="1112" t="s">
        <v>1954</v>
      </c>
      <c r="B1010" s="1112"/>
      <c r="C1010" s="1113" t="s">
        <v>1955</v>
      </c>
      <c r="D1010" s="1113"/>
      <c r="E1010" s="1113"/>
      <c r="F1010" s="1113"/>
      <c r="G1010" s="406" t="s">
        <v>164</v>
      </c>
      <c r="H1010" s="1116">
        <v>303.82</v>
      </c>
      <c r="I1010" s="1115"/>
    </row>
    <row r="1011" spans="1:9" ht="12.75" customHeight="1" x14ac:dyDescent="0.2">
      <c r="A1011" s="1112" t="s">
        <v>1956</v>
      </c>
      <c r="B1011" s="1112"/>
      <c r="C1011" s="1113" t="s">
        <v>1957</v>
      </c>
      <c r="D1011" s="1113"/>
      <c r="E1011" s="1113"/>
      <c r="F1011" s="1113"/>
      <c r="G1011" s="406" t="s">
        <v>164</v>
      </c>
      <c r="H1011" s="1116">
        <v>201.71</v>
      </c>
      <c r="I1011" s="1115"/>
    </row>
    <row r="1012" spans="1:9" ht="12.75" customHeight="1" x14ac:dyDescent="0.2">
      <c r="A1012" s="1140">
        <v>8850</v>
      </c>
      <c r="B1012" s="1119"/>
      <c r="C1012" s="1120" t="s">
        <v>1958</v>
      </c>
      <c r="D1012" s="1120"/>
      <c r="E1012" s="1120"/>
      <c r="F1012" s="1120"/>
      <c r="G1012" s="405"/>
      <c r="H1012" s="1121"/>
      <c r="I1012" s="1121"/>
    </row>
    <row r="1013" spans="1:9" ht="12.75" customHeight="1" x14ac:dyDescent="0.2">
      <c r="A1013" s="1112" t="s">
        <v>1959</v>
      </c>
      <c r="B1013" s="1112"/>
      <c r="C1013" s="1113" t="s">
        <v>1960</v>
      </c>
      <c r="D1013" s="1113"/>
      <c r="E1013" s="1113"/>
      <c r="F1013" s="1113"/>
      <c r="G1013" s="406" t="s">
        <v>53</v>
      </c>
      <c r="H1013" s="1114">
        <v>22.35</v>
      </c>
      <c r="I1013" s="1115"/>
    </row>
    <row r="1014" spans="1:9" ht="12.75" customHeight="1" x14ac:dyDescent="0.2">
      <c r="A1014" s="1140">
        <v>8851</v>
      </c>
      <c r="B1014" s="1119"/>
      <c r="C1014" s="1120" t="s">
        <v>1961</v>
      </c>
      <c r="D1014" s="1120"/>
      <c r="E1014" s="1120"/>
      <c r="F1014" s="1120"/>
      <c r="G1014" s="405"/>
      <c r="H1014" s="1121"/>
      <c r="I1014" s="1121"/>
    </row>
    <row r="1015" spans="1:9" ht="12.75" customHeight="1" x14ac:dyDescent="0.2">
      <c r="A1015" s="1112" t="s">
        <v>1962</v>
      </c>
      <c r="B1015" s="1112"/>
      <c r="C1015" s="1113" t="s">
        <v>1963</v>
      </c>
      <c r="D1015" s="1113"/>
      <c r="E1015" s="1113"/>
      <c r="F1015" s="1113"/>
      <c r="G1015" s="406" t="s">
        <v>164</v>
      </c>
      <c r="H1015" s="1114">
        <v>65.180000000000007</v>
      </c>
      <c r="I1015" s="1115"/>
    </row>
    <row r="1016" spans="1:9" ht="12.75" customHeight="1" x14ac:dyDescent="0.2">
      <c r="A1016" s="1112" t="s">
        <v>1964</v>
      </c>
      <c r="B1016" s="1112"/>
      <c r="C1016" s="1113" t="s">
        <v>1965</v>
      </c>
      <c r="D1016" s="1113"/>
      <c r="E1016" s="1113"/>
      <c r="F1016" s="1113"/>
      <c r="G1016" s="406" t="s">
        <v>164</v>
      </c>
      <c r="H1016" s="1114">
        <v>67.819999999999993</v>
      </c>
      <c r="I1016" s="1115"/>
    </row>
    <row r="1017" spans="1:9" ht="12.75" customHeight="1" x14ac:dyDescent="0.2">
      <c r="A1017" s="1140">
        <v>8852</v>
      </c>
      <c r="B1017" s="1119"/>
      <c r="C1017" s="1120" t="s">
        <v>1966</v>
      </c>
      <c r="D1017" s="1120"/>
      <c r="E1017" s="1120"/>
      <c r="F1017" s="1120"/>
      <c r="G1017" s="405"/>
      <c r="H1017" s="1121"/>
      <c r="I1017" s="1121"/>
    </row>
    <row r="1018" spans="1:9" ht="12.75" customHeight="1" x14ac:dyDescent="0.2">
      <c r="A1018" s="1112" t="s">
        <v>1967</v>
      </c>
      <c r="B1018" s="1112"/>
      <c r="C1018" s="1113" t="s">
        <v>1968</v>
      </c>
      <c r="D1018" s="1113"/>
      <c r="E1018" s="1113"/>
      <c r="F1018" s="1113"/>
      <c r="G1018" s="406" t="s">
        <v>164</v>
      </c>
      <c r="H1018" s="1114">
        <v>65.37</v>
      </c>
      <c r="I1018" s="1115"/>
    </row>
    <row r="1019" spans="1:9" ht="12.75" customHeight="1" x14ac:dyDescent="0.2">
      <c r="A1019" s="1112" t="s">
        <v>1969</v>
      </c>
      <c r="B1019" s="1112"/>
      <c r="C1019" s="1113" t="s">
        <v>1970</v>
      </c>
      <c r="D1019" s="1113"/>
      <c r="E1019" s="1113"/>
      <c r="F1019" s="1113"/>
      <c r="G1019" s="406" t="s">
        <v>164</v>
      </c>
      <c r="H1019" s="1116">
        <v>247.04</v>
      </c>
      <c r="I1019" s="1115"/>
    </row>
    <row r="1020" spans="1:9" ht="12.75" customHeight="1" x14ac:dyDescent="0.2">
      <c r="A1020" s="1112" t="s">
        <v>1971</v>
      </c>
      <c r="B1020" s="1112"/>
      <c r="C1020" s="1113" t="s">
        <v>1972</v>
      </c>
      <c r="D1020" s="1113"/>
      <c r="E1020" s="1113"/>
      <c r="F1020" s="1113"/>
      <c r="G1020" s="406" t="s">
        <v>164</v>
      </c>
      <c r="H1020" s="1116">
        <v>216.59</v>
      </c>
      <c r="I1020" s="1115"/>
    </row>
    <row r="1021" spans="1:9" ht="12.75" customHeight="1" x14ac:dyDescent="0.2">
      <c r="A1021" s="1112" t="s">
        <v>1973</v>
      </c>
      <c r="B1021" s="1112"/>
      <c r="C1021" s="1113" t="s">
        <v>1974</v>
      </c>
      <c r="D1021" s="1113"/>
      <c r="E1021" s="1113"/>
      <c r="F1021" s="1113"/>
      <c r="G1021" s="406" t="s">
        <v>164</v>
      </c>
      <c r="H1021" s="1116">
        <v>114.18</v>
      </c>
      <c r="I1021" s="1115"/>
    </row>
    <row r="1022" spans="1:9" ht="12.75" customHeight="1" x14ac:dyDescent="0.2">
      <c r="A1022" s="1140">
        <v>8853</v>
      </c>
      <c r="B1022" s="1119"/>
      <c r="C1022" s="1120" t="s">
        <v>1975</v>
      </c>
      <c r="D1022" s="1120"/>
      <c r="E1022" s="1120"/>
      <c r="F1022" s="1120"/>
      <c r="G1022" s="405"/>
      <c r="H1022" s="1121"/>
      <c r="I1022" s="1121"/>
    </row>
    <row r="1023" spans="1:9" ht="12.75" customHeight="1" x14ac:dyDescent="0.2">
      <c r="A1023" s="1112" t="s">
        <v>1976</v>
      </c>
      <c r="B1023" s="1112"/>
      <c r="C1023" s="1113" t="s">
        <v>1977</v>
      </c>
      <c r="D1023" s="1113"/>
      <c r="E1023" s="1113"/>
      <c r="F1023" s="1113"/>
      <c r="G1023" s="406" t="s">
        <v>164</v>
      </c>
      <c r="H1023" s="1114">
        <v>14.49</v>
      </c>
      <c r="I1023" s="1115"/>
    </row>
    <row r="1024" spans="1:9" ht="12.75" customHeight="1" x14ac:dyDescent="0.2">
      <c r="A1024" s="1112" t="s">
        <v>1978</v>
      </c>
      <c r="B1024" s="1112"/>
      <c r="C1024" s="1113" t="s">
        <v>1979</v>
      </c>
      <c r="D1024" s="1113"/>
      <c r="E1024" s="1113"/>
      <c r="F1024" s="1113"/>
      <c r="G1024" s="406" t="s">
        <v>164</v>
      </c>
      <c r="H1024" s="1116">
        <v>113.87</v>
      </c>
      <c r="I1024" s="1115"/>
    </row>
    <row r="1025" spans="1:9" ht="12.75" customHeight="1" x14ac:dyDescent="0.2">
      <c r="A1025" s="1112" t="s">
        <v>1980</v>
      </c>
      <c r="B1025" s="1112"/>
      <c r="C1025" s="1113" t="s">
        <v>1981</v>
      </c>
      <c r="D1025" s="1113"/>
      <c r="E1025" s="1113"/>
      <c r="F1025" s="1113"/>
      <c r="G1025" s="406" t="s">
        <v>164</v>
      </c>
      <c r="H1025" s="1116">
        <v>115.69</v>
      </c>
      <c r="I1025" s="1115"/>
    </row>
    <row r="1026" spans="1:9" ht="12.75" customHeight="1" x14ac:dyDescent="0.2">
      <c r="A1026" s="1112" t="s">
        <v>1982</v>
      </c>
      <c r="B1026" s="1112"/>
      <c r="C1026" s="1113" t="s">
        <v>1983</v>
      </c>
      <c r="D1026" s="1113"/>
      <c r="E1026" s="1113"/>
      <c r="F1026" s="1113"/>
      <c r="G1026" s="406" t="s">
        <v>164</v>
      </c>
      <c r="H1026" s="1116">
        <v>101.17</v>
      </c>
      <c r="I1026" s="1115"/>
    </row>
    <row r="1027" spans="1:9" ht="12.75" customHeight="1" x14ac:dyDescent="0.2">
      <c r="A1027" s="1140">
        <v>8854</v>
      </c>
      <c r="B1027" s="1119"/>
      <c r="C1027" s="1120" t="s">
        <v>1984</v>
      </c>
      <c r="D1027" s="1120"/>
      <c r="E1027" s="1120"/>
      <c r="F1027" s="1120"/>
      <c r="G1027" s="405"/>
      <c r="H1027" s="1121"/>
      <c r="I1027" s="1121"/>
    </row>
    <row r="1028" spans="1:9" ht="12.75" customHeight="1" x14ac:dyDescent="0.2">
      <c r="A1028" s="1112" t="s">
        <v>1985</v>
      </c>
      <c r="B1028" s="1112"/>
      <c r="C1028" s="1113" t="s">
        <v>1986</v>
      </c>
      <c r="D1028" s="1113"/>
      <c r="E1028" s="1113"/>
      <c r="F1028" s="1113"/>
      <c r="G1028" s="406" t="s">
        <v>164</v>
      </c>
      <c r="H1028" s="1114">
        <v>42.73</v>
      </c>
      <c r="I1028" s="1115"/>
    </row>
    <row r="1029" spans="1:9" ht="12.75" customHeight="1" x14ac:dyDescent="0.2">
      <c r="A1029" s="1112" t="s">
        <v>1987</v>
      </c>
      <c r="B1029" s="1112"/>
      <c r="C1029" s="1113" t="s">
        <v>1988</v>
      </c>
      <c r="D1029" s="1113"/>
      <c r="E1029" s="1113"/>
      <c r="F1029" s="1113"/>
      <c r="G1029" s="406" t="s">
        <v>164</v>
      </c>
      <c r="H1029" s="1116">
        <v>158.91</v>
      </c>
      <c r="I1029" s="1115"/>
    </row>
    <row r="1030" spans="1:9" ht="12.75" customHeight="1" x14ac:dyDescent="0.2">
      <c r="A1030" s="1140">
        <v>8676</v>
      </c>
      <c r="B1030" s="1119"/>
      <c r="C1030" s="1120" t="s">
        <v>1989</v>
      </c>
      <c r="D1030" s="1120"/>
      <c r="E1030" s="1120"/>
      <c r="F1030" s="1120"/>
      <c r="G1030" s="405"/>
      <c r="H1030" s="1121"/>
      <c r="I1030" s="1121"/>
    </row>
    <row r="1031" spans="1:9" ht="12.75" customHeight="1" x14ac:dyDescent="0.2">
      <c r="A1031" s="1140">
        <v>8855</v>
      </c>
      <c r="B1031" s="1119"/>
      <c r="C1031" s="1120" t="s">
        <v>1990</v>
      </c>
      <c r="D1031" s="1120"/>
      <c r="E1031" s="1120"/>
      <c r="F1031" s="1120"/>
      <c r="G1031" s="405"/>
      <c r="H1031" s="1121"/>
      <c r="I1031" s="1121"/>
    </row>
    <row r="1032" spans="1:9" ht="12.75" customHeight="1" x14ac:dyDescent="0.2">
      <c r="A1032" s="1112" t="s">
        <v>1991</v>
      </c>
      <c r="B1032" s="1112"/>
      <c r="C1032" s="1113" t="s">
        <v>1992</v>
      </c>
      <c r="D1032" s="1113"/>
      <c r="E1032" s="1113"/>
      <c r="F1032" s="1113"/>
      <c r="G1032" s="406" t="s">
        <v>164</v>
      </c>
      <c r="H1032" s="1114">
        <v>64.260000000000005</v>
      </c>
      <c r="I1032" s="1115"/>
    </row>
    <row r="1033" spans="1:9" ht="12.75" customHeight="1" x14ac:dyDescent="0.2">
      <c r="A1033" s="1112" t="s">
        <v>1993</v>
      </c>
      <c r="B1033" s="1112"/>
      <c r="C1033" s="1113" t="s">
        <v>1994</v>
      </c>
      <c r="D1033" s="1113"/>
      <c r="E1033" s="1113"/>
      <c r="F1033" s="1113"/>
      <c r="G1033" s="406" t="s">
        <v>164</v>
      </c>
      <c r="H1033" s="1114">
        <v>53.64</v>
      </c>
      <c r="I1033" s="1115"/>
    </row>
    <row r="1034" spans="1:9" ht="12.75" customHeight="1" x14ac:dyDescent="0.2">
      <c r="A1034" s="1112" t="s">
        <v>1995</v>
      </c>
      <c r="B1034" s="1112"/>
      <c r="C1034" s="1113" t="s">
        <v>1996</v>
      </c>
      <c r="D1034" s="1113"/>
      <c r="E1034" s="1113"/>
      <c r="F1034" s="1113"/>
      <c r="G1034" s="406" t="s">
        <v>164</v>
      </c>
      <c r="H1034" s="1114">
        <v>40.15</v>
      </c>
      <c r="I1034" s="1115"/>
    </row>
    <row r="1035" spans="1:9" ht="12.75" customHeight="1" x14ac:dyDescent="0.2">
      <c r="A1035" s="1112" t="s">
        <v>1997</v>
      </c>
      <c r="B1035" s="1112"/>
      <c r="C1035" s="1113" t="s">
        <v>1998</v>
      </c>
      <c r="D1035" s="1113"/>
      <c r="E1035" s="1113"/>
      <c r="F1035" s="1113"/>
      <c r="G1035" s="406" t="s">
        <v>53</v>
      </c>
      <c r="H1035" s="1114">
        <v>17.02</v>
      </c>
      <c r="I1035" s="1115"/>
    </row>
    <row r="1036" spans="1:9" ht="12.75" customHeight="1" x14ac:dyDescent="0.2">
      <c r="A1036" s="1140">
        <v>8856</v>
      </c>
      <c r="B1036" s="1119"/>
      <c r="C1036" s="1120" t="s">
        <v>1999</v>
      </c>
      <c r="D1036" s="1120"/>
      <c r="E1036" s="1120"/>
      <c r="F1036" s="1120"/>
      <c r="G1036" s="405"/>
      <c r="H1036" s="1121"/>
      <c r="I1036" s="1121"/>
    </row>
    <row r="1037" spans="1:9" ht="12.75" customHeight="1" x14ac:dyDescent="0.2">
      <c r="A1037" s="1112" t="s">
        <v>2000</v>
      </c>
      <c r="B1037" s="1112"/>
      <c r="C1037" s="1113" t="s">
        <v>2001</v>
      </c>
      <c r="D1037" s="1113"/>
      <c r="E1037" s="1113"/>
      <c r="F1037" s="1113"/>
      <c r="G1037" s="406" t="s">
        <v>53</v>
      </c>
      <c r="H1037" s="1114">
        <v>15.71</v>
      </c>
      <c r="I1037" s="1115"/>
    </row>
    <row r="1038" spans="1:9" ht="12.75" customHeight="1" x14ac:dyDescent="0.2">
      <c r="A1038" s="1112" t="s">
        <v>2002</v>
      </c>
      <c r="B1038" s="1112"/>
      <c r="C1038" s="1113" t="s">
        <v>2003</v>
      </c>
      <c r="D1038" s="1113"/>
      <c r="E1038" s="1113"/>
      <c r="F1038" s="1113"/>
      <c r="G1038" s="406" t="s">
        <v>164</v>
      </c>
      <c r="H1038" s="1116">
        <v>130.65</v>
      </c>
      <c r="I1038" s="1115"/>
    </row>
    <row r="1039" spans="1:9" ht="12.75" customHeight="1" x14ac:dyDescent="0.2">
      <c r="A1039" s="1112" t="s">
        <v>2004</v>
      </c>
      <c r="B1039" s="1112"/>
      <c r="C1039" s="1113" t="s">
        <v>2005</v>
      </c>
      <c r="D1039" s="1113"/>
      <c r="E1039" s="1113"/>
      <c r="F1039" s="1113"/>
      <c r="G1039" s="406" t="s">
        <v>164</v>
      </c>
      <c r="H1039" s="1114">
        <v>63.16</v>
      </c>
      <c r="I1039" s="1115"/>
    </row>
    <row r="1040" spans="1:9" ht="12.75" customHeight="1" x14ac:dyDescent="0.2">
      <c r="A1040" s="1112" t="s">
        <v>2006</v>
      </c>
      <c r="B1040" s="1112"/>
      <c r="C1040" s="1113" t="s">
        <v>2007</v>
      </c>
      <c r="D1040" s="1113"/>
      <c r="E1040" s="1113"/>
      <c r="F1040" s="1113"/>
      <c r="G1040" s="406" t="s">
        <v>164</v>
      </c>
      <c r="H1040" s="1114">
        <v>80.38</v>
      </c>
      <c r="I1040" s="1115"/>
    </row>
    <row r="1041" spans="1:9" ht="12.75" customHeight="1" x14ac:dyDescent="0.2">
      <c r="A1041" s="1140">
        <v>8857</v>
      </c>
      <c r="B1041" s="1119"/>
      <c r="C1041" s="1120" t="s">
        <v>2008</v>
      </c>
      <c r="D1041" s="1120"/>
      <c r="E1041" s="1120"/>
      <c r="F1041" s="1120"/>
      <c r="G1041" s="405"/>
      <c r="H1041" s="1121"/>
      <c r="I1041" s="1121"/>
    </row>
    <row r="1042" spans="1:9" ht="12.75" customHeight="1" x14ac:dyDescent="0.2">
      <c r="A1042" s="1112" t="s">
        <v>2009</v>
      </c>
      <c r="B1042" s="1112"/>
      <c r="C1042" s="1113" t="s">
        <v>2010</v>
      </c>
      <c r="D1042" s="1113"/>
      <c r="E1042" s="1113"/>
      <c r="F1042" s="1113"/>
      <c r="G1042" s="406" t="s">
        <v>164</v>
      </c>
      <c r="H1042" s="1114">
        <v>69.34</v>
      </c>
      <c r="I1042" s="1115"/>
    </row>
    <row r="1043" spans="1:9" ht="12.75" customHeight="1" x14ac:dyDescent="0.2">
      <c r="A1043" s="1112" t="s">
        <v>2011</v>
      </c>
      <c r="B1043" s="1112"/>
      <c r="C1043" s="1113" t="s">
        <v>2012</v>
      </c>
      <c r="D1043" s="1113"/>
      <c r="E1043" s="1113"/>
      <c r="F1043" s="1113"/>
      <c r="G1043" s="406" t="s">
        <v>53</v>
      </c>
      <c r="H1043" s="1114">
        <v>16.010000000000002</v>
      </c>
      <c r="I1043" s="1115"/>
    </row>
    <row r="1044" spans="1:9" ht="12.75" customHeight="1" x14ac:dyDescent="0.2">
      <c r="A1044" s="1140">
        <v>8858</v>
      </c>
      <c r="B1044" s="1119"/>
      <c r="C1044" s="1120" t="s">
        <v>2013</v>
      </c>
      <c r="D1044" s="1120"/>
      <c r="E1044" s="1120"/>
      <c r="F1044" s="1120"/>
      <c r="G1044" s="405"/>
      <c r="H1044" s="1121"/>
      <c r="I1044" s="1121"/>
    </row>
    <row r="1045" spans="1:9" ht="12.75" customHeight="1" x14ac:dyDescent="0.2">
      <c r="A1045" s="1112" t="s">
        <v>2014</v>
      </c>
      <c r="B1045" s="1112"/>
      <c r="C1045" s="1113" t="s">
        <v>2015</v>
      </c>
      <c r="D1045" s="1113"/>
      <c r="E1045" s="1113"/>
      <c r="F1045" s="1113"/>
      <c r="G1045" s="406" t="s">
        <v>53</v>
      </c>
      <c r="H1045" s="1117">
        <v>9.0299999999999994</v>
      </c>
      <c r="I1045" s="1115"/>
    </row>
    <row r="1046" spans="1:9" ht="12.75" customHeight="1" x14ac:dyDescent="0.2">
      <c r="A1046" s="1140">
        <v>8677</v>
      </c>
      <c r="B1046" s="1119"/>
      <c r="C1046" s="1120" t="s">
        <v>2016</v>
      </c>
      <c r="D1046" s="1120"/>
      <c r="E1046" s="1120"/>
      <c r="F1046" s="1120"/>
      <c r="G1046" s="405"/>
      <c r="H1046" s="1121"/>
      <c r="I1046" s="1121"/>
    </row>
    <row r="1047" spans="1:9" ht="12.75" customHeight="1" x14ac:dyDescent="0.2">
      <c r="A1047" s="1140">
        <v>8859</v>
      </c>
      <c r="B1047" s="1119"/>
      <c r="C1047" s="1120" t="s">
        <v>2017</v>
      </c>
      <c r="D1047" s="1120"/>
      <c r="E1047" s="1120"/>
      <c r="F1047" s="1120"/>
      <c r="G1047" s="405"/>
      <c r="H1047" s="1121"/>
      <c r="I1047" s="1121"/>
    </row>
    <row r="1048" spans="1:9" ht="12.75" customHeight="1" x14ac:dyDescent="0.2">
      <c r="A1048" s="1112" t="s">
        <v>2018</v>
      </c>
      <c r="B1048" s="1112"/>
      <c r="C1048" s="1113" t="s">
        <v>2019</v>
      </c>
      <c r="D1048" s="1113"/>
      <c r="E1048" s="1113"/>
      <c r="F1048" s="1113"/>
      <c r="G1048" s="406" t="s">
        <v>53</v>
      </c>
      <c r="H1048" s="1116">
        <v>419.4</v>
      </c>
      <c r="I1048" s="1115"/>
    </row>
    <row r="1049" spans="1:9" ht="12.75" customHeight="1" x14ac:dyDescent="0.2">
      <c r="A1049" s="1112" t="s">
        <v>2020</v>
      </c>
      <c r="B1049" s="1112"/>
      <c r="C1049" s="1113" t="s">
        <v>2021</v>
      </c>
      <c r="D1049" s="1113"/>
      <c r="E1049" s="1113"/>
      <c r="F1049" s="1113"/>
      <c r="G1049" s="406" t="s">
        <v>53</v>
      </c>
      <c r="H1049" s="1116">
        <v>140.07</v>
      </c>
      <c r="I1049" s="1115"/>
    </row>
    <row r="1050" spans="1:9" ht="12.75" customHeight="1" x14ac:dyDescent="0.2">
      <c r="A1050" s="1112" t="s">
        <v>2022</v>
      </c>
      <c r="B1050" s="1112"/>
      <c r="C1050" s="1113" t="s">
        <v>2023</v>
      </c>
      <c r="D1050" s="1113"/>
      <c r="E1050" s="1113"/>
      <c r="F1050" s="1113"/>
      <c r="G1050" s="406" t="s">
        <v>53</v>
      </c>
      <c r="H1050" s="1116">
        <v>220.45</v>
      </c>
      <c r="I1050" s="1115"/>
    </row>
    <row r="1051" spans="1:9" ht="12.75" customHeight="1" x14ac:dyDescent="0.2">
      <c r="A1051" s="1112" t="s">
        <v>2024</v>
      </c>
      <c r="B1051" s="1112"/>
      <c r="C1051" s="1113" t="s">
        <v>2025</v>
      </c>
      <c r="D1051" s="1113"/>
      <c r="E1051" s="1113"/>
      <c r="F1051" s="1113"/>
      <c r="G1051" s="406" t="s">
        <v>53</v>
      </c>
      <c r="H1051" s="1116">
        <v>218.52</v>
      </c>
      <c r="I1051" s="1115"/>
    </row>
    <row r="1052" spans="1:9" ht="12.75" customHeight="1" x14ac:dyDescent="0.2">
      <c r="A1052" s="1112" t="s">
        <v>2026</v>
      </c>
      <c r="B1052" s="1112"/>
      <c r="C1052" s="1113" t="s">
        <v>2027</v>
      </c>
      <c r="D1052" s="1113"/>
      <c r="E1052" s="1113"/>
      <c r="F1052" s="1113"/>
      <c r="G1052" s="406" t="s">
        <v>53</v>
      </c>
      <c r="H1052" s="1116">
        <v>118.2</v>
      </c>
      <c r="I1052" s="1115"/>
    </row>
    <row r="1053" spans="1:9" ht="12.75" customHeight="1" x14ac:dyDescent="0.2">
      <c r="A1053" s="1112" t="s">
        <v>2028</v>
      </c>
      <c r="B1053" s="1112"/>
      <c r="C1053" s="1113" t="s">
        <v>2029</v>
      </c>
      <c r="D1053" s="1113"/>
      <c r="E1053" s="1113"/>
      <c r="F1053" s="1113"/>
      <c r="G1053" s="406" t="s">
        <v>53</v>
      </c>
      <c r="H1053" s="1116">
        <v>108.81</v>
      </c>
      <c r="I1053" s="1115"/>
    </row>
    <row r="1054" spans="1:9" ht="12.75" customHeight="1" x14ac:dyDescent="0.2">
      <c r="A1054" s="1112" t="s">
        <v>2030</v>
      </c>
      <c r="B1054" s="1112"/>
      <c r="C1054" s="1113" t="s">
        <v>2031</v>
      </c>
      <c r="D1054" s="1113"/>
      <c r="E1054" s="1113"/>
      <c r="F1054" s="1113"/>
      <c r="G1054" s="406" t="s">
        <v>53</v>
      </c>
      <c r="H1054" s="1116">
        <v>681.52</v>
      </c>
      <c r="I1054" s="1115"/>
    </row>
    <row r="1055" spans="1:9" ht="12.75" customHeight="1" x14ac:dyDescent="0.2">
      <c r="A1055" s="1112" t="s">
        <v>2032</v>
      </c>
      <c r="B1055" s="1112"/>
      <c r="C1055" s="1113" t="s">
        <v>2033</v>
      </c>
      <c r="D1055" s="1113"/>
      <c r="E1055" s="1113"/>
      <c r="F1055" s="1113"/>
      <c r="G1055" s="406" t="s">
        <v>53</v>
      </c>
      <c r="H1055" s="1116">
        <v>552.30999999999995</v>
      </c>
      <c r="I1055" s="1115"/>
    </row>
    <row r="1056" spans="1:9" ht="12.75" customHeight="1" x14ac:dyDescent="0.2">
      <c r="A1056" s="1112" t="s">
        <v>2034</v>
      </c>
      <c r="B1056" s="1112"/>
      <c r="C1056" s="1113" t="s">
        <v>2035</v>
      </c>
      <c r="D1056" s="1113"/>
      <c r="E1056" s="1113"/>
      <c r="F1056" s="1113"/>
      <c r="G1056" s="406" t="s">
        <v>53</v>
      </c>
      <c r="H1056" s="1116">
        <v>558.41999999999996</v>
      </c>
      <c r="I1056" s="1115"/>
    </row>
    <row r="1057" spans="1:9" ht="12.75" customHeight="1" x14ac:dyDescent="0.2">
      <c r="A1057" s="1112" t="s">
        <v>2036</v>
      </c>
      <c r="B1057" s="1112"/>
      <c r="C1057" s="1113" t="s">
        <v>2037</v>
      </c>
      <c r="D1057" s="1113"/>
      <c r="E1057" s="1113"/>
      <c r="F1057" s="1113"/>
      <c r="G1057" s="406" t="s">
        <v>53</v>
      </c>
      <c r="H1057" s="1116">
        <v>949.36</v>
      </c>
      <c r="I1057" s="1115"/>
    </row>
    <row r="1058" spans="1:9" ht="12.75" customHeight="1" x14ac:dyDescent="0.2">
      <c r="A1058" s="1112" t="s">
        <v>2038</v>
      </c>
      <c r="B1058" s="1112"/>
      <c r="C1058" s="1113" t="s">
        <v>2039</v>
      </c>
      <c r="D1058" s="1113"/>
      <c r="E1058" s="1113"/>
      <c r="F1058" s="1113"/>
      <c r="G1058" s="406" t="s">
        <v>53</v>
      </c>
      <c r="H1058" s="1116">
        <v>802.11</v>
      </c>
      <c r="I1058" s="1115"/>
    </row>
    <row r="1059" spans="1:9" ht="12.75" customHeight="1" x14ac:dyDescent="0.2">
      <c r="A1059" s="1112" t="s">
        <v>2040</v>
      </c>
      <c r="B1059" s="1112"/>
      <c r="C1059" s="1113" t="s">
        <v>2041</v>
      </c>
      <c r="D1059" s="1113"/>
      <c r="E1059" s="1113"/>
      <c r="F1059" s="1113"/>
      <c r="G1059" s="406" t="s">
        <v>53</v>
      </c>
      <c r="H1059" s="1116">
        <v>460.98</v>
      </c>
      <c r="I1059" s="1115"/>
    </row>
    <row r="1060" spans="1:9" ht="12.75" customHeight="1" x14ac:dyDescent="0.2">
      <c r="A1060" s="1140">
        <v>8861</v>
      </c>
      <c r="B1060" s="1119"/>
      <c r="C1060" s="1120" t="s">
        <v>2042</v>
      </c>
      <c r="D1060" s="1120"/>
      <c r="E1060" s="1120"/>
      <c r="F1060" s="1120"/>
      <c r="G1060" s="405"/>
      <c r="H1060" s="1121"/>
      <c r="I1060" s="1121"/>
    </row>
    <row r="1061" spans="1:9" ht="12.75" customHeight="1" x14ac:dyDescent="0.2">
      <c r="A1061" s="1112" t="s">
        <v>2043</v>
      </c>
      <c r="B1061" s="1112"/>
      <c r="C1061" s="1113" t="s">
        <v>2044</v>
      </c>
      <c r="D1061" s="1113"/>
      <c r="E1061" s="1113"/>
      <c r="F1061" s="1113"/>
      <c r="G1061" s="406" t="s">
        <v>53</v>
      </c>
      <c r="H1061" s="1116">
        <v>328.89</v>
      </c>
      <c r="I1061" s="1115"/>
    </row>
    <row r="1062" spans="1:9" ht="12.75" customHeight="1" x14ac:dyDescent="0.2">
      <c r="A1062" s="1112" t="s">
        <v>2045</v>
      </c>
      <c r="B1062" s="1112"/>
      <c r="C1062" s="1113" t="s">
        <v>2046</v>
      </c>
      <c r="D1062" s="1113"/>
      <c r="E1062" s="1113"/>
      <c r="F1062" s="1113"/>
      <c r="G1062" s="406" t="s">
        <v>53</v>
      </c>
      <c r="H1062" s="1116">
        <v>695.68</v>
      </c>
      <c r="I1062" s="1115"/>
    </row>
    <row r="1063" spans="1:9" ht="12.75" customHeight="1" x14ac:dyDescent="0.2">
      <c r="A1063" s="1112" t="s">
        <v>2047</v>
      </c>
      <c r="B1063" s="1112"/>
      <c r="C1063" s="1113" t="s">
        <v>2048</v>
      </c>
      <c r="D1063" s="1113"/>
      <c r="E1063" s="1113"/>
      <c r="F1063" s="1113"/>
      <c r="G1063" s="406" t="s">
        <v>53</v>
      </c>
      <c r="H1063" s="1116">
        <v>949.02</v>
      </c>
      <c r="I1063" s="1115"/>
    </row>
    <row r="1064" spans="1:9" ht="12.75" customHeight="1" x14ac:dyDescent="0.2">
      <c r="A1064" s="1112" t="s">
        <v>2049</v>
      </c>
      <c r="B1064" s="1112"/>
      <c r="C1064" s="1113" t="s">
        <v>2050</v>
      </c>
      <c r="D1064" s="1113"/>
      <c r="E1064" s="1113"/>
      <c r="F1064" s="1113"/>
      <c r="G1064" s="406" t="s">
        <v>164</v>
      </c>
      <c r="H1064" s="1116">
        <v>170.18</v>
      </c>
      <c r="I1064" s="1115"/>
    </row>
    <row r="1065" spans="1:9" ht="12.75" customHeight="1" x14ac:dyDescent="0.2">
      <c r="A1065" s="1112" t="s">
        <v>2051</v>
      </c>
      <c r="B1065" s="1112"/>
      <c r="C1065" s="1113" t="s">
        <v>2052</v>
      </c>
      <c r="D1065" s="1113"/>
      <c r="E1065" s="1113"/>
      <c r="F1065" s="1113"/>
      <c r="G1065" s="406" t="s">
        <v>167</v>
      </c>
      <c r="H1065" s="1128">
        <v>1131.3</v>
      </c>
      <c r="I1065" s="1115"/>
    </row>
    <row r="1066" spans="1:9" ht="12.75" customHeight="1" x14ac:dyDescent="0.2">
      <c r="A1066" s="1140">
        <v>8862</v>
      </c>
      <c r="B1066" s="1119"/>
      <c r="C1066" s="1120" t="s">
        <v>2053</v>
      </c>
      <c r="D1066" s="1120"/>
      <c r="E1066" s="1120"/>
      <c r="F1066" s="1120"/>
      <c r="G1066" s="405"/>
      <c r="H1066" s="1121"/>
      <c r="I1066" s="1121"/>
    </row>
    <row r="1067" spans="1:9" ht="12.75" customHeight="1" x14ac:dyDescent="0.2">
      <c r="A1067" s="1112" t="s">
        <v>2054</v>
      </c>
      <c r="B1067" s="1112"/>
      <c r="C1067" s="1113" t="s">
        <v>2055</v>
      </c>
      <c r="D1067" s="1113"/>
      <c r="E1067" s="1113"/>
      <c r="F1067" s="1113"/>
      <c r="G1067" s="406" t="s">
        <v>589</v>
      </c>
      <c r="H1067" s="1116">
        <v>696.28</v>
      </c>
      <c r="I1067" s="1115"/>
    </row>
    <row r="1068" spans="1:9" ht="12.75" customHeight="1" x14ac:dyDescent="0.2">
      <c r="A1068" s="1112" t="s">
        <v>2056</v>
      </c>
      <c r="B1068" s="1112"/>
      <c r="C1068" s="1113" t="s">
        <v>2057</v>
      </c>
      <c r="D1068" s="1113"/>
      <c r="E1068" s="1113"/>
      <c r="F1068" s="1113"/>
      <c r="G1068" s="406" t="s">
        <v>589</v>
      </c>
      <c r="H1068" s="1116">
        <v>422.46</v>
      </c>
      <c r="I1068" s="1115"/>
    </row>
    <row r="1069" spans="1:9" ht="12.75" customHeight="1" x14ac:dyDescent="0.2">
      <c r="A1069" s="1112" t="s">
        <v>2058</v>
      </c>
      <c r="B1069" s="1112"/>
      <c r="C1069" s="1113" t="s">
        <v>2059</v>
      </c>
      <c r="D1069" s="1113"/>
      <c r="E1069" s="1113"/>
      <c r="F1069" s="1113"/>
      <c r="G1069" s="406" t="s">
        <v>231</v>
      </c>
      <c r="H1069" s="1128">
        <v>3094.19</v>
      </c>
      <c r="I1069" s="1115"/>
    </row>
    <row r="1070" spans="1:9" ht="12.75" customHeight="1" x14ac:dyDescent="0.2">
      <c r="A1070" s="1112" t="s">
        <v>2060</v>
      </c>
      <c r="B1070" s="1112"/>
      <c r="C1070" s="1113" t="s">
        <v>2061</v>
      </c>
      <c r="D1070" s="1113"/>
      <c r="E1070" s="1113"/>
      <c r="F1070" s="1113"/>
      <c r="G1070" s="406" t="s">
        <v>167</v>
      </c>
      <c r="H1070" s="1116">
        <v>198.61</v>
      </c>
      <c r="I1070" s="1115"/>
    </row>
    <row r="1071" spans="1:9" ht="12.75" customHeight="1" x14ac:dyDescent="0.2">
      <c r="A1071" s="1140">
        <v>8863</v>
      </c>
      <c r="B1071" s="1119"/>
      <c r="C1071" s="1120" t="s">
        <v>2062</v>
      </c>
      <c r="D1071" s="1120"/>
      <c r="E1071" s="1120"/>
      <c r="F1071" s="1120"/>
      <c r="G1071" s="405"/>
      <c r="H1071" s="1121"/>
      <c r="I1071" s="1121"/>
    </row>
    <row r="1072" spans="1:9" ht="12.75" customHeight="1" x14ac:dyDescent="0.2">
      <c r="A1072" s="1112" t="s">
        <v>2063</v>
      </c>
      <c r="B1072" s="1112"/>
      <c r="C1072" s="1113" t="s">
        <v>2064</v>
      </c>
      <c r="D1072" s="1113"/>
      <c r="E1072" s="1113"/>
      <c r="F1072" s="1113"/>
      <c r="G1072" s="406" t="s">
        <v>589</v>
      </c>
      <c r="H1072" s="1116">
        <v>232.87</v>
      </c>
      <c r="I1072" s="1115"/>
    </row>
    <row r="1073" spans="1:9" ht="12.75" customHeight="1" x14ac:dyDescent="0.2">
      <c r="A1073" s="1112" t="s">
        <v>2065</v>
      </c>
      <c r="B1073" s="1112"/>
      <c r="C1073" s="1113" t="s">
        <v>2066</v>
      </c>
      <c r="D1073" s="1113"/>
      <c r="E1073" s="1113"/>
      <c r="F1073" s="1113"/>
      <c r="G1073" s="406" t="s">
        <v>589</v>
      </c>
      <c r="H1073" s="1116">
        <v>272.25</v>
      </c>
      <c r="I1073" s="1115"/>
    </row>
    <row r="1074" spans="1:9" ht="12.75" customHeight="1" x14ac:dyDescent="0.2">
      <c r="A1074" s="1112" t="s">
        <v>2067</v>
      </c>
      <c r="B1074" s="1112"/>
      <c r="C1074" s="1113" t="s">
        <v>2068</v>
      </c>
      <c r="D1074" s="1113"/>
      <c r="E1074" s="1113"/>
      <c r="F1074" s="1113"/>
      <c r="G1074" s="406" t="s">
        <v>589</v>
      </c>
      <c r="H1074" s="1116">
        <v>283.3</v>
      </c>
      <c r="I1074" s="1115"/>
    </row>
    <row r="1075" spans="1:9" ht="12.75" customHeight="1" x14ac:dyDescent="0.2">
      <c r="A1075" s="1140">
        <v>8864</v>
      </c>
      <c r="B1075" s="1119"/>
      <c r="C1075" s="1120" t="s">
        <v>2069</v>
      </c>
      <c r="D1075" s="1120"/>
      <c r="E1075" s="1120"/>
      <c r="F1075" s="1120"/>
      <c r="G1075" s="405"/>
      <c r="H1075" s="1121"/>
      <c r="I1075" s="1121"/>
    </row>
    <row r="1076" spans="1:9" ht="12.75" customHeight="1" x14ac:dyDescent="0.2">
      <c r="A1076" s="1112" t="s">
        <v>2070</v>
      </c>
      <c r="B1076" s="1112"/>
      <c r="C1076" s="1113" t="s">
        <v>2071</v>
      </c>
      <c r="D1076" s="1113"/>
      <c r="E1076" s="1113"/>
      <c r="F1076" s="1113"/>
      <c r="G1076" s="406" t="s">
        <v>589</v>
      </c>
      <c r="H1076" s="1114">
        <v>50.4</v>
      </c>
      <c r="I1076" s="1115"/>
    </row>
    <row r="1077" spans="1:9" ht="12.75" customHeight="1" x14ac:dyDescent="0.2">
      <c r="A1077" s="1112" t="s">
        <v>2072</v>
      </c>
      <c r="B1077" s="1112"/>
      <c r="C1077" s="1113" t="s">
        <v>2073</v>
      </c>
      <c r="D1077" s="1113"/>
      <c r="E1077" s="1113"/>
      <c r="F1077" s="1113"/>
      <c r="G1077" s="406" t="s">
        <v>53</v>
      </c>
      <c r="H1077" s="1116">
        <v>175.63</v>
      </c>
      <c r="I1077" s="1115"/>
    </row>
    <row r="1078" spans="1:9" ht="12.75" customHeight="1" x14ac:dyDescent="0.2">
      <c r="A1078" s="1112" t="s">
        <v>2074</v>
      </c>
      <c r="B1078" s="1112"/>
      <c r="C1078" s="1113" t="s">
        <v>2075</v>
      </c>
      <c r="D1078" s="1113"/>
      <c r="E1078" s="1113"/>
      <c r="F1078" s="1113"/>
      <c r="G1078" s="406" t="s">
        <v>53</v>
      </c>
      <c r="H1078" s="1116">
        <v>380.41</v>
      </c>
      <c r="I1078" s="1115"/>
    </row>
    <row r="1079" spans="1:9" ht="12.75" customHeight="1" x14ac:dyDescent="0.2">
      <c r="A1079" s="1140">
        <v>8678</v>
      </c>
      <c r="B1079" s="1119"/>
      <c r="C1079" s="1120" t="s">
        <v>2076</v>
      </c>
      <c r="D1079" s="1120"/>
      <c r="E1079" s="1120"/>
      <c r="F1079" s="1120"/>
      <c r="G1079" s="405"/>
      <c r="H1079" s="1121"/>
      <c r="I1079" s="1121"/>
    </row>
    <row r="1080" spans="1:9" ht="12.75" customHeight="1" x14ac:dyDescent="0.2">
      <c r="A1080" s="1140">
        <v>8866</v>
      </c>
      <c r="B1080" s="1119"/>
      <c r="C1080" s="1120" t="s">
        <v>2077</v>
      </c>
      <c r="D1080" s="1120"/>
      <c r="E1080" s="1120"/>
      <c r="F1080" s="1120"/>
      <c r="G1080" s="405"/>
      <c r="H1080" s="1121"/>
      <c r="I1080" s="1121"/>
    </row>
    <row r="1081" spans="1:9" ht="12.75" customHeight="1" x14ac:dyDescent="0.2">
      <c r="A1081" s="1112" t="s">
        <v>2078</v>
      </c>
      <c r="B1081" s="1112"/>
      <c r="C1081" s="1113" t="s">
        <v>2079</v>
      </c>
      <c r="D1081" s="1113"/>
      <c r="E1081" s="1113"/>
      <c r="F1081" s="1113"/>
      <c r="G1081" s="406" t="s">
        <v>164</v>
      </c>
      <c r="H1081" s="1117">
        <v>2.46</v>
      </c>
      <c r="I1081" s="1115"/>
    </row>
    <row r="1082" spans="1:9" ht="12.75" customHeight="1" x14ac:dyDescent="0.2">
      <c r="A1082" s="1112" t="s">
        <v>2080</v>
      </c>
      <c r="B1082" s="1112"/>
      <c r="C1082" s="1113" t="s">
        <v>2081</v>
      </c>
      <c r="D1082" s="1113"/>
      <c r="E1082" s="1113"/>
      <c r="F1082" s="1113"/>
      <c r="G1082" s="406" t="s">
        <v>164</v>
      </c>
      <c r="H1082" s="1117">
        <v>3.71</v>
      </c>
      <c r="I1082" s="1115"/>
    </row>
    <row r="1083" spans="1:9" ht="12.75" customHeight="1" x14ac:dyDescent="0.2">
      <c r="A1083" s="1112" t="s">
        <v>2082</v>
      </c>
      <c r="B1083" s="1112"/>
      <c r="C1083" s="1113" t="s">
        <v>2083</v>
      </c>
      <c r="D1083" s="1113"/>
      <c r="E1083" s="1113"/>
      <c r="F1083" s="1113"/>
      <c r="G1083" s="406" t="s">
        <v>164</v>
      </c>
      <c r="H1083" s="1117">
        <v>4.22</v>
      </c>
      <c r="I1083" s="1115"/>
    </row>
    <row r="1084" spans="1:9" ht="12.75" customHeight="1" x14ac:dyDescent="0.2">
      <c r="A1084" s="1112" t="s">
        <v>2084</v>
      </c>
      <c r="B1084" s="1112"/>
      <c r="C1084" s="1113" t="s">
        <v>2085</v>
      </c>
      <c r="D1084" s="1113"/>
      <c r="E1084" s="1113"/>
      <c r="F1084" s="1113"/>
      <c r="G1084" s="406" t="s">
        <v>164</v>
      </c>
      <c r="H1084" s="1117">
        <v>2.79</v>
      </c>
      <c r="I1084" s="1115"/>
    </row>
    <row r="1085" spans="1:9" ht="12.75" customHeight="1" x14ac:dyDescent="0.2">
      <c r="A1085" s="1140">
        <v>8867</v>
      </c>
      <c r="B1085" s="1119"/>
      <c r="C1085" s="1120" t="s">
        <v>2086</v>
      </c>
      <c r="D1085" s="1120"/>
      <c r="E1085" s="1120"/>
      <c r="F1085" s="1120"/>
      <c r="G1085" s="405"/>
      <c r="H1085" s="1121"/>
      <c r="I1085" s="1121"/>
    </row>
    <row r="1086" spans="1:9" ht="12.75" customHeight="1" x14ac:dyDescent="0.2">
      <c r="A1086" s="1112" t="s">
        <v>2087</v>
      </c>
      <c r="B1086" s="1112"/>
      <c r="C1086" s="1113" t="s">
        <v>2088</v>
      </c>
      <c r="D1086" s="1113"/>
      <c r="E1086" s="1113"/>
      <c r="F1086" s="1113"/>
      <c r="G1086" s="406" t="s">
        <v>164</v>
      </c>
      <c r="H1086" s="1117">
        <v>5.3</v>
      </c>
      <c r="I1086" s="1115"/>
    </row>
    <row r="1087" spans="1:9" ht="12.75" customHeight="1" x14ac:dyDescent="0.2">
      <c r="A1087" s="1112" t="s">
        <v>2089</v>
      </c>
      <c r="B1087" s="1112"/>
      <c r="C1087" s="1113" t="s">
        <v>2090</v>
      </c>
      <c r="D1087" s="1113"/>
      <c r="E1087" s="1113"/>
      <c r="F1087" s="1113"/>
      <c r="G1087" s="406" t="s">
        <v>164</v>
      </c>
      <c r="H1087" s="1117">
        <v>4.7300000000000004</v>
      </c>
      <c r="I1087" s="1115"/>
    </row>
    <row r="1088" spans="1:9" ht="12.75" customHeight="1" x14ac:dyDescent="0.2">
      <c r="A1088" s="1112" t="s">
        <v>2091</v>
      </c>
      <c r="B1088" s="1112"/>
      <c r="C1088" s="1113" t="s">
        <v>2092</v>
      </c>
      <c r="D1088" s="1113"/>
      <c r="E1088" s="1113"/>
      <c r="F1088" s="1113"/>
      <c r="G1088" s="406" t="s">
        <v>164</v>
      </c>
      <c r="H1088" s="1117">
        <v>6.72</v>
      </c>
      <c r="I1088" s="1115"/>
    </row>
    <row r="1089" spans="1:9" ht="12.75" customHeight="1" x14ac:dyDescent="0.2">
      <c r="A1089" s="1140">
        <v>8868</v>
      </c>
      <c r="B1089" s="1119"/>
      <c r="C1089" s="1120" t="s">
        <v>2093</v>
      </c>
      <c r="D1089" s="1120"/>
      <c r="E1089" s="1120"/>
      <c r="F1089" s="1120"/>
      <c r="G1089" s="405"/>
      <c r="H1089" s="1121"/>
      <c r="I1089" s="1121"/>
    </row>
    <row r="1090" spans="1:9" ht="12.75" customHeight="1" x14ac:dyDescent="0.2">
      <c r="A1090" s="1112" t="s">
        <v>2094</v>
      </c>
      <c r="B1090" s="1112"/>
      <c r="C1090" s="1113" t="s">
        <v>2095</v>
      </c>
      <c r="D1090" s="1113"/>
      <c r="E1090" s="1113"/>
      <c r="F1090" s="1113"/>
      <c r="G1090" s="406" t="s">
        <v>164</v>
      </c>
      <c r="H1090" s="1114">
        <v>14.81</v>
      </c>
      <c r="I1090" s="1115"/>
    </row>
    <row r="1091" spans="1:9" ht="12.75" customHeight="1" x14ac:dyDescent="0.2">
      <c r="A1091" s="1112" t="s">
        <v>2096</v>
      </c>
      <c r="B1091" s="1112"/>
      <c r="C1091" s="1113" t="s">
        <v>2097</v>
      </c>
      <c r="D1091" s="1113"/>
      <c r="E1091" s="1113"/>
      <c r="F1091" s="1113"/>
      <c r="G1091" s="406" t="s">
        <v>164</v>
      </c>
      <c r="H1091" s="1114">
        <v>13.04</v>
      </c>
      <c r="I1091" s="1115"/>
    </row>
    <row r="1092" spans="1:9" ht="12.75" customHeight="1" x14ac:dyDescent="0.2">
      <c r="A1092" s="1112" t="s">
        <v>2098</v>
      </c>
      <c r="B1092" s="1112"/>
      <c r="C1092" s="1113" t="s">
        <v>2099</v>
      </c>
      <c r="D1092" s="1113"/>
      <c r="E1092" s="1113"/>
      <c r="F1092" s="1113"/>
      <c r="G1092" s="406" t="s">
        <v>164</v>
      </c>
      <c r="H1092" s="1114">
        <v>17.86</v>
      </c>
      <c r="I1092" s="1115"/>
    </row>
    <row r="1093" spans="1:9" ht="12.75" customHeight="1" x14ac:dyDescent="0.2">
      <c r="A1093" s="1112" t="s">
        <v>2100</v>
      </c>
      <c r="B1093" s="1112"/>
      <c r="C1093" s="1113" t="s">
        <v>2101</v>
      </c>
      <c r="D1093" s="1113"/>
      <c r="E1093" s="1113"/>
      <c r="F1093" s="1113"/>
      <c r="G1093" s="406" t="s">
        <v>164</v>
      </c>
      <c r="H1093" s="1114">
        <v>11.8</v>
      </c>
      <c r="I1093" s="1115"/>
    </row>
    <row r="1094" spans="1:9" ht="12.75" customHeight="1" x14ac:dyDescent="0.2">
      <c r="A1094" s="1112" t="s">
        <v>2102</v>
      </c>
      <c r="B1094" s="1112"/>
      <c r="C1094" s="1113" t="s">
        <v>2103</v>
      </c>
      <c r="D1094" s="1113"/>
      <c r="E1094" s="1113"/>
      <c r="F1094" s="1113"/>
      <c r="G1094" s="406" t="s">
        <v>164</v>
      </c>
      <c r="H1094" s="1114">
        <v>14.57</v>
      </c>
      <c r="I1094" s="1115"/>
    </row>
    <row r="1095" spans="1:9" ht="12.75" customHeight="1" x14ac:dyDescent="0.2">
      <c r="A1095" s="1112" t="s">
        <v>2104</v>
      </c>
      <c r="B1095" s="1112"/>
      <c r="C1095" s="1113" t="s">
        <v>2105</v>
      </c>
      <c r="D1095" s="1113"/>
      <c r="E1095" s="1113"/>
      <c r="F1095" s="1113"/>
      <c r="G1095" s="406" t="s">
        <v>164</v>
      </c>
      <c r="H1095" s="1114">
        <v>10.15</v>
      </c>
      <c r="I1095" s="1115"/>
    </row>
    <row r="1096" spans="1:9" ht="12.75" customHeight="1" x14ac:dyDescent="0.2">
      <c r="A1096" s="1112" t="s">
        <v>2106</v>
      </c>
      <c r="B1096" s="1112"/>
      <c r="C1096" s="1113" t="s">
        <v>2107</v>
      </c>
      <c r="D1096" s="1113"/>
      <c r="E1096" s="1113"/>
      <c r="F1096" s="1113"/>
      <c r="G1096" s="406" t="s">
        <v>164</v>
      </c>
      <c r="H1096" s="1114">
        <v>11.8</v>
      </c>
      <c r="I1096" s="1115"/>
    </row>
    <row r="1097" spans="1:9" ht="12.75" customHeight="1" x14ac:dyDescent="0.2">
      <c r="A1097" s="1112" t="s">
        <v>2108</v>
      </c>
      <c r="B1097" s="1112"/>
      <c r="C1097" s="1113" t="s">
        <v>2109</v>
      </c>
      <c r="D1097" s="1113"/>
      <c r="E1097" s="1113"/>
      <c r="F1097" s="1113"/>
      <c r="G1097" s="406" t="s">
        <v>164</v>
      </c>
      <c r="H1097" s="1114">
        <v>10.15</v>
      </c>
      <c r="I1097" s="1115"/>
    </row>
    <row r="1098" spans="1:9" ht="12.75" customHeight="1" x14ac:dyDescent="0.2">
      <c r="A1098" s="1112" t="s">
        <v>2110</v>
      </c>
      <c r="B1098" s="1112"/>
      <c r="C1098" s="1113" t="s">
        <v>2111</v>
      </c>
      <c r="D1098" s="1113"/>
      <c r="E1098" s="1113"/>
      <c r="F1098" s="1113"/>
      <c r="G1098" s="406" t="s">
        <v>164</v>
      </c>
      <c r="H1098" s="1114">
        <v>27.84</v>
      </c>
      <c r="I1098" s="1115"/>
    </row>
    <row r="1099" spans="1:9" ht="12.75" customHeight="1" x14ac:dyDescent="0.2">
      <c r="A1099" s="1112" t="s">
        <v>2112</v>
      </c>
      <c r="B1099" s="1112"/>
      <c r="C1099" s="1113" t="s">
        <v>2113</v>
      </c>
      <c r="D1099" s="1113"/>
      <c r="E1099" s="1113"/>
      <c r="F1099" s="1113"/>
      <c r="G1099" s="406" t="s">
        <v>164</v>
      </c>
      <c r="H1099" s="1114">
        <v>19.29</v>
      </c>
      <c r="I1099" s="1115"/>
    </row>
    <row r="1100" spans="1:9" ht="12.75" customHeight="1" x14ac:dyDescent="0.2">
      <c r="A1100" s="1112" t="s">
        <v>2114</v>
      </c>
      <c r="B1100" s="1112"/>
      <c r="C1100" s="1113" t="s">
        <v>2115</v>
      </c>
      <c r="D1100" s="1113"/>
      <c r="E1100" s="1113"/>
      <c r="F1100" s="1113"/>
      <c r="G1100" s="406" t="s">
        <v>164</v>
      </c>
      <c r="H1100" s="1114">
        <v>24.55</v>
      </c>
      <c r="I1100" s="1115"/>
    </row>
    <row r="1101" spans="1:9" ht="12.75" customHeight="1" x14ac:dyDescent="0.2">
      <c r="A1101" s="1112" t="s">
        <v>2116</v>
      </c>
      <c r="B1101" s="1112"/>
      <c r="C1101" s="1113" t="s">
        <v>2117</v>
      </c>
      <c r="D1101" s="1113"/>
      <c r="E1101" s="1113"/>
      <c r="F1101" s="1113"/>
      <c r="G1101" s="406" t="s">
        <v>164</v>
      </c>
      <c r="H1101" s="1114">
        <v>17.64</v>
      </c>
      <c r="I1101" s="1115"/>
    </row>
    <row r="1102" spans="1:9" ht="12.75" customHeight="1" x14ac:dyDescent="0.2">
      <c r="A1102" s="1140">
        <v>8869</v>
      </c>
      <c r="B1102" s="1119"/>
      <c r="C1102" s="1120" t="s">
        <v>2118</v>
      </c>
      <c r="D1102" s="1120"/>
      <c r="E1102" s="1120"/>
      <c r="F1102" s="1120"/>
      <c r="G1102" s="405"/>
      <c r="H1102" s="1121"/>
      <c r="I1102" s="1121"/>
    </row>
    <row r="1103" spans="1:9" ht="12.75" customHeight="1" x14ac:dyDescent="0.2">
      <c r="A1103" s="1112" t="s">
        <v>2119</v>
      </c>
      <c r="B1103" s="1112"/>
      <c r="C1103" s="1113" t="s">
        <v>2120</v>
      </c>
      <c r="D1103" s="1113"/>
      <c r="E1103" s="1113"/>
      <c r="F1103" s="1113"/>
      <c r="G1103" s="406" t="s">
        <v>164</v>
      </c>
      <c r="H1103" s="1114">
        <v>21.55</v>
      </c>
      <c r="I1103" s="1115"/>
    </row>
    <row r="1104" spans="1:9" ht="12.75" customHeight="1" x14ac:dyDescent="0.2">
      <c r="A1104" s="1112" t="s">
        <v>2121</v>
      </c>
      <c r="B1104" s="1112"/>
      <c r="C1104" s="1113" t="s">
        <v>2122</v>
      </c>
      <c r="D1104" s="1113"/>
      <c r="E1104" s="1113"/>
      <c r="F1104" s="1113"/>
      <c r="G1104" s="406" t="s">
        <v>164</v>
      </c>
      <c r="H1104" s="1114">
        <v>11.26</v>
      </c>
      <c r="I1104" s="1115"/>
    </row>
    <row r="1105" spans="1:9" ht="12.75" customHeight="1" x14ac:dyDescent="0.2">
      <c r="A1105" s="1112" t="s">
        <v>2123</v>
      </c>
      <c r="B1105" s="1112"/>
      <c r="C1105" s="1113" t="s">
        <v>2124</v>
      </c>
      <c r="D1105" s="1113"/>
      <c r="E1105" s="1113"/>
      <c r="F1105" s="1113"/>
      <c r="G1105" s="406" t="s">
        <v>164</v>
      </c>
      <c r="H1105" s="1114">
        <v>21.41</v>
      </c>
      <c r="I1105" s="1115"/>
    </row>
    <row r="1106" spans="1:9" ht="12.75" customHeight="1" x14ac:dyDescent="0.2">
      <c r="A1106" s="1112" t="s">
        <v>2125</v>
      </c>
      <c r="B1106" s="1112"/>
      <c r="C1106" s="1113" t="s">
        <v>2126</v>
      </c>
      <c r="D1106" s="1113"/>
      <c r="E1106" s="1113"/>
      <c r="F1106" s="1113"/>
      <c r="G1106" s="406" t="s">
        <v>164</v>
      </c>
      <c r="H1106" s="1114">
        <v>14.47</v>
      </c>
      <c r="I1106" s="1115"/>
    </row>
    <row r="1107" spans="1:9" ht="12.75" customHeight="1" x14ac:dyDescent="0.2">
      <c r="A1107" s="1112" t="s">
        <v>2127</v>
      </c>
      <c r="B1107" s="1112"/>
      <c r="C1107" s="1113" t="s">
        <v>2128</v>
      </c>
      <c r="D1107" s="1113"/>
      <c r="E1107" s="1113"/>
      <c r="F1107" s="1113"/>
      <c r="G1107" s="406" t="s">
        <v>53</v>
      </c>
      <c r="H1107" s="1117">
        <v>4.9800000000000004</v>
      </c>
      <c r="I1107" s="1115"/>
    </row>
    <row r="1108" spans="1:9" ht="12.75" customHeight="1" x14ac:dyDescent="0.2">
      <c r="A1108" s="1112" t="s">
        <v>2129</v>
      </c>
      <c r="B1108" s="1112"/>
      <c r="C1108" s="1113" t="s">
        <v>2130</v>
      </c>
      <c r="D1108" s="1113"/>
      <c r="E1108" s="1113"/>
      <c r="F1108" s="1113"/>
      <c r="G1108" s="406" t="s">
        <v>164</v>
      </c>
      <c r="H1108" s="1114">
        <v>12.6</v>
      </c>
      <c r="I1108" s="1115"/>
    </row>
    <row r="1109" spans="1:9" ht="12.75" customHeight="1" x14ac:dyDescent="0.2">
      <c r="A1109" s="1112" t="s">
        <v>2131</v>
      </c>
      <c r="B1109" s="1112"/>
      <c r="C1109" s="1113" t="s">
        <v>2132</v>
      </c>
      <c r="D1109" s="1113"/>
      <c r="E1109" s="1113"/>
      <c r="F1109" s="1113"/>
      <c r="G1109" s="406" t="s">
        <v>164</v>
      </c>
      <c r="H1109" s="1114">
        <v>30.24</v>
      </c>
      <c r="I1109" s="1115"/>
    </row>
    <row r="1110" spans="1:9" ht="12.75" customHeight="1" x14ac:dyDescent="0.2">
      <c r="A1110" s="1112" t="s">
        <v>2133</v>
      </c>
      <c r="B1110" s="1112"/>
      <c r="C1110" s="1113" t="s">
        <v>2134</v>
      </c>
      <c r="D1110" s="1113"/>
      <c r="E1110" s="1113"/>
      <c r="F1110" s="1113"/>
      <c r="G1110" s="406" t="s">
        <v>164</v>
      </c>
      <c r="H1110" s="1114">
        <v>16.489999999999998</v>
      </c>
      <c r="I1110" s="1115"/>
    </row>
    <row r="1111" spans="1:9" ht="12.75" customHeight="1" x14ac:dyDescent="0.2">
      <c r="A1111" s="1140">
        <v>8870</v>
      </c>
      <c r="B1111" s="1119"/>
      <c r="C1111" s="1120" t="s">
        <v>2135</v>
      </c>
      <c r="D1111" s="1120"/>
      <c r="E1111" s="1120"/>
      <c r="F1111" s="1120"/>
      <c r="G1111" s="405"/>
      <c r="H1111" s="1121"/>
      <c r="I1111" s="1121"/>
    </row>
    <row r="1112" spans="1:9" ht="12.75" customHeight="1" x14ac:dyDescent="0.2">
      <c r="A1112" s="1112" t="s">
        <v>2136</v>
      </c>
      <c r="B1112" s="1112"/>
      <c r="C1112" s="1113" t="s">
        <v>2137</v>
      </c>
      <c r="D1112" s="1113"/>
      <c r="E1112" s="1113"/>
      <c r="F1112" s="1113"/>
      <c r="G1112" s="406" t="s">
        <v>164</v>
      </c>
      <c r="H1112" s="1114">
        <v>13.19</v>
      </c>
      <c r="I1112" s="1115"/>
    </row>
    <row r="1113" spans="1:9" ht="12.75" customHeight="1" x14ac:dyDescent="0.2">
      <c r="A1113" s="1112" t="s">
        <v>2138</v>
      </c>
      <c r="B1113" s="1112"/>
      <c r="C1113" s="1113" t="s">
        <v>2139</v>
      </c>
      <c r="D1113" s="1113"/>
      <c r="E1113" s="1113"/>
      <c r="F1113" s="1113"/>
      <c r="G1113" s="406" t="s">
        <v>164</v>
      </c>
      <c r="H1113" s="1114">
        <v>23.34</v>
      </c>
      <c r="I1113" s="1115"/>
    </row>
    <row r="1114" spans="1:9" ht="12.75" customHeight="1" x14ac:dyDescent="0.2">
      <c r="A1114" s="1112" t="s">
        <v>2140</v>
      </c>
      <c r="B1114" s="1112"/>
      <c r="C1114" s="1113" t="s">
        <v>2141</v>
      </c>
      <c r="D1114" s="1113"/>
      <c r="E1114" s="1113"/>
      <c r="F1114" s="1113"/>
      <c r="G1114" s="406" t="s">
        <v>164</v>
      </c>
      <c r="H1114" s="1114">
        <v>17.36</v>
      </c>
      <c r="I1114" s="1115"/>
    </row>
    <row r="1115" spans="1:9" ht="12.75" customHeight="1" x14ac:dyDescent="0.2">
      <c r="A1115" s="1112" t="s">
        <v>2142</v>
      </c>
      <c r="B1115" s="1112"/>
      <c r="C1115" s="1113" t="s">
        <v>2143</v>
      </c>
      <c r="D1115" s="1113"/>
      <c r="E1115" s="1113"/>
      <c r="F1115" s="1113"/>
      <c r="G1115" s="406" t="s">
        <v>164</v>
      </c>
      <c r="H1115" s="1114">
        <v>14.53</v>
      </c>
      <c r="I1115" s="1115"/>
    </row>
    <row r="1116" spans="1:9" ht="12.75" customHeight="1" x14ac:dyDescent="0.2">
      <c r="A1116" s="1112" t="s">
        <v>2144</v>
      </c>
      <c r="B1116" s="1112"/>
      <c r="C1116" s="1113" t="s">
        <v>2145</v>
      </c>
      <c r="D1116" s="1113"/>
      <c r="E1116" s="1113"/>
      <c r="F1116" s="1113"/>
      <c r="G1116" s="406" t="s">
        <v>164</v>
      </c>
      <c r="H1116" s="1114">
        <v>32.17</v>
      </c>
      <c r="I1116" s="1115"/>
    </row>
    <row r="1117" spans="1:9" ht="12.75" customHeight="1" x14ac:dyDescent="0.2">
      <c r="A1117" s="1112" t="s">
        <v>2146</v>
      </c>
      <c r="B1117" s="1112"/>
      <c r="C1117" s="1113" t="s">
        <v>2147</v>
      </c>
      <c r="D1117" s="1113"/>
      <c r="E1117" s="1113"/>
      <c r="F1117" s="1113"/>
      <c r="G1117" s="406" t="s">
        <v>164</v>
      </c>
      <c r="H1117" s="1114">
        <v>19.38</v>
      </c>
      <c r="I1117" s="1115"/>
    </row>
    <row r="1118" spans="1:9" ht="12.75" customHeight="1" x14ac:dyDescent="0.2">
      <c r="A1118" s="1140">
        <v>8871</v>
      </c>
      <c r="B1118" s="1119"/>
      <c r="C1118" s="1120" t="s">
        <v>2148</v>
      </c>
      <c r="D1118" s="1120"/>
      <c r="E1118" s="1120"/>
      <c r="F1118" s="1120"/>
      <c r="G1118" s="405"/>
      <c r="H1118" s="1121"/>
      <c r="I1118" s="1121"/>
    </row>
    <row r="1119" spans="1:9" ht="12.75" customHeight="1" x14ac:dyDescent="0.2">
      <c r="A1119" s="1112" t="s">
        <v>2149</v>
      </c>
      <c r="B1119" s="1112"/>
      <c r="C1119" s="1113" t="s">
        <v>2150</v>
      </c>
      <c r="D1119" s="1113"/>
      <c r="E1119" s="1113"/>
      <c r="F1119" s="1113"/>
      <c r="G1119" s="406" t="s">
        <v>164</v>
      </c>
      <c r="H1119" s="1114">
        <v>13.77</v>
      </c>
      <c r="I1119" s="1115"/>
    </row>
    <row r="1120" spans="1:9" ht="12.75" customHeight="1" x14ac:dyDescent="0.2">
      <c r="A1120" s="1112" t="s">
        <v>2151</v>
      </c>
      <c r="B1120" s="1112"/>
      <c r="C1120" s="1113" t="s">
        <v>2152</v>
      </c>
      <c r="D1120" s="1113"/>
      <c r="E1120" s="1113"/>
      <c r="F1120" s="1113"/>
      <c r="G1120" s="406" t="s">
        <v>164</v>
      </c>
      <c r="H1120" s="1114">
        <v>15.95</v>
      </c>
      <c r="I1120" s="1115"/>
    </row>
    <row r="1121" spans="1:9" ht="12.75" customHeight="1" x14ac:dyDescent="0.2">
      <c r="A1121" s="1140">
        <v>8872</v>
      </c>
      <c r="B1121" s="1119"/>
      <c r="C1121" s="1120" t="s">
        <v>2153</v>
      </c>
      <c r="D1121" s="1120"/>
      <c r="E1121" s="1120"/>
      <c r="F1121" s="1120"/>
      <c r="G1121" s="405"/>
      <c r="H1121" s="1121"/>
      <c r="I1121" s="1121"/>
    </row>
    <row r="1122" spans="1:9" ht="12.75" customHeight="1" x14ac:dyDescent="0.2">
      <c r="A1122" s="1112" t="s">
        <v>2154</v>
      </c>
      <c r="B1122" s="1112"/>
      <c r="C1122" s="1113" t="s">
        <v>2155</v>
      </c>
      <c r="D1122" s="1113"/>
      <c r="E1122" s="1113"/>
      <c r="F1122" s="1113"/>
      <c r="G1122" s="406" t="s">
        <v>164</v>
      </c>
      <c r="H1122" s="1114">
        <v>19.3</v>
      </c>
      <c r="I1122" s="1115"/>
    </row>
    <row r="1123" spans="1:9" ht="12.75" customHeight="1" x14ac:dyDescent="0.2">
      <c r="A1123" s="1112" t="s">
        <v>2156</v>
      </c>
      <c r="B1123" s="1112"/>
      <c r="C1123" s="1113" t="s">
        <v>2157</v>
      </c>
      <c r="D1123" s="1113"/>
      <c r="E1123" s="1113"/>
      <c r="F1123" s="1113"/>
      <c r="G1123" s="406" t="s">
        <v>164</v>
      </c>
      <c r="H1123" s="1114">
        <v>28.22</v>
      </c>
      <c r="I1123" s="1115"/>
    </row>
    <row r="1124" spans="1:9" ht="12.75" customHeight="1" x14ac:dyDescent="0.2">
      <c r="A1124" s="1140">
        <v>8873</v>
      </c>
      <c r="B1124" s="1119"/>
      <c r="C1124" s="1120" t="s">
        <v>2158</v>
      </c>
      <c r="D1124" s="1120"/>
      <c r="E1124" s="1120"/>
      <c r="F1124" s="1120"/>
      <c r="G1124" s="405"/>
      <c r="H1124" s="1121"/>
      <c r="I1124" s="1121"/>
    </row>
    <row r="1125" spans="1:9" ht="12.75" customHeight="1" x14ac:dyDescent="0.2">
      <c r="A1125" s="1112" t="s">
        <v>2159</v>
      </c>
      <c r="B1125" s="1112"/>
      <c r="C1125" s="1113" t="s">
        <v>2160</v>
      </c>
      <c r="D1125" s="1113"/>
      <c r="E1125" s="1113"/>
      <c r="F1125" s="1113"/>
      <c r="G1125" s="406" t="s">
        <v>164</v>
      </c>
      <c r="H1125" s="1114">
        <v>16.59</v>
      </c>
      <c r="I1125" s="1115"/>
    </row>
    <row r="1126" spans="1:9" ht="12.75" customHeight="1" x14ac:dyDescent="0.2">
      <c r="A1126" s="1112" t="s">
        <v>2161</v>
      </c>
      <c r="B1126" s="1112"/>
      <c r="C1126" s="1113" t="s">
        <v>2162</v>
      </c>
      <c r="D1126" s="1113"/>
      <c r="E1126" s="1113"/>
      <c r="F1126" s="1113"/>
      <c r="G1126" s="406" t="s">
        <v>164</v>
      </c>
      <c r="H1126" s="1114">
        <v>27.06</v>
      </c>
      <c r="I1126" s="1115"/>
    </row>
    <row r="1127" spans="1:9" ht="12.75" customHeight="1" x14ac:dyDescent="0.2">
      <c r="A1127" s="1140">
        <v>8874</v>
      </c>
      <c r="B1127" s="1119"/>
      <c r="C1127" s="1120" t="s">
        <v>2163</v>
      </c>
      <c r="D1127" s="1120"/>
      <c r="E1127" s="1120"/>
      <c r="F1127" s="1120"/>
      <c r="G1127" s="405"/>
      <c r="H1127" s="1121"/>
      <c r="I1127" s="1121"/>
    </row>
    <row r="1128" spans="1:9" ht="12.75" customHeight="1" x14ac:dyDescent="0.2">
      <c r="A1128" s="1112" t="s">
        <v>2164</v>
      </c>
      <c r="B1128" s="1112"/>
      <c r="C1128" s="1113" t="s">
        <v>2165</v>
      </c>
      <c r="D1128" s="1113"/>
      <c r="E1128" s="1113"/>
      <c r="F1128" s="1113"/>
      <c r="G1128" s="406" t="s">
        <v>164</v>
      </c>
      <c r="H1128" s="1114">
        <v>26.05</v>
      </c>
      <c r="I1128" s="1115"/>
    </row>
    <row r="1129" spans="1:9" ht="12.75" customHeight="1" x14ac:dyDescent="0.2">
      <c r="A1129" s="1112" t="s">
        <v>2166</v>
      </c>
      <c r="B1129" s="1112"/>
      <c r="C1129" s="1113" t="s">
        <v>2167</v>
      </c>
      <c r="D1129" s="1113"/>
      <c r="E1129" s="1113"/>
      <c r="F1129" s="1113"/>
      <c r="G1129" s="406" t="s">
        <v>53</v>
      </c>
      <c r="H1129" s="1117">
        <v>7.53</v>
      </c>
      <c r="I1129" s="1115"/>
    </row>
    <row r="1130" spans="1:9" ht="12.75" customHeight="1" x14ac:dyDescent="0.2">
      <c r="A1130" s="1112" t="s">
        <v>2168</v>
      </c>
      <c r="B1130" s="1112"/>
      <c r="C1130" s="1113" t="s">
        <v>2169</v>
      </c>
      <c r="D1130" s="1113"/>
      <c r="E1130" s="1113"/>
      <c r="F1130" s="1113"/>
      <c r="G1130" s="406" t="s">
        <v>164</v>
      </c>
      <c r="H1130" s="1114">
        <v>20.39</v>
      </c>
      <c r="I1130" s="1115"/>
    </row>
    <row r="1131" spans="1:9" ht="12.75" customHeight="1" x14ac:dyDescent="0.2">
      <c r="A1131" s="1112" t="s">
        <v>2170</v>
      </c>
      <c r="B1131" s="1112"/>
      <c r="C1131" s="1113" t="s">
        <v>2171</v>
      </c>
      <c r="D1131" s="1113"/>
      <c r="E1131" s="1113"/>
      <c r="F1131" s="1113"/>
      <c r="G1131" s="406" t="s">
        <v>164</v>
      </c>
      <c r="H1131" s="1114">
        <v>19.510000000000002</v>
      </c>
      <c r="I1131" s="1115"/>
    </row>
    <row r="1132" spans="1:9" ht="12.75" customHeight="1" x14ac:dyDescent="0.2">
      <c r="A1132" s="1112" t="s">
        <v>2172</v>
      </c>
      <c r="B1132" s="1112"/>
      <c r="C1132" s="1113" t="s">
        <v>2173</v>
      </c>
      <c r="D1132" s="1113"/>
      <c r="E1132" s="1113"/>
      <c r="F1132" s="1113"/>
      <c r="G1132" s="406" t="s">
        <v>164</v>
      </c>
      <c r="H1132" s="1114">
        <v>20.64</v>
      </c>
      <c r="I1132" s="1115"/>
    </row>
    <row r="1133" spans="1:9" ht="12.75" customHeight="1" x14ac:dyDescent="0.2">
      <c r="A1133" s="1112" t="s">
        <v>2174</v>
      </c>
      <c r="B1133" s="1112"/>
      <c r="C1133" s="1113" t="s">
        <v>2175</v>
      </c>
      <c r="D1133" s="1113"/>
      <c r="E1133" s="1113"/>
      <c r="F1133" s="1113"/>
      <c r="G1133" s="406" t="s">
        <v>53</v>
      </c>
      <c r="H1133" s="1117">
        <v>6.78</v>
      </c>
      <c r="I1133" s="1115"/>
    </row>
    <row r="1134" spans="1:9" ht="12.75" customHeight="1" x14ac:dyDescent="0.2">
      <c r="A1134" s="1140">
        <v>8875</v>
      </c>
      <c r="B1134" s="1119"/>
      <c r="C1134" s="1120" t="s">
        <v>2176</v>
      </c>
      <c r="D1134" s="1120"/>
      <c r="E1134" s="1120"/>
      <c r="F1134" s="1120"/>
      <c r="G1134" s="405"/>
      <c r="H1134" s="1121"/>
      <c r="I1134" s="1121"/>
    </row>
    <row r="1135" spans="1:9" ht="12.75" customHeight="1" x14ac:dyDescent="0.2">
      <c r="A1135" s="1112" t="s">
        <v>2177</v>
      </c>
      <c r="B1135" s="1112"/>
      <c r="C1135" s="1113" t="s">
        <v>2178</v>
      </c>
      <c r="D1135" s="1113"/>
      <c r="E1135" s="1113"/>
      <c r="F1135" s="1113"/>
      <c r="G1135" s="406" t="s">
        <v>164</v>
      </c>
      <c r="H1135" s="1114">
        <v>22.19</v>
      </c>
      <c r="I1135" s="1115"/>
    </row>
    <row r="1136" spans="1:9" ht="12.75" customHeight="1" x14ac:dyDescent="0.2">
      <c r="A1136" s="1112" t="s">
        <v>2179</v>
      </c>
      <c r="B1136" s="1112"/>
      <c r="C1136" s="1113" t="s">
        <v>2180</v>
      </c>
      <c r="D1136" s="1113"/>
      <c r="E1136" s="1113"/>
      <c r="F1136" s="1113"/>
      <c r="G1136" s="406" t="s">
        <v>164</v>
      </c>
      <c r="H1136" s="1114">
        <v>17.46</v>
      </c>
      <c r="I1136" s="1115"/>
    </row>
    <row r="1137" spans="1:9" ht="12.75" customHeight="1" x14ac:dyDescent="0.2">
      <c r="A1137" s="1112" t="s">
        <v>2181</v>
      </c>
      <c r="B1137" s="1112"/>
      <c r="C1137" s="1113" t="s">
        <v>2182</v>
      </c>
      <c r="D1137" s="1113"/>
      <c r="E1137" s="1113"/>
      <c r="F1137" s="1113"/>
      <c r="G1137" s="406" t="s">
        <v>164</v>
      </c>
      <c r="H1137" s="1114">
        <v>20.85</v>
      </c>
      <c r="I1137" s="1115"/>
    </row>
    <row r="1138" spans="1:9" ht="12.75" customHeight="1" x14ac:dyDescent="0.2">
      <c r="A1138" s="1140">
        <v>8876</v>
      </c>
      <c r="B1138" s="1119"/>
      <c r="C1138" s="1120" t="s">
        <v>2183</v>
      </c>
      <c r="D1138" s="1120"/>
      <c r="E1138" s="1120"/>
      <c r="F1138" s="1120"/>
      <c r="G1138" s="405"/>
      <c r="H1138" s="1121"/>
      <c r="I1138" s="1121"/>
    </row>
    <row r="1139" spans="1:9" ht="12.75" customHeight="1" x14ac:dyDescent="0.2">
      <c r="A1139" s="1112" t="s">
        <v>2184</v>
      </c>
      <c r="B1139" s="1112"/>
      <c r="C1139" s="1113" t="s">
        <v>2185</v>
      </c>
      <c r="D1139" s="1113"/>
      <c r="E1139" s="1113"/>
      <c r="F1139" s="1113"/>
      <c r="G1139" s="406" t="s">
        <v>164</v>
      </c>
      <c r="H1139" s="1114">
        <v>20.77</v>
      </c>
      <c r="I1139" s="1115"/>
    </row>
    <row r="1140" spans="1:9" ht="12.75" customHeight="1" x14ac:dyDescent="0.2">
      <c r="A1140" s="1112" t="s">
        <v>2186</v>
      </c>
      <c r="B1140" s="1112"/>
      <c r="C1140" s="1113" t="s">
        <v>2187</v>
      </c>
      <c r="D1140" s="1113"/>
      <c r="E1140" s="1113"/>
      <c r="F1140" s="1113"/>
      <c r="G1140" s="406" t="s">
        <v>53</v>
      </c>
      <c r="H1140" s="1117">
        <v>6.18</v>
      </c>
      <c r="I1140" s="1115"/>
    </row>
    <row r="1141" spans="1:9" ht="12.75" customHeight="1" x14ac:dyDescent="0.2">
      <c r="A1141" s="1140">
        <v>8877</v>
      </c>
      <c r="B1141" s="1119"/>
      <c r="C1141" s="1120" t="s">
        <v>2188</v>
      </c>
      <c r="D1141" s="1120"/>
      <c r="E1141" s="1120"/>
      <c r="F1141" s="1120"/>
      <c r="G1141" s="405"/>
      <c r="H1141" s="1121"/>
      <c r="I1141" s="1121"/>
    </row>
    <row r="1142" spans="1:9" ht="12.75" customHeight="1" x14ac:dyDescent="0.2">
      <c r="A1142" s="1112" t="s">
        <v>2189</v>
      </c>
      <c r="B1142" s="1112"/>
      <c r="C1142" s="1113" t="s">
        <v>2190</v>
      </c>
      <c r="D1142" s="1113"/>
      <c r="E1142" s="1113"/>
      <c r="F1142" s="1113"/>
      <c r="G1142" s="406" t="s">
        <v>164</v>
      </c>
      <c r="H1142" s="1114">
        <v>20.23</v>
      </c>
      <c r="I1142" s="1115"/>
    </row>
    <row r="1143" spans="1:9" ht="12.75" customHeight="1" x14ac:dyDescent="0.2">
      <c r="A1143" s="1112" t="s">
        <v>2191</v>
      </c>
      <c r="B1143" s="1112"/>
      <c r="C1143" s="1113" t="s">
        <v>2192</v>
      </c>
      <c r="D1143" s="1113"/>
      <c r="E1143" s="1113"/>
      <c r="F1143" s="1113"/>
      <c r="G1143" s="406" t="s">
        <v>164</v>
      </c>
      <c r="H1143" s="1114">
        <v>26.28</v>
      </c>
      <c r="I1143" s="1115"/>
    </row>
    <row r="1144" spans="1:9" ht="12.75" customHeight="1" x14ac:dyDescent="0.2">
      <c r="A1144" s="1140">
        <v>8878</v>
      </c>
      <c r="B1144" s="1119"/>
      <c r="C1144" s="1120" t="s">
        <v>2193</v>
      </c>
      <c r="D1144" s="1120"/>
      <c r="E1144" s="1120"/>
      <c r="F1144" s="1120"/>
      <c r="G1144" s="405"/>
      <c r="H1144" s="1121"/>
      <c r="I1144" s="1121"/>
    </row>
    <row r="1145" spans="1:9" ht="12.75" customHeight="1" x14ac:dyDescent="0.2">
      <c r="A1145" s="1112" t="s">
        <v>2194</v>
      </c>
      <c r="B1145" s="1112"/>
      <c r="C1145" s="1113" t="s">
        <v>2195</v>
      </c>
      <c r="D1145" s="1113"/>
      <c r="E1145" s="1113"/>
      <c r="F1145" s="1113"/>
      <c r="G1145" s="406" t="s">
        <v>164</v>
      </c>
      <c r="H1145" s="1114">
        <v>29.76</v>
      </c>
      <c r="I1145" s="1115"/>
    </row>
    <row r="1146" spans="1:9" ht="12.75" customHeight="1" x14ac:dyDescent="0.2">
      <c r="A1146" s="1112" t="s">
        <v>2196</v>
      </c>
      <c r="B1146" s="1112"/>
      <c r="C1146" s="1113" t="s">
        <v>2197</v>
      </c>
      <c r="D1146" s="1113"/>
      <c r="E1146" s="1113"/>
      <c r="F1146" s="1113"/>
      <c r="G1146" s="406" t="s">
        <v>53</v>
      </c>
      <c r="H1146" s="1114">
        <v>19.350000000000001</v>
      </c>
      <c r="I1146" s="1115"/>
    </row>
    <row r="1147" spans="1:9" ht="12.75" customHeight="1" x14ac:dyDescent="0.2">
      <c r="A1147" s="1112" t="s">
        <v>2198</v>
      </c>
      <c r="B1147" s="1112"/>
      <c r="C1147" s="1113" t="s">
        <v>2199</v>
      </c>
      <c r="D1147" s="1113"/>
      <c r="E1147" s="1113"/>
      <c r="F1147" s="1113"/>
      <c r="G1147" s="406" t="s">
        <v>164</v>
      </c>
      <c r="H1147" s="1114">
        <v>29.76</v>
      </c>
      <c r="I1147" s="1115"/>
    </row>
    <row r="1148" spans="1:9" ht="12.75" customHeight="1" x14ac:dyDescent="0.2">
      <c r="A1148" s="1140">
        <v>8879</v>
      </c>
      <c r="B1148" s="1119"/>
      <c r="C1148" s="1120" t="s">
        <v>2200</v>
      </c>
      <c r="D1148" s="1120"/>
      <c r="E1148" s="1120"/>
      <c r="F1148" s="1120"/>
      <c r="G1148" s="405"/>
      <c r="H1148" s="1121"/>
      <c r="I1148" s="1121"/>
    </row>
    <row r="1149" spans="1:9" ht="12.75" customHeight="1" x14ac:dyDescent="0.2">
      <c r="A1149" s="1112" t="s">
        <v>2201</v>
      </c>
      <c r="B1149" s="1112"/>
      <c r="C1149" s="1113" t="s">
        <v>2202</v>
      </c>
      <c r="D1149" s="1113"/>
      <c r="E1149" s="1113"/>
      <c r="F1149" s="1113"/>
      <c r="G1149" s="406" t="s">
        <v>164</v>
      </c>
      <c r="H1149" s="1114">
        <v>26.15</v>
      </c>
      <c r="I1149" s="1115"/>
    </row>
    <row r="1150" spans="1:9" ht="12.75" customHeight="1" x14ac:dyDescent="0.2">
      <c r="A1150" s="1112" t="s">
        <v>2203</v>
      </c>
      <c r="B1150" s="1112"/>
      <c r="C1150" s="1113" t="s">
        <v>2204</v>
      </c>
      <c r="D1150" s="1113"/>
      <c r="E1150" s="1113"/>
      <c r="F1150" s="1113"/>
      <c r="G1150" s="406" t="s">
        <v>164</v>
      </c>
      <c r="H1150" s="1114">
        <v>37.950000000000003</v>
      </c>
      <c r="I1150" s="1115"/>
    </row>
    <row r="1151" spans="1:9" ht="12.75" customHeight="1" x14ac:dyDescent="0.2">
      <c r="A1151" s="1112" t="s">
        <v>2205</v>
      </c>
      <c r="B1151" s="1112"/>
      <c r="C1151" s="1113" t="s">
        <v>2206</v>
      </c>
      <c r="D1151" s="1113"/>
      <c r="E1151" s="1113"/>
      <c r="F1151" s="1113"/>
      <c r="G1151" s="406" t="s">
        <v>164</v>
      </c>
      <c r="H1151" s="1114">
        <v>36.799999999999997</v>
      </c>
      <c r="I1151" s="1115"/>
    </row>
    <row r="1152" spans="1:9" ht="12.75" customHeight="1" x14ac:dyDescent="0.2">
      <c r="A1152" s="1140">
        <v>8880</v>
      </c>
      <c r="B1152" s="1119"/>
      <c r="C1152" s="1120" t="s">
        <v>2207</v>
      </c>
      <c r="D1152" s="1120"/>
      <c r="E1152" s="1120"/>
      <c r="F1152" s="1120"/>
      <c r="G1152" s="405"/>
      <c r="H1152" s="1121"/>
      <c r="I1152" s="1121"/>
    </row>
    <row r="1153" spans="1:9" ht="12.75" customHeight="1" x14ac:dyDescent="0.2">
      <c r="A1153" s="1112" t="s">
        <v>2208</v>
      </c>
      <c r="B1153" s="1112"/>
      <c r="C1153" s="1113" t="s">
        <v>2209</v>
      </c>
      <c r="D1153" s="1113"/>
      <c r="E1153" s="1113"/>
      <c r="F1153" s="1113"/>
      <c r="G1153" s="406" t="s">
        <v>164</v>
      </c>
      <c r="H1153" s="1114">
        <v>25.08</v>
      </c>
      <c r="I1153" s="1115"/>
    </row>
    <row r="1154" spans="1:9" ht="12.75" customHeight="1" x14ac:dyDescent="0.2">
      <c r="A1154" s="1112" t="s">
        <v>2210</v>
      </c>
      <c r="B1154" s="1112"/>
      <c r="C1154" s="1113" t="s">
        <v>2211</v>
      </c>
      <c r="D1154" s="1113"/>
      <c r="E1154" s="1113"/>
      <c r="F1154" s="1113"/>
      <c r="G1154" s="406" t="s">
        <v>164</v>
      </c>
      <c r="H1154" s="1114">
        <v>43.72</v>
      </c>
      <c r="I1154" s="1115"/>
    </row>
    <row r="1155" spans="1:9" ht="12.75" customHeight="1" x14ac:dyDescent="0.2">
      <c r="A1155" s="1112" t="s">
        <v>2212</v>
      </c>
      <c r="B1155" s="1112"/>
      <c r="C1155" s="1113" t="s">
        <v>2213</v>
      </c>
      <c r="D1155" s="1113"/>
      <c r="E1155" s="1113"/>
      <c r="F1155" s="1113"/>
      <c r="G1155" s="406" t="s">
        <v>164</v>
      </c>
      <c r="H1155" s="1114">
        <v>86.48</v>
      </c>
      <c r="I1155" s="1115"/>
    </row>
    <row r="1156" spans="1:9" ht="12.75" customHeight="1" x14ac:dyDescent="0.2">
      <c r="A1156" s="1112" t="s">
        <v>2214</v>
      </c>
      <c r="B1156" s="1112"/>
      <c r="C1156" s="1113" t="s">
        <v>2215</v>
      </c>
      <c r="D1156" s="1113"/>
      <c r="E1156" s="1113"/>
      <c r="F1156" s="1113"/>
      <c r="G1156" s="406" t="s">
        <v>164</v>
      </c>
      <c r="H1156" s="1114">
        <v>11.26</v>
      </c>
      <c r="I1156" s="1115"/>
    </row>
    <row r="1157" spans="1:9" ht="12.75" customHeight="1" x14ac:dyDescent="0.2">
      <c r="A1157" s="1112" t="s">
        <v>2216</v>
      </c>
      <c r="B1157" s="1112"/>
      <c r="C1157" s="1113" t="s">
        <v>2217</v>
      </c>
      <c r="D1157" s="1113"/>
      <c r="E1157" s="1113"/>
      <c r="F1157" s="1113"/>
      <c r="G1157" s="406" t="s">
        <v>164</v>
      </c>
      <c r="H1157" s="1114">
        <v>18.64</v>
      </c>
      <c r="I1157" s="1115"/>
    </row>
    <row r="1158" spans="1:9" ht="12.75" customHeight="1" x14ac:dyDescent="0.2">
      <c r="A1158" s="1140">
        <v>8881</v>
      </c>
      <c r="B1158" s="1119"/>
      <c r="C1158" s="1120" t="s">
        <v>2218</v>
      </c>
      <c r="D1158" s="1120"/>
      <c r="E1158" s="1120"/>
      <c r="F1158" s="1120"/>
      <c r="G1158" s="405"/>
      <c r="H1158" s="1121"/>
      <c r="I1158" s="1121"/>
    </row>
    <row r="1159" spans="1:9" ht="12.75" customHeight="1" x14ac:dyDescent="0.2">
      <c r="A1159" s="1112" t="s">
        <v>2219</v>
      </c>
      <c r="B1159" s="1112"/>
      <c r="C1159" s="1113" t="s">
        <v>2220</v>
      </c>
      <c r="D1159" s="1113"/>
      <c r="E1159" s="1113"/>
      <c r="F1159" s="1113"/>
      <c r="G1159" s="406" t="s">
        <v>164</v>
      </c>
      <c r="H1159" s="1114">
        <v>17.78</v>
      </c>
      <c r="I1159" s="1115"/>
    </row>
    <row r="1160" spans="1:9" ht="12.75" customHeight="1" x14ac:dyDescent="0.2">
      <c r="A1160" s="1112" t="s">
        <v>2221</v>
      </c>
      <c r="B1160" s="1112"/>
      <c r="C1160" s="1113" t="s">
        <v>2222</v>
      </c>
      <c r="D1160" s="1113"/>
      <c r="E1160" s="1113"/>
      <c r="F1160" s="1113"/>
      <c r="G1160" s="406" t="s">
        <v>164</v>
      </c>
      <c r="H1160" s="1114">
        <v>28.89</v>
      </c>
      <c r="I1160" s="1115"/>
    </row>
    <row r="1161" spans="1:9" ht="12.75" customHeight="1" x14ac:dyDescent="0.2">
      <c r="A1161" s="1112" t="s">
        <v>2223</v>
      </c>
      <c r="B1161" s="1112"/>
      <c r="C1161" s="1113" t="s">
        <v>2224</v>
      </c>
      <c r="D1161" s="1113"/>
      <c r="E1161" s="1113"/>
      <c r="F1161" s="1113"/>
      <c r="G1161" s="406" t="s">
        <v>164</v>
      </c>
      <c r="H1161" s="1114">
        <v>17.100000000000001</v>
      </c>
      <c r="I1161" s="1115"/>
    </row>
    <row r="1162" spans="1:9" ht="12.75" customHeight="1" x14ac:dyDescent="0.2">
      <c r="A1162" s="1140">
        <v>8882</v>
      </c>
      <c r="B1162" s="1119"/>
      <c r="C1162" s="1120" t="s">
        <v>2225</v>
      </c>
      <c r="D1162" s="1120"/>
      <c r="E1162" s="1120"/>
      <c r="F1162" s="1120"/>
      <c r="G1162" s="405"/>
      <c r="H1162" s="1121"/>
      <c r="I1162" s="1121"/>
    </row>
    <row r="1163" spans="1:9" ht="12.75" customHeight="1" x14ac:dyDescent="0.2">
      <c r="A1163" s="1112" t="s">
        <v>2226</v>
      </c>
      <c r="B1163" s="1112"/>
      <c r="C1163" s="1113" t="s">
        <v>2227</v>
      </c>
      <c r="D1163" s="1113"/>
      <c r="E1163" s="1113"/>
      <c r="F1163" s="1113"/>
      <c r="G1163" s="406" t="s">
        <v>164</v>
      </c>
      <c r="H1163" s="1114">
        <v>21.9</v>
      </c>
      <c r="I1163" s="1115"/>
    </row>
    <row r="1164" spans="1:9" ht="12.75" customHeight="1" x14ac:dyDescent="0.2">
      <c r="A1164" s="1112" t="s">
        <v>2228</v>
      </c>
      <c r="B1164" s="1112"/>
      <c r="C1164" s="1113" t="s">
        <v>2229</v>
      </c>
      <c r="D1164" s="1113"/>
      <c r="E1164" s="1113"/>
      <c r="F1164" s="1113"/>
      <c r="G1164" s="406" t="s">
        <v>164</v>
      </c>
      <c r="H1164" s="1114">
        <v>24.48</v>
      </c>
      <c r="I1164" s="1115"/>
    </row>
    <row r="1165" spans="1:9" ht="12.75" customHeight="1" x14ac:dyDescent="0.2">
      <c r="A1165" s="1112" t="s">
        <v>2230</v>
      </c>
      <c r="B1165" s="1112"/>
      <c r="C1165" s="1113" t="s">
        <v>2231</v>
      </c>
      <c r="D1165" s="1113"/>
      <c r="E1165" s="1113"/>
      <c r="F1165" s="1113"/>
      <c r="G1165" s="406" t="s">
        <v>164</v>
      </c>
      <c r="H1165" s="1114">
        <v>16.37</v>
      </c>
      <c r="I1165" s="1115"/>
    </row>
    <row r="1166" spans="1:9" ht="12.75" customHeight="1" x14ac:dyDescent="0.2">
      <c r="A1166" s="1112" t="s">
        <v>2232</v>
      </c>
      <c r="B1166" s="1112"/>
      <c r="C1166" s="1113" t="s">
        <v>2233</v>
      </c>
      <c r="D1166" s="1113"/>
      <c r="E1166" s="1113"/>
      <c r="F1166" s="1113"/>
      <c r="G1166" s="406" t="s">
        <v>164</v>
      </c>
      <c r="H1166" s="1114">
        <v>19.47</v>
      </c>
      <c r="I1166" s="1115"/>
    </row>
    <row r="1167" spans="1:9" ht="12.75" customHeight="1" x14ac:dyDescent="0.2">
      <c r="A1167" s="1140">
        <v>8883</v>
      </c>
      <c r="B1167" s="1119"/>
      <c r="C1167" s="1120" t="s">
        <v>2234</v>
      </c>
      <c r="D1167" s="1120"/>
      <c r="E1167" s="1120"/>
      <c r="F1167" s="1120"/>
      <c r="G1167" s="405"/>
      <c r="H1167" s="1121"/>
      <c r="I1167" s="1121"/>
    </row>
    <row r="1168" spans="1:9" ht="12.75" customHeight="1" x14ac:dyDescent="0.2">
      <c r="A1168" s="1112" t="s">
        <v>2235</v>
      </c>
      <c r="B1168" s="1112"/>
      <c r="C1168" s="1113" t="s">
        <v>2236</v>
      </c>
      <c r="D1168" s="1113"/>
      <c r="E1168" s="1113"/>
      <c r="F1168" s="1113"/>
      <c r="G1168" s="406" t="s">
        <v>164</v>
      </c>
      <c r="H1168" s="1114">
        <v>10.45</v>
      </c>
      <c r="I1168" s="1115"/>
    </row>
    <row r="1169" spans="1:9" ht="12.75" customHeight="1" x14ac:dyDescent="0.2">
      <c r="A1169" s="1112" t="s">
        <v>2237</v>
      </c>
      <c r="B1169" s="1112"/>
      <c r="C1169" s="1113" t="s">
        <v>2238</v>
      </c>
      <c r="D1169" s="1113"/>
      <c r="E1169" s="1113"/>
      <c r="F1169" s="1113"/>
      <c r="G1169" s="406" t="s">
        <v>164</v>
      </c>
      <c r="H1169" s="1114">
        <v>27.47</v>
      </c>
      <c r="I1169" s="1115"/>
    </row>
    <row r="1170" spans="1:9" ht="12.75" customHeight="1" x14ac:dyDescent="0.2">
      <c r="A1170" s="1112" t="s">
        <v>2239</v>
      </c>
      <c r="B1170" s="1112"/>
      <c r="C1170" s="1113" t="s">
        <v>2240</v>
      </c>
      <c r="D1170" s="1113"/>
      <c r="E1170" s="1113"/>
      <c r="F1170" s="1113"/>
      <c r="G1170" s="406" t="s">
        <v>164</v>
      </c>
      <c r="H1170" s="1114">
        <v>18.559999999999999</v>
      </c>
      <c r="I1170" s="1115"/>
    </row>
    <row r="1171" spans="1:9" ht="12.75" customHeight="1" x14ac:dyDescent="0.2">
      <c r="A1171" s="1112" t="s">
        <v>2241</v>
      </c>
      <c r="B1171" s="1112"/>
      <c r="C1171" s="1113" t="s">
        <v>2242</v>
      </c>
      <c r="D1171" s="1113"/>
      <c r="E1171" s="1113"/>
      <c r="F1171" s="1113"/>
      <c r="G1171" s="406" t="s">
        <v>164</v>
      </c>
      <c r="H1171" s="1114">
        <v>30.68</v>
      </c>
      <c r="I1171" s="1115"/>
    </row>
    <row r="1172" spans="1:9" ht="12.75" customHeight="1" x14ac:dyDescent="0.2">
      <c r="A1172" s="1140">
        <v>8884</v>
      </c>
      <c r="B1172" s="1119"/>
      <c r="C1172" s="1120" t="s">
        <v>2243</v>
      </c>
      <c r="D1172" s="1120"/>
      <c r="E1172" s="1120"/>
      <c r="F1172" s="1120"/>
      <c r="G1172" s="405"/>
      <c r="H1172" s="1121"/>
      <c r="I1172" s="1121"/>
    </row>
    <row r="1173" spans="1:9" ht="12.75" customHeight="1" x14ac:dyDescent="0.2">
      <c r="A1173" s="1112" t="s">
        <v>2244</v>
      </c>
      <c r="B1173" s="1112"/>
      <c r="C1173" s="1113" t="s">
        <v>2245</v>
      </c>
      <c r="D1173" s="1113"/>
      <c r="E1173" s="1113"/>
      <c r="F1173" s="1113"/>
      <c r="G1173" s="406" t="s">
        <v>53</v>
      </c>
      <c r="H1173" s="1117">
        <v>9.6</v>
      </c>
      <c r="I1173" s="1115"/>
    </row>
    <row r="1174" spans="1:9" ht="12.75" customHeight="1" x14ac:dyDescent="0.2">
      <c r="A1174" s="1112" t="s">
        <v>2246</v>
      </c>
      <c r="B1174" s="1112"/>
      <c r="C1174" s="1113" t="s">
        <v>2247</v>
      </c>
      <c r="D1174" s="1113"/>
      <c r="E1174" s="1113"/>
      <c r="F1174" s="1113"/>
      <c r="G1174" s="406" t="s">
        <v>164</v>
      </c>
      <c r="H1174" s="1114">
        <v>40.17</v>
      </c>
      <c r="I1174" s="1115"/>
    </row>
    <row r="1175" spans="1:9" ht="12.75" customHeight="1" x14ac:dyDescent="0.2">
      <c r="A1175" s="1112" t="s">
        <v>2248</v>
      </c>
      <c r="B1175" s="1112"/>
      <c r="C1175" s="1113" t="s">
        <v>2249</v>
      </c>
      <c r="D1175" s="1113"/>
      <c r="E1175" s="1113"/>
      <c r="F1175" s="1113"/>
      <c r="G1175" s="406" t="s">
        <v>164</v>
      </c>
      <c r="H1175" s="1114">
        <v>59.57</v>
      </c>
      <c r="I1175" s="1115"/>
    </row>
    <row r="1176" spans="1:9" ht="12.75" customHeight="1" x14ac:dyDescent="0.2">
      <c r="A1176" s="1140">
        <v>8885</v>
      </c>
      <c r="B1176" s="1119"/>
      <c r="C1176" s="1120" t="s">
        <v>2250</v>
      </c>
      <c r="D1176" s="1120"/>
      <c r="E1176" s="1120"/>
      <c r="F1176" s="1120"/>
      <c r="G1176" s="405"/>
      <c r="H1176" s="1121"/>
      <c r="I1176" s="1121"/>
    </row>
    <row r="1177" spans="1:9" ht="12.75" customHeight="1" x14ac:dyDescent="0.2">
      <c r="A1177" s="1112" t="s">
        <v>2251</v>
      </c>
      <c r="B1177" s="1112"/>
      <c r="C1177" s="1113" t="s">
        <v>2252</v>
      </c>
      <c r="D1177" s="1113"/>
      <c r="E1177" s="1113"/>
      <c r="F1177" s="1113"/>
      <c r="G1177" s="406" t="s">
        <v>53</v>
      </c>
      <c r="H1177" s="1117">
        <v>3.09</v>
      </c>
      <c r="I1177" s="1115"/>
    </row>
    <row r="1178" spans="1:9" ht="12.75" customHeight="1" x14ac:dyDescent="0.2">
      <c r="A1178" s="1112" t="s">
        <v>2253</v>
      </c>
      <c r="B1178" s="1112"/>
      <c r="C1178" s="1113" t="s">
        <v>2254</v>
      </c>
      <c r="D1178" s="1113"/>
      <c r="E1178" s="1113"/>
      <c r="F1178" s="1113"/>
      <c r="G1178" s="406" t="s">
        <v>53</v>
      </c>
      <c r="H1178" s="1117">
        <v>4.16</v>
      </c>
      <c r="I1178" s="1115"/>
    </row>
    <row r="1179" spans="1:9" ht="12.75" customHeight="1" x14ac:dyDescent="0.2">
      <c r="A1179" s="1112" t="s">
        <v>2255</v>
      </c>
      <c r="B1179" s="1112"/>
      <c r="C1179" s="1113" t="s">
        <v>2256</v>
      </c>
      <c r="D1179" s="1113"/>
      <c r="E1179" s="1113"/>
      <c r="F1179" s="1113"/>
      <c r="G1179" s="406" t="s">
        <v>164</v>
      </c>
      <c r="H1179" s="1117">
        <v>9.98</v>
      </c>
      <c r="I1179" s="1115"/>
    </row>
    <row r="1180" spans="1:9" ht="12.75" customHeight="1" x14ac:dyDescent="0.2">
      <c r="A1180" s="1112" t="s">
        <v>2257</v>
      </c>
      <c r="B1180" s="1112"/>
      <c r="C1180" s="1113" t="s">
        <v>2258</v>
      </c>
      <c r="D1180" s="1113"/>
      <c r="E1180" s="1113"/>
      <c r="F1180" s="1113"/>
      <c r="G1180" s="406" t="s">
        <v>164</v>
      </c>
      <c r="H1180" s="1117">
        <v>9.98</v>
      </c>
      <c r="I1180" s="1115"/>
    </row>
    <row r="1181" spans="1:9" ht="12.75" customHeight="1" x14ac:dyDescent="0.2">
      <c r="A1181" s="1112" t="s">
        <v>2259</v>
      </c>
      <c r="B1181" s="1112"/>
      <c r="C1181" s="1113" t="s">
        <v>2260</v>
      </c>
      <c r="D1181" s="1113"/>
      <c r="E1181" s="1113"/>
      <c r="F1181" s="1113"/>
      <c r="G1181" s="406" t="s">
        <v>164</v>
      </c>
      <c r="H1181" s="1114">
        <v>20.3</v>
      </c>
      <c r="I1181" s="1115"/>
    </row>
    <row r="1182" spans="1:9" ht="12.75" customHeight="1" x14ac:dyDescent="0.2">
      <c r="A1182" s="1112" t="s">
        <v>2261</v>
      </c>
      <c r="B1182" s="1112"/>
      <c r="C1182" s="1113" t="s">
        <v>2262</v>
      </c>
      <c r="D1182" s="1113"/>
      <c r="E1182" s="1113"/>
      <c r="F1182" s="1113"/>
      <c r="G1182" s="406" t="s">
        <v>53</v>
      </c>
      <c r="H1182" s="1117">
        <v>9.6</v>
      </c>
      <c r="I1182" s="1115"/>
    </row>
    <row r="1183" spans="1:9" ht="12.75" customHeight="1" x14ac:dyDescent="0.2">
      <c r="A1183" s="1112" t="s">
        <v>2263</v>
      </c>
      <c r="B1183" s="1112"/>
      <c r="C1183" s="1113" t="s">
        <v>2264</v>
      </c>
      <c r="D1183" s="1113"/>
      <c r="E1183" s="1113"/>
      <c r="F1183" s="1113"/>
      <c r="G1183" s="406" t="s">
        <v>164</v>
      </c>
      <c r="H1183" s="1117">
        <v>9.2799999999999994</v>
      </c>
      <c r="I1183" s="1115"/>
    </row>
    <row r="1184" spans="1:9" ht="12.75" customHeight="1" x14ac:dyDescent="0.2">
      <c r="A1184" s="1112" t="s">
        <v>2265</v>
      </c>
      <c r="B1184" s="1112"/>
      <c r="C1184" s="1113" t="s">
        <v>2266</v>
      </c>
      <c r="D1184" s="1113"/>
      <c r="E1184" s="1113"/>
      <c r="F1184" s="1113"/>
      <c r="G1184" s="406" t="s">
        <v>53</v>
      </c>
      <c r="H1184" s="1114">
        <v>17.32</v>
      </c>
      <c r="I1184" s="1115"/>
    </row>
    <row r="1185" spans="1:9" ht="12.75" customHeight="1" x14ac:dyDescent="0.2">
      <c r="A1185" s="1112" t="s">
        <v>2267</v>
      </c>
      <c r="B1185" s="1112"/>
      <c r="C1185" s="1113" t="s">
        <v>2268</v>
      </c>
      <c r="D1185" s="1113"/>
      <c r="E1185" s="1113"/>
      <c r="F1185" s="1113"/>
      <c r="G1185" s="406" t="s">
        <v>589</v>
      </c>
      <c r="H1185" s="1116">
        <v>225.87</v>
      </c>
      <c r="I1185" s="1115"/>
    </row>
    <row r="1186" spans="1:9" ht="12.75" customHeight="1" x14ac:dyDescent="0.2">
      <c r="A1186" s="1140">
        <v>8679</v>
      </c>
      <c r="B1186" s="1119"/>
      <c r="C1186" s="1120" t="s">
        <v>2269</v>
      </c>
      <c r="D1186" s="1120"/>
      <c r="E1186" s="1120"/>
      <c r="F1186" s="1120"/>
      <c r="G1186" s="405"/>
      <c r="H1186" s="1121"/>
      <c r="I1186" s="1121"/>
    </row>
    <row r="1187" spans="1:9" ht="12.75" customHeight="1" x14ac:dyDescent="0.2">
      <c r="A1187" s="1140">
        <v>8886</v>
      </c>
      <c r="B1187" s="1119"/>
      <c r="C1187" s="1120" t="s">
        <v>2270</v>
      </c>
      <c r="D1187" s="1120"/>
      <c r="E1187" s="1120"/>
      <c r="F1187" s="1120"/>
      <c r="G1187" s="405"/>
      <c r="H1187" s="1121"/>
      <c r="I1187" s="1121"/>
    </row>
    <row r="1188" spans="1:9" ht="12.75" customHeight="1" x14ac:dyDescent="0.2">
      <c r="A1188" s="1112" t="s">
        <v>2271</v>
      </c>
      <c r="B1188" s="1112"/>
      <c r="C1188" s="1113" t="s">
        <v>2272</v>
      </c>
      <c r="D1188" s="1113"/>
      <c r="E1188" s="1113"/>
      <c r="F1188" s="1113"/>
      <c r="G1188" s="406" t="s">
        <v>167</v>
      </c>
      <c r="H1188" s="1116">
        <v>373.64</v>
      </c>
      <c r="I1188" s="1115"/>
    </row>
    <row r="1189" spans="1:9" ht="12.75" customHeight="1" x14ac:dyDescent="0.2">
      <c r="A1189" s="1112" t="s">
        <v>2273</v>
      </c>
      <c r="B1189" s="1112"/>
      <c r="C1189" s="1113" t="s">
        <v>2274</v>
      </c>
      <c r="D1189" s="1113"/>
      <c r="E1189" s="1113"/>
      <c r="F1189" s="1113"/>
      <c r="G1189" s="406" t="s">
        <v>167</v>
      </c>
      <c r="H1189" s="1116">
        <v>390.43</v>
      </c>
      <c r="I1189" s="1115"/>
    </row>
    <row r="1190" spans="1:9" ht="12.75" customHeight="1" x14ac:dyDescent="0.2">
      <c r="A1190" s="1112" t="s">
        <v>2275</v>
      </c>
      <c r="B1190" s="1112"/>
      <c r="C1190" s="1113" t="s">
        <v>2276</v>
      </c>
      <c r="D1190" s="1113"/>
      <c r="E1190" s="1113"/>
      <c r="F1190" s="1113"/>
      <c r="G1190" s="406" t="s">
        <v>167</v>
      </c>
      <c r="H1190" s="1116">
        <v>704.97</v>
      </c>
      <c r="I1190" s="1115"/>
    </row>
    <row r="1191" spans="1:9" ht="12.75" customHeight="1" x14ac:dyDescent="0.2">
      <c r="A1191" s="1140">
        <v>8887</v>
      </c>
      <c r="B1191" s="1119"/>
      <c r="C1191" s="1120" t="s">
        <v>2277</v>
      </c>
      <c r="D1191" s="1120"/>
      <c r="E1191" s="1120"/>
      <c r="F1191" s="1120"/>
      <c r="G1191" s="405"/>
      <c r="H1191" s="1121"/>
      <c r="I1191" s="1121"/>
    </row>
    <row r="1192" spans="1:9" ht="12.75" customHeight="1" x14ac:dyDescent="0.2">
      <c r="A1192" s="1112" t="s">
        <v>2278</v>
      </c>
      <c r="B1192" s="1112"/>
      <c r="C1192" s="1113" t="s">
        <v>2279</v>
      </c>
      <c r="D1192" s="1113"/>
      <c r="E1192" s="1113"/>
      <c r="F1192" s="1113"/>
      <c r="G1192" s="406" t="s">
        <v>167</v>
      </c>
      <c r="H1192" s="1116">
        <v>297.89999999999998</v>
      </c>
      <c r="I1192" s="1115"/>
    </row>
    <row r="1193" spans="1:9" ht="12.75" customHeight="1" x14ac:dyDescent="0.2">
      <c r="A1193" s="1112" t="s">
        <v>2280</v>
      </c>
      <c r="B1193" s="1112"/>
      <c r="C1193" s="1113" t="s">
        <v>2281</v>
      </c>
      <c r="D1193" s="1113"/>
      <c r="E1193" s="1113"/>
      <c r="F1193" s="1113"/>
      <c r="G1193" s="406" t="s">
        <v>167</v>
      </c>
      <c r="H1193" s="1116">
        <v>374.46</v>
      </c>
      <c r="I1193" s="1115"/>
    </row>
    <row r="1194" spans="1:9" ht="12.75" customHeight="1" x14ac:dyDescent="0.2">
      <c r="A1194" s="1112" t="s">
        <v>2282</v>
      </c>
      <c r="B1194" s="1112"/>
      <c r="C1194" s="1113" t="s">
        <v>2283</v>
      </c>
      <c r="D1194" s="1113"/>
      <c r="E1194" s="1113"/>
      <c r="F1194" s="1113"/>
      <c r="G1194" s="406" t="s">
        <v>167</v>
      </c>
      <c r="H1194" s="1116">
        <v>398.07</v>
      </c>
      <c r="I1194" s="1115"/>
    </row>
    <row r="1195" spans="1:9" ht="12.75" customHeight="1" x14ac:dyDescent="0.2">
      <c r="A1195" s="1112" t="s">
        <v>2284</v>
      </c>
      <c r="B1195" s="1112"/>
      <c r="C1195" s="1113" t="s">
        <v>2285</v>
      </c>
      <c r="D1195" s="1113"/>
      <c r="E1195" s="1113"/>
      <c r="F1195" s="1113"/>
      <c r="G1195" s="406" t="s">
        <v>589</v>
      </c>
      <c r="H1195" s="1116">
        <v>441.82</v>
      </c>
      <c r="I1195" s="1115"/>
    </row>
    <row r="1196" spans="1:9" ht="12.75" customHeight="1" x14ac:dyDescent="0.2">
      <c r="A1196" s="1112" t="s">
        <v>2286</v>
      </c>
      <c r="B1196" s="1112"/>
      <c r="C1196" s="1113" t="s">
        <v>2287</v>
      </c>
      <c r="D1196" s="1113"/>
      <c r="E1196" s="1113"/>
      <c r="F1196" s="1113"/>
      <c r="G1196" s="406" t="s">
        <v>589</v>
      </c>
      <c r="H1196" s="1116">
        <v>340.23</v>
      </c>
      <c r="I1196" s="1115"/>
    </row>
    <row r="1197" spans="1:9" ht="12.75" customHeight="1" x14ac:dyDescent="0.2">
      <c r="A1197" s="1112" t="s">
        <v>2288</v>
      </c>
      <c r="B1197" s="1112"/>
      <c r="C1197" s="1113" t="s">
        <v>2289</v>
      </c>
      <c r="D1197" s="1113"/>
      <c r="E1197" s="1113"/>
      <c r="F1197" s="1113"/>
      <c r="G1197" s="406" t="s">
        <v>589</v>
      </c>
      <c r="H1197" s="1116">
        <v>338.98</v>
      </c>
      <c r="I1197" s="1115"/>
    </row>
    <row r="1198" spans="1:9" ht="12.75" customHeight="1" x14ac:dyDescent="0.2">
      <c r="A1198" s="1140">
        <v>8888</v>
      </c>
      <c r="B1198" s="1119"/>
      <c r="C1198" s="1120" t="s">
        <v>2290</v>
      </c>
      <c r="D1198" s="1120"/>
      <c r="E1198" s="1120"/>
      <c r="F1198" s="1120"/>
      <c r="G1198" s="405"/>
      <c r="H1198" s="1121"/>
      <c r="I1198" s="1121"/>
    </row>
    <row r="1199" spans="1:9" ht="12.75" customHeight="1" x14ac:dyDescent="0.2">
      <c r="A1199" s="1112" t="s">
        <v>2291</v>
      </c>
      <c r="B1199" s="1112"/>
      <c r="C1199" s="1113" t="s">
        <v>2292</v>
      </c>
      <c r="D1199" s="1113"/>
      <c r="E1199" s="1113"/>
      <c r="F1199" s="1113"/>
      <c r="G1199" s="406" t="s">
        <v>167</v>
      </c>
      <c r="H1199" s="1116">
        <v>644.87</v>
      </c>
      <c r="I1199" s="1115"/>
    </row>
    <row r="1200" spans="1:9" ht="12.75" customHeight="1" x14ac:dyDescent="0.2">
      <c r="A1200" s="1112" t="s">
        <v>2293</v>
      </c>
      <c r="B1200" s="1112"/>
      <c r="C1200" s="1113" t="s">
        <v>2294</v>
      </c>
      <c r="D1200" s="1113"/>
      <c r="E1200" s="1113"/>
      <c r="F1200" s="1113"/>
      <c r="G1200" s="406" t="s">
        <v>589</v>
      </c>
      <c r="H1200" s="1116">
        <v>388.05</v>
      </c>
      <c r="I1200" s="1115"/>
    </row>
    <row r="1201" spans="1:9" ht="12.75" customHeight="1" x14ac:dyDescent="0.2">
      <c r="A1201" s="1112" t="s">
        <v>2295</v>
      </c>
      <c r="B1201" s="1112"/>
      <c r="C1201" s="1113" t="s">
        <v>2296</v>
      </c>
      <c r="D1201" s="1113"/>
      <c r="E1201" s="1113"/>
      <c r="F1201" s="1113"/>
      <c r="G1201" s="406" t="s">
        <v>589</v>
      </c>
      <c r="H1201" s="1116">
        <v>599.09</v>
      </c>
      <c r="I1201" s="1115"/>
    </row>
    <row r="1202" spans="1:9" ht="12.75" customHeight="1" x14ac:dyDescent="0.2">
      <c r="A1202" s="1112" t="s">
        <v>2297</v>
      </c>
      <c r="B1202" s="1112"/>
      <c r="C1202" s="1113" t="s">
        <v>2298</v>
      </c>
      <c r="D1202" s="1113"/>
      <c r="E1202" s="1113"/>
      <c r="F1202" s="1113"/>
      <c r="G1202" s="406" t="s">
        <v>589</v>
      </c>
      <c r="H1202" s="1116">
        <v>551.54</v>
      </c>
      <c r="I1202" s="1115"/>
    </row>
    <row r="1203" spans="1:9" ht="12.75" customHeight="1" x14ac:dyDescent="0.2">
      <c r="A1203" s="1112" t="s">
        <v>2299</v>
      </c>
      <c r="B1203" s="1112"/>
      <c r="C1203" s="1113" t="s">
        <v>2300</v>
      </c>
      <c r="D1203" s="1113"/>
      <c r="E1203" s="1113"/>
      <c r="F1203" s="1113"/>
      <c r="G1203" s="406" t="s">
        <v>589</v>
      </c>
      <c r="H1203" s="1116">
        <v>430.87</v>
      </c>
      <c r="I1203" s="1115"/>
    </row>
    <row r="1204" spans="1:9" ht="12.75" customHeight="1" x14ac:dyDescent="0.2">
      <c r="A1204" s="1112" t="s">
        <v>2301</v>
      </c>
      <c r="B1204" s="1112"/>
      <c r="C1204" s="1113" t="s">
        <v>2302</v>
      </c>
      <c r="D1204" s="1113"/>
      <c r="E1204" s="1113"/>
      <c r="F1204" s="1113"/>
      <c r="G1204" s="406" t="s">
        <v>589</v>
      </c>
      <c r="H1204" s="1116">
        <v>127.02</v>
      </c>
      <c r="I1204" s="1115"/>
    </row>
    <row r="1205" spans="1:9" ht="12.75" customHeight="1" x14ac:dyDescent="0.2">
      <c r="A1205" s="1112" t="s">
        <v>2303</v>
      </c>
      <c r="B1205" s="1112"/>
      <c r="C1205" s="1113" t="s">
        <v>2304</v>
      </c>
      <c r="D1205" s="1113"/>
      <c r="E1205" s="1113"/>
      <c r="F1205" s="1113"/>
      <c r="G1205" s="406" t="s">
        <v>589</v>
      </c>
      <c r="H1205" s="1116">
        <v>154.69999999999999</v>
      </c>
      <c r="I1205" s="1115"/>
    </row>
    <row r="1206" spans="1:9" ht="12.75" customHeight="1" x14ac:dyDescent="0.2">
      <c r="A1206" s="1140">
        <v>8889</v>
      </c>
      <c r="B1206" s="1119"/>
      <c r="C1206" s="1120" t="s">
        <v>2305</v>
      </c>
      <c r="D1206" s="1120"/>
      <c r="E1206" s="1120"/>
      <c r="F1206" s="1120"/>
      <c r="G1206" s="405"/>
      <c r="H1206" s="1121"/>
      <c r="I1206" s="1121"/>
    </row>
    <row r="1207" spans="1:9" ht="12.75" customHeight="1" x14ac:dyDescent="0.2">
      <c r="A1207" s="1112" t="s">
        <v>2306</v>
      </c>
      <c r="B1207" s="1112"/>
      <c r="C1207" s="1113" t="s">
        <v>2307</v>
      </c>
      <c r="D1207" s="1113"/>
      <c r="E1207" s="1113"/>
      <c r="F1207" s="1113"/>
      <c r="G1207" s="406" t="s">
        <v>167</v>
      </c>
      <c r="H1207" s="1116">
        <v>288.37</v>
      </c>
      <c r="I1207" s="1115"/>
    </row>
    <row r="1208" spans="1:9" ht="12.75" customHeight="1" x14ac:dyDescent="0.2">
      <c r="A1208" s="1112" t="s">
        <v>2308</v>
      </c>
      <c r="B1208" s="1112"/>
      <c r="C1208" s="1113" t="s">
        <v>2309</v>
      </c>
      <c r="D1208" s="1113"/>
      <c r="E1208" s="1113"/>
      <c r="F1208" s="1113"/>
      <c r="G1208" s="406" t="s">
        <v>167</v>
      </c>
      <c r="H1208" s="1116">
        <v>211.48</v>
      </c>
      <c r="I1208" s="1115"/>
    </row>
    <row r="1209" spans="1:9" ht="12.75" customHeight="1" x14ac:dyDescent="0.2">
      <c r="A1209" s="1112" t="s">
        <v>2310</v>
      </c>
      <c r="B1209" s="1112"/>
      <c r="C1209" s="1113" t="s">
        <v>2311</v>
      </c>
      <c r="D1209" s="1113"/>
      <c r="E1209" s="1113"/>
      <c r="F1209" s="1113"/>
      <c r="G1209" s="406" t="s">
        <v>167</v>
      </c>
      <c r="H1209" s="1114">
        <v>98.9</v>
      </c>
      <c r="I1209" s="1115"/>
    </row>
    <row r="1210" spans="1:9" ht="12.75" customHeight="1" x14ac:dyDescent="0.2">
      <c r="A1210" s="1112" t="s">
        <v>2312</v>
      </c>
      <c r="B1210" s="1112"/>
      <c r="C1210" s="1113" t="s">
        <v>2313</v>
      </c>
      <c r="D1210" s="1113"/>
      <c r="E1210" s="1113"/>
      <c r="F1210" s="1113"/>
      <c r="G1210" s="406" t="s">
        <v>167</v>
      </c>
      <c r="H1210" s="1114">
        <v>42.32</v>
      </c>
      <c r="I1210" s="1115"/>
    </row>
    <row r="1211" spans="1:9" ht="12.75" customHeight="1" x14ac:dyDescent="0.2">
      <c r="A1211" s="1112" t="s">
        <v>2314</v>
      </c>
      <c r="B1211" s="1112"/>
      <c r="C1211" s="1113" t="s">
        <v>2315</v>
      </c>
      <c r="D1211" s="1113"/>
      <c r="E1211" s="1113"/>
      <c r="F1211" s="1113"/>
      <c r="G1211" s="406" t="s">
        <v>167</v>
      </c>
      <c r="H1211" s="1116">
        <v>122.57</v>
      </c>
      <c r="I1211" s="1115"/>
    </row>
    <row r="1212" spans="1:9" ht="12.75" customHeight="1" x14ac:dyDescent="0.2">
      <c r="A1212" s="1112" t="s">
        <v>2316</v>
      </c>
      <c r="B1212" s="1112"/>
      <c r="C1212" s="1113" t="s">
        <v>2317</v>
      </c>
      <c r="D1212" s="1113"/>
      <c r="E1212" s="1113"/>
      <c r="F1212" s="1113"/>
      <c r="G1212" s="406" t="s">
        <v>167</v>
      </c>
      <c r="H1212" s="1116">
        <v>338.37</v>
      </c>
      <c r="I1212" s="1115"/>
    </row>
    <row r="1213" spans="1:9" ht="12.75" customHeight="1" x14ac:dyDescent="0.2">
      <c r="A1213" s="1112" t="s">
        <v>2318</v>
      </c>
      <c r="B1213" s="1112"/>
      <c r="C1213" s="1113" t="s">
        <v>2319</v>
      </c>
      <c r="D1213" s="1113"/>
      <c r="E1213" s="1113"/>
      <c r="F1213" s="1113"/>
      <c r="G1213" s="406" t="s">
        <v>167</v>
      </c>
      <c r="H1213" s="1114">
        <v>76</v>
      </c>
      <c r="I1213" s="1115"/>
    </row>
    <row r="1214" spans="1:9" ht="12.75" customHeight="1" x14ac:dyDescent="0.2">
      <c r="A1214" s="1112" t="s">
        <v>2320</v>
      </c>
      <c r="B1214" s="1112"/>
      <c r="C1214" s="1113" t="s">
        <v>2321</v>
      </c>
      <c r="D1214" s="1113"/>
      <c r="E1214" s="1113"/>
      <c r="F1214" s="1113"/>
      <c r="G1214" s="406" t="s">
        <v>167</v>
      </c>
      <c r="H1214" s="1114">
        <v>77.73</v>
      </c>
      <c r="I1214" s="1115"/>
    </row>
    <row r="1215" spans="1:9" ht="12.75" customHeight="1" x14ac:dyDescent="0.2">
      <c r="A1215" s="1112" t="s">
        <v>2322</v>
      </c>
      <c r="B1215" s="1112"/>
      <c r="C1215" s="1113" t="s">
        <v>2323</v>
      </c>
      <c r="D1215" s="1113"/>
      <c r="E1215" s="1113"/>
      <c r="F1215" s="1113"/>
      <c r="G1215" s="406" t="s">
        <v>167</v>
      </c>
      <c r="H1215" s="1116">
        <v>152.51</v>
      </c>
      <c r="I1215" s="1115"/>
    </row>
    <row r="1216" spans="1:9" ht="12.75" customHeight="1" x14ac:dyDescent="0.2">
      <c r="A1216" s="1112" t="s">
        <v>2324</v>
      </c>
      <c r="B1216" s="1112"/>
      <c r="C1216" s="1113" t="s">
        <v>2325</v>
      </c>
      <c r="D1216" s="1113"/>
      <c r="E1216" s="1113"/>
      <c r="F1216" s="1113"/>
      <c r="G1216" s="406" t="s">
        <v>167</v>
      </c>
      <c r="H1216" s="1114">
        <v>90.68</v>
      </c>
      <c r="I1216" s="1115"/>
    </row>
    <row r="1217" spans="1:9" ht="12.75" customHeight="1" x14ac:dyDescent="0.2">
      <c r="A1217" s="1112" t="s">
        <v>2326</v>
      </c>
      <c r="B1217" s="1112"/>
      <c r="C1217" s="1113" t="s">
        <v>2327</v>
      </c>
      <c r="D1217" s="1113"/>
      <c r="E1217" s="1113"/>
      <c r="F1217" s="1113"/>
      <c r="G1217" s="406" t="s">
        <v>167</v>
      </c>
      <c r="H1217" s="1114">
        <v>73.83</v>
      </c>
      <c r="I1217" s="1115"/>
    </row>
    <row r="1218" spans="1:9" ht="12.75" customHeight="1" x14ac:dyDescent="0.2">
      <c r="A1218" s="1112" t="s">
        <v>2328</v>
      </c>
      <c r="B1218" s="1112"/>
      <c r="C1218" s="1113" t="s">
        <v>2329</v>
      </c>
      <c r="D1218" s="1113"/>
      <c r="E1218" s="1113"/>
      <c r="F1218" s="1113"/>
      <c r="G1218" s="406" t="s">
        <v>167</v>
      </c>
      <c r="H1218" s="1114">
        <v>68.64</v>
      </c>
      <c r="I1218" s="1115"/>
    </row>
    <row r="1219" spans="1:9" ht="12.75" customHeight="1" x14ac:dyDescent="0.2">
      <c r="A1219" s="1140">
        <v>8890</v>
      </c>
      <c r="B1219" s="1119"/>
      <c r="C1219" s="1120" t="s">
        <v>2330</v>
      </c>
      <c r="D1219" s="1120"/>
      <c r="E1219" s="1120"/>
      <c r="F1219" s="1120"/>
      <c r="G1219" s="405"/>
      <c r="H1219" s="1121"/>
      <c r="I1219" s="1121"/>
    </row>
    <row r="1220" spans="1:9" ht="12.75" customHeight="1" x14ac:dyDescent="0.2">
      <c r="A1220" s="1112" t="s">
        <v>2331</v>
      </c>
      <c r="B1220" s="1112"/>
      <c r="C1220" s="1113" t="s">
        <v>2332</v>
      </c>
      <c r="D1220" s="1113"/>
      <c r="E1220" s="1113"/>
      <c r="F1220" s="1113"/>
      <c r="G1220" s="406" t="s">
        <v>167</v>
      </c>
      <c r="H1220" s="1114">
        <v>54.52</v>
      </c>
      <c r="I1220" s="1115"/>
    </row>
    <row r="1221" spans="1:9" ht="12.75" customHeight="1" x14ac:dyDescent="0.2">
      <c r="A1221" s="1140">
        <v>8891</v>
      </c>
      <c r="B1221" s="1119"/>
      <c r="C1221" s="1120" t="s">
        <v>2333</v>
      </c>
      <c r="D1221" s="1120"/>
      <c r="E1221" s="1120"/>
      <c r="F1221" s="1120"/>
      <c r="G1221" s="405"/>
      <c r="H1221" s="1121"/>
      <c r="I1221" s="1121"/>
    </row>
    <row r="1222" spans="1:9" ht="12.75" customHeight="1" x14ac:dyDescent="0.2">
      <c r="A1222" s="1112" t="s">
        <v>2334</v>
      </c>
      <c r="B1222" s="1112"/>
      <c r="C1222" s="1113" t="s">
        <v>2335</v>
      </c>
      <c r="D1222" s="1113"/>
      <c r="E1222" s="1113"/>
      <c r="F1222" s="1113"/>
      <c r="G1222" s="406" t="s">
        <v>589</v>
      </c>
      <c r="H1222" s="1114">
        <v>48.41</v>
      </c>
      <c r="I1222" s="1115"/>
    </row>
    <row r="1223" spans="1:9" ht="12.75" customHeight="1" x14ac:dyDescent="0.2">
      <c r="A1223" s="1112" t="s">
        <v>2336</v>
      </c>
      <c r="B1223" s="1112"/>
      <c r="C1223" s="1113" t="s">
        <v>2337</v>
      </c>
      <c r="D1223" s="1113"/>
      <c r="E1223" s="1113"/>
      <c r="F1223" s="1113"/>
      <c r="G1223" s="406" t="s">
        <v>589</v>
      </c>
      <c r="H1223" s="1114">
        <v>69.23</v>
      </c>
      <c r="I1223" s="1115"/>
    </row>
    <row r="1224" spans="1:9" ht="12.75" customHeight="1" x14ac:dyDescent="0.2">
      <c r="A1224" s="1112" t="s">
        <v>2338</v>
      </c>
      <c r="B1224" s="1112"/>
      <c r="C1224" s="1113" t="s">
        <v>2339</v>
      </c>
      <c r="D1224" s="1113"/>
      <c r="E1224" s="1113"/>
      <c r="F1224" s="1113"/>
      <c r="G1224" s="406" t="s">
        <v>589</v>
      </c>
      <c r="H1224" s="1114">
        <v>97.51</v>
      </c>
      <c r="I1224" s="1115"/>
    </row>
    <row r="1225" spans="1:9" ht="12.75" customHeight="1" x14ac:dyDescent="0.2">
      <c r="A1225" s="1112" t="s">
        <v>2340</v>
      </c>
      <c r="B1225" s="1112"/>
      <c r="C1225" s="1113" t="s">
        <v>2341</v>
      </c>
      <c r="D1225" s="1113"/>
      <c r="E1225" s="1113"/>
      <c r="F1225" s="1113"/>
      <c r="G1225" s="406" t="s">
        <v>167</v>
      </c>
      <c r="H1225" s="1116">
        <v>216.17</v>
      </c>
      <c r="I1225" s="1115"/>
    </row>
    <row r="1226" spans="1:9" ht="12.75" customHeight="1" x14ac:dyDescent="0.2">
      <c r="A1226" s="1112" t="s">
        <v>2342</v>
      </c>
      <c r="B1226" s="1112"/>
      <c r="C1226" s="1113" t="s">
        <v>2343</v>
      </c>
      <c r="D1226" s="1113"/>
      <c r="E1226" s="1113"/>
      <c r="F1226" s="1113"/>
      <c r="G1226" s="406" t="s">
        <v>589</v>
      </c>
      <c r="H1226" s="1114">
        <v>90.1</v>
      </c>
      <c r="I1226" s="1115"/>
    </row>
    <row r="1227" spans="1:9" ht="12.75" customHeight="1" x14ac:dyDescent="0.2">
      <c r="A1227" s="1112" t="s">
        <v>2344</v>
      </c>
      <c r="B1227" s="1112"/>
      <c r="C1227" s="1113" t="s">
        <v>2345</v>
      </c>
      <c r="D1227" s="1113"/>
      <c r="E1227" s="1113"/>
      <c r="F1227" s="1113"/>
      <c r="G1227" s="406" t="s">
        <v>589</v>
      </c>
      <c r="H1227" s="1114">
        <v>84.73</v>
      </c>
      <c r="I1227" s="1115"/>
    </row>
    <row r="1228" spans="1:9" ht="12.75" customHeight="1" x14ac:dyDescent="0.2">
      <c r="A1228" s="1140">
        <v>8892</v>
      </c>
      <c r="B1228" s="1119"/>
      <c r="C1228" s="1120" t="s">
        <v>2346</v>
      </c>
      <c r="D1228" s="1120"/>
      <c r="E1228" s="1120"/>
      <c r="F1228" s="1120"/>
      <c r="G1228" s="405"/>
      <c r="H1228" s="1121"/>
      <c r="I1228" s="1121"/>
    </row>
    <row r="1229" spans="1:9" ht="12.75" customHeight="1" x14ac:dyDescent="0.2">
      <c r="A1229" s="1112" t="s">
        <v>2347</v>
      </c>
      <c r="B1229" s="1112"/>
      <c r="C1229" s="1113" t="s">
        <v>2348</v>
      </c>
      <c r="D1229" s="1113"/>
      <c r="E1229" s="1113"/>
      <c r="F1229" s="1113"/>
      <c r="G1229" s="406" t="s">
        <v>589</v>
      </c>
      <c r="H1229" s="1116">
        <v>165.22</v>
      </c>
      <c r="I1229" s="1115"/>
    </row>
    <row r="1230" spans="1:9" ht="12.75" customHeight="1" x14ac:dyDescent="0.2">
      <c r="A1230" s="1112" t="s">
        <v>2349</v>
      </c>
      <c r="B1230" s="1112"/>
      <c r="C1230" s="1113" t="s">
        <v>2350</v>
      </c>
      <c r="D1230" s="1113"/>
      <c r="E1230" s="1113"/>
      <c r="F1230" s="1113"/>
      <c r="G1230" s="406" t="s">
        <v>589</v>
      </c>
      <c r="H1230" s="1116">
        <v>208.7</v>
      </c>
      <c r="I1230" s="1115"/>
    </row>
    <row r="1231" spans="1:9" ht="12.75" customHeight="1" x14ac:dyDescent="0.2">
      <c r="A1231" s="1140">
        <v>8893</v>
      </c>
      <c r="B1231" s="1119"/>
      <c r="C1231" s="1120" t="s">
        <v>2351</v>
      </c>
      <c r="D1231" s="1120"/>
      <c r="E1231" s="1120"/>
      <c r="F1231" s="1120"/>
      <c r="G1231" s="405"/>
      <c r="H1231" s="1121"/>
      <c r="I1231" s="1121"/>
    </row>
    <row r="1232" spans="1:9" ht="12.75" customHeight="1" x14ac:dyDescent="0.2">
      <c r="A1232" s="1112" t="s">
        <v>2352</v>
      </c>
      <c r="B1232" s="1112"/>
      <c r="C1232" s="1113" t="s">
        <v>2353</v>
      </c>
      <c r="D1232" s="1113"/>
      <c r="E1232" s="1113"/>
      <c r="F1232" s="1113"/>
      <c r="G1232" s="406" t="s">
        <v>167</v>
      </c>
      <c r="H1232" s="1116">
        <v>710.74</v>
      </c>
      <c r="I1232" s="1115"/>
    </row>
    <row r="1233" spans="1:9" ht="12.75" customHeight="1" x14ac:dyDescent="0.2">
      <c r="A1233" s="1112" t="s">
        <v>2354</v>
      </c>
      <c r="B1233" s="1112"/>
      <c r="C1233" s="1113" t="s">
        <v>2355</v>
      </c>
      <c r="D1233" s="1113"/>
      <c r="E1233" s="1113"/>
      <c r="F1233" s="1113"/>
      <c r="G1233" s="406" t="s">
        <v>167</v>
      </c>
      <c r="H1233" s="1116">
        <v>514.96</v>
      </c>
      <c r="I1233" s="1115"/>
    </row>
    <row r="1234" spans="1:9" ht="12.75" customHeight="1" x14ac:dyDescent="0.2">
      <c r="A1234" s="1112" t="s">
        <v>2356</v>
      </c>
      <c r="B1234" s="1112"/>
      <c r="C1234" s="1113" t="s">
        <v>2357</v>
      </c>
      <c r="D1234" s="1113"/>
      <c r="E1234" s="1113"/>
      <c r="F1234" s="1113"/>
      <c r="G1234" s="406" t="s">
        <v>167</v>
      </c>
      <c r="H1234" s="1116">
        <v>574.04</v>
      </c>
      <c r="I1234" s="1115"/>
    </row>
    <row r="1235" spans="1:9" ht="12.75" customHeight="1" x14ac:dyDescent="0.2">
      <c r="A1235" s="1112" t="s">
        <v>2358</v>
      </c>
      <c r="B1235" s="1112"/>
      <c r="C1235" s="1113" t="s">
        <v>2359</v>
      </c>
      <c r="D1235" s="1113"/>
      <c r="E1235" s="1113"/>
      <c r="F1235" s="1113"/>
      <c r="G1235" s="406" t="s">
        <v>167</v>
      </c>
      <c r="H1235" s="1116">
        <v>216.64</v>
      </c>
      <c r="I1235" s="1115"/>
    </row>
    <row r="1236" spans="1:9" ht="12.75" customHeight="1" x14ac:dyDescent="0.2">
      <c r="A1236" s="1112" t="s">
        <v>2360</v>
      </c>
      <c r="B1236" s="1112"/>
      <c r="C1236" s="1113" t="s">
        <v>2361</v>
      </c>
      <c r="D1236" s="1113"/>
      <c r="E1236" s="1113"/>
      <c r="F1236" s="1113"/>
      <c r="G1236" s="406" t="s">
        <v>167</v>
      </c>
      <c r="H1236" s="1116">
        <v>558.32000000000005</v>
      </c>
      <c r="I1236" s="1115"/>
    </row>
    <row r="1237" spans="1:9" ht="12.75" customHeight="1" x14ac:dyDescent="0.2">
      <c r="A1237" s="1112" t="s">
        <v>2362</v>
      </c>
      <c r="B1237" s="1112"/>
      <c r="C1237" s="1113" t="s">
        <v>2363</v>
      </c>
      <c r="D1237" s="1113"/>
      <c r="E1237" s="1113"/>
      <c r="F1237" s="1113"/>
      <c r="G1237" s="406" t="s">
        <v>167</v>
      </c>
      <c r="H1237" s="1116">
        <v>700.75</v>
      </c>
      <c r="I1237" s="1115"/>
    </row>
    <row r="1238" spans="1:9" ht="12.75" customHeight="1" x14ac:dyDescent="0.2">
      <c r="A1238" s="1140">
        <v>8894</v>
      </c>
      <c r="B1238" s="1119"/>
      <c r="C1238" s="1120" t="s">
        <v>2364</v>
      </c>
      <c r="D1238" s="1120"/>
      <c r="E1238" s="1120"/>
      <c r="F1238" s="1120"/>
      <c r="G1238" s="405"/>
      <c r="H1238" s="1121"/>
      <c r="I1238" s="1121"/>
    </row>
    <row r="1239" spans="1:9" ht="12.75" customHeight="1" x14ac:dyDescent="0.2">
      <c r="A1239" s="1112" t="s">
        <v>2365</v>
      </c>
      <c r="B1239" s="1112"/>
      <c r="C1239" s="1113" t="s">
        <v>2366</v>
      </c>
      <c r="D1239" s="1113"/>
      <c r="E1239" s="1113"/>
      <c r="F1239" s="1113"/>
      <c r="G1239" s="406" t="s">
        <v>167</v>
      </c>
      <c r="H1239" s="1116">
        <v>927.25</v>
      </c>
      <c r="I1239" s="1115"/>
    </row>
    <row r="1240" spans="1:9" ht="12.75" customHeight="1" x14ac:dyDescent="0.2">
      <c r="A1240" s="1112" t="s">
        <v>2367</v>
      </c>
      <c r="B1240" s="1112"/>
      <c r="C1240" s="1113" t="s">
        <v>2368</v>
      </c>
      <c r="D1240" s="1113"/>
      <c r="E1240" s="1113"/>
      <c r="F1240" s="1113"/>
      <c r="G1240" s="406" t="s">
        <v>167</v>
      </c>
      <c r="H1240" s="1128">
        <v>1188.1500000000001</v>
      </c>
      <c r="I1240" s="1115"/>
    </row>
    <row r="1241" spans="1:9" ht="12.75" customHeight="1" x14ac:dyDescent="0.2">
      <c r="A1241" s="1112" t="s">
        <v>2369</v>
      </c>
      <c r="B1241" s="1112"/>
      <c r="C1241" s="1113" t="s">
        <v>2370</v>
      </c>
      <c r="D1241" s="1113"/>
      <c r="E1241" s="1113"/>
      <c r="F1241" s="1113"/>
      <c r="G1241" s="406" t="s">
        <v>589</v>
      </c>
      <c r="H1241" s="1116">
        <v>451.69</v>
      </c>
      <c r="I1241" s="1115"/>
    </row>
    <row r="1242" spans="1:9" ht="12.75" customHeight="1" x14ac:dyDescent="0.2">
      <c r="A1242" s="1140">
        <v>8895</v>
      </c>
      <c r="B1242" s="1119"/>
      <c r="C1242" s="1120" t="s">
        <v>2371</v>
      </c>
      <c r="D1242" s="1120"/>
      <c r="E1242" s="1120"/>
      <c r="F1242" s="1120"/>
      <c r="G1242" s="405"/>
      <c r="H1242" s="1121"/>
      <c r="I1242" s="1121"/>
    </row>
    <row r="1243" spans="1:9" ht="12.75" customHeight="1" x14ac:dyDescent="0.2">
      <c r="A1243" s="1112" t="s">
        <v>2372</v>
      </c>
      <c r="B1243" s="1112"/>
      <c r="C1243" s="1113" t="s">
        <v>2373</v>
      </c>
      <c r="D1243" s="1113"/>
      <c r="E1243" s="1113"/>
      <c r="F1243" s="1113"/>
      <c r="G1243" s="406" t="s">
        <v>167</v>
      </c>
      <c r="H1243" s="1116">
        <v>359.03</v>
      </c>
      <c r="I1243" s="1115"/>
    </row>
    <row r="1244" spans="1:9" ht="12.75" customHeight="1" x14ac:dyDescent="0.2">
      <c r="A1244" s="1112" t="s">
        <v>2374</v>
      </c>
      <c r="B1244" s="1112"/>
      <c r="C1244" s="1113" t="s">
        <v>2375</v>
      </c>
      <c r="D1244" s="1113"/>
      <c r="E1244" s="1113"/>
      <c r="F1244" s="1113"/>
      <c r="G1244" s="406" t="s">
        <v>589</v>
      </c>
      <c r="H1244" s="1116">
        <v>142.32</v>
      </c>
      <c r="I1244" s="1115"/>
    </row>
    <row r="1245" spans="1:9" ht="12.75" customHeight="1" x14ac:dyDescent="0.2">
      <c r="A1245" s="1112" t="s">
        <v>2376</v>
      </c>
      <c r="B1245" s="1112"/>
      <c r="C1245" s="1113" t="s">
        <v>2377</v>
      </c>
      <c r="D1245" s="1113"/>
      <c r="E1245" s="1113"/>
      <c r="F1245" s="1113"/>
      <c r="G1245" s="406" t="s">
        <v>167</v>
      </c>
      <c r="H1245" s="1116">
        <v>246.34</v>
      </c>
      <c r="I1245" s="1115"/>
    </row>
    <row r="1246" spans="1:9" ht="12.75" customHeight="1" x14ac:dyDescent="0.2">
      <c r="A1246" s="1140">
        <v>8896</v>
      </c>
      <c r="B1246" s="1119"/>
      <c r="C1246" s="1120" t="s">
        <v>2378</v>
      </c>
      <c r="D1246" s="1120"/>
      <c r="E1246" s="1120"/>
      <c r="F1246" s="1120"/>
      <c r="G1246" s="405"/>
      <c r="H1246" s="1121"/>
      <c r="I1246" s="1121"/>
    </row>
    <row r="1247" spans="1:9" ht="12.75" customHeight="1" x14ac:dyDescent="0.2">
      <c r="A1247" s="1112" t="s">
        <v>2379</v>
      </c>
      <c r="B1247" s="1112"/>
      <c r="C1247" s="1113" t="s">
        <v>2380</v>
      </c>
      <c r="D1247" s="1113"/>
      <c r="E1247" s="1113"/>
      <c r="F1247" s="1113"/>
      <c r="G1247" s="406" t="s">
        <v>589</v>
      </c>
      <c r="H1247" s="1116">
        <v>728.27</v>
      </c>
      <c r="I1247" s="1115"/>
    </row>
    <row r="1248" spans="1:9" ht="12.75" customHeight="1" x14ac:dyDescent="0.2">
      <c r="A1248" s="1112" t="s">
        <v>2381</v>
      </c>
      <c r="B1248" s="1112"/>
      <c r="C1248" s="1113" t="s">
        <v>2382</v>
      </c>
      <c r="D1248" s="1113"/>
      <c r="E1248" s="1113"/>
      <c r="F1248" s="1113"/>
      <c r="G1248" s="406" t="s">
        <v>589</v>
      </c>
      <c r="H1248" s="1116">
        <v>840.98</v>
      </c>
      <c r="I1248" s="1115"/>
    </row>
    <row r="1249" spans="1:9" ht="12.75" customHeight="1" x14ac:dyDescent="0.2">
      <c r="A1249" s="1112" t="s">
        <v>2383</v>
      </c>
      <c r="B1249" s="1112"/>
      <c r="C1249" s="1113" t="s">
        <v>2384</v>
      </c>
      <c r="D1249" s="1113"/>
      <c r="E1249" s="1113"/>
      <c r="F1249" s="1113"/>
      <c r="G1249" s="406" t="s">
        <v>589</v>
      </c>
      <c r="H1249" s="1116">
        <v>801.76</v>
      </c>
      <c r="I1249" s="1115"/>
    </row>
    <row r="1250" spans="1:9" ht="12.75" customHeight="1" x14ac:dyDescent="0.2">
      <c r="A1250" s="1112" t="s">
        <v>2385</v>
      </c>
      <c r="B1250" s="1112"/>
      <c r="C1250" s="1113" t="s">
        <v>2386</v>
      </c>
      <c r="D1250" s="1113"/>
      <c r="E1250" s="1113"/>
      <c r="F1250" s="1113"/>
      <c r="G1250" s="406" t="s">
        <v>589</v>
      </c>
      <c r="H1250" s="1116">
        <v>719.14</v>
      </c>
      <c r="I1250" s="1115"/>
    </row>
    <row r="1251" spans="1:9" ht="12.75" customHeight="1" x14ac:dyDescent="0.2">
      <c r="A1251" s="1112" t="s">
        <v>2387</v>
      </c>
      <c r="B1251" s="1112"/>
      <c r="C1251" s="1113" t="s">
        <v>2388</v>
      </c>
      <c r="D1251" s="1113"/>
      <c r="E1251" s="1113"/>
      <c r="F1251" s="1113"/>
      <c r="G1251" s="406" t="s">
        <v>589</v>
      </c>
      <c r="H1251" s="1116">
        <v>160.44999999999999</v>
      </c>
      <c r="I1251" s="1115"/>
    </row>
    <row r="1252" spans="1:9" ht="12.75" customHeight="1" x14ac:dyDescent="0.2">
      <c r="A1252" s="1140">
        <v>8897</v>
      </c>
      <c r="B1252" s="1119"/>
      <c r="C1252" s="1120" t="s">
        <v>2389</v>
      </c>
      <c r="D1252" s="1120"/>
      <c r="E1252" s="1120"/>
      <c r="F1252" s="1120"/>
      <c r="G1252" s="405"/>
      <c r="H1252" s="1121"/>
      <c r="I1252" s="1121"/>
    </row>
    <row r="1253" spans="1:9" ht="12.75" customHeight="1" x14ac:dyDescent="0.2">
      <c r="A1253" s="1112" t="s">
        <v>2390</v>
      </c>
      <c r="B1253" s="1112"/>
      <c r="C1253" s="1113" t="s">
        <v>2391</v>
      </c>
      <c r="D1253" s="1113"/>
      <c r="E1253" s="1113"/>
      <c r="F1253" s="1113"/>
      <c r="G1253" s="406" t="s">
        <v>167</v>
      </c>
      <c r="H1253" s="1116">
        <v>147.94999999999999</v>
      </c>
      <c r="I1253" s="1115"/>
    </row>
    <row r="1254" spans="1:9" ht="12.75" customHeight="1" x14ac:dyDescent="0.2">
      <c r="A1254" s="1140">
        <v>8898</v>
      </c>
      <c r="B1254" s="1119"/>
      <c r="C1254" s="1120" t="s">
        <v>2392</v>
      </c>
      <c r="D1254" s="1120"/>
      <c r="E1254" s="1120"/>
      <c r="F1254" s="1120"/>
      <c r="G1254" s="405"/>
      <c r="H1254" s="1121"/>
      <c r="I1254" s="1121"/>
    </row>
    <row r="1255" spans="1:9" ht="12.75" customHeight="1" x14ac:dyDescent="0.2">
      <c r="A1255" s="1112" t="s">
        <v>2393</v>
      </c>
      <c r="B1255" s="1112"/>
      <c r="C1255" s="1113" t="s">
        <v>2394</v>
      </c>
      <c r="D1255" s="1113"/>
      <c r="E1255" s="1113"/>
      <c r="F1255" s="1113"/>
      <c r="G1255" s="406" t="s">
        <v>167</v>
      </c>
      <c r="H1255" s="1114">
        <v>19.53</v>
      </c>
      <c r="I1255" s="1115"/>
    </row>
    <row r="1256" spans="1:9" ht="12.75" customHeight="1" x14ac:dyDescent="0.2">
      <c r="A1256" s="1112" t="s">
        <v>2395</v>
      </c>
      <c r="B1256" s="1112"/>
      <c r="C1256" s="1113" t="s">
        <v>2396</v>
      </c>
      <c r="D1256" s="1113"/>
      <c r="E1256" s="1113"/>
      <c r="F1256" s="1113"/>
      <c r="G1256" s="406" t="s">
        <v>167</v>
      </c>
      <c r="H1256" s="1116">
        <v>103.16</v>
      </c>
      <c r="I1256" s="1115"/>
    </row>
    <row r="1257" spans="1:9" ht="12.75" customHeight="1" x14ac:dyDescent="0.2">
      <c r="A1257" s="1112" t="s">
        <v>2397</v>
      </c>
      <c r="B1257" s="1112"/>
      <c r="C1257" s="1113" t="s">
        <v>2398</v>
      </c>
      <c r="D1257" s="1113"/>
      <c r="E1257" s="1113"/>
      <c r="F1257" s="1113"/>
      <c r="G1257" s="406" t="s">
        <v>167</v>
      </c>
      <c r="H1257" s="1116">
        <v>227.99</v>
      </c>
      <c r="I1257" s="1115"/>
    </row>
    <row r="1258" spans="1:9" ht="12.75" customHeight="1" x14ac:dyDescent="0.2">
      <c r="A1258" s="1112" t="s">
        <v>2399</v>
      </c>
      <c r="B1258" s="1112"/>
      <c r="C1258" s="1113" t="s">
        <v>2400</v>
      </c>
      <c r="D1258" s="1113"/>
      <c r="E1258" s="1113"/>
      <c r="F1258" s="1113"/>
      <c r="G1258" s="406" t="s">
        <v>167</v>
      </c>
      <c r="H1258" s="1116">
        <v>230.8</v>
      </c>
      <c r="I1258" s="1115"/>
    </row>
    <row r="1259" spans="1:9" ht="12.75" customHeight="1" x14ac:dyDescent="0.2">
      <c r="A1259" s="1140">
        <v>8899</v>
      </c>
      <c r="B1259" s="1119"/>
      <c r="C1259" s="1120" t="s">
        <v>2401</v>
      </c>
      <c r="D1259" s="1120"/>
      <c r="E1259" s="1120"/>
      <c r="F1259" s="1120"/>
      <c r="G1259" s="405"/>
      <c r="H1259" s="1121"/>
      <c r="I1259" s="1121"/>
    </row>
    <row r="1260" spans="1:9" ht="12.75" customHeight="1" x14ac:dyDescent="0.2">
      <c r="A1260" s="1112" t="s">
        <v>2402</v>
      </c>
      <c r="B1260" s="1112"/>
      <c r="C1260" s="1113" t="s">
        <v>2403</v>
      </c>
      <c r="D1260" s="1113"/>
      <c r="E1260" s="1113"/>
      <c r="F1260" s="1113"/>
      <c r="G1260" s="406" t="s">
        <v>589</v>
      </c>
      <c r="H1260" s="1114">
        <v>42.97</v>
      </c>
      <c r="I1260" s="1115"/>
    </row>
    <row r="1261" spans="1:9" ht="12.75" customHeight="1" x14ac:dyDescent="0.2">
      <c r="A1261" s="1112" t="s">
        <v>2404</v>
      </c>
      <c r="B1261" s="1112"/>
      <c r="C1261" s="1113" t="s">
        <v>2405</v>
      </c>
      <c r="D1261" s="1113"/>
      <c r="E1261" s="1113"/>
      <c r="F1261" s="1113"/>
      <c r="G1261" s="406" t="s">
        <v>589</v>
      </c>
      <c r="H1261" s="1116">
        <v>125.7</v>
      </c>
      <c r="I1261" s="1115"/>
    </row>
    <row r="1262" spans="1:9" ht="12.75" customHeight="1" x14ac:dyDescent="0.2">
      <c r="A1262" s="1112" t="s">
        <v>2406</v>
      </c>
      <c r="B1262" s="1112"/>
      <c r="C1262" s="1113" t="s">
        <v>2407</v>
      </c>
      <c r="D1262" s="1113"/>
      <c r="E1262" s="1113"/>
      <c r="F1262" s="1113"/>
      <c r="G1262" s="406" t="s">
        <v>589</v>
      </c>
      <c r="H1262" s="1128">
        <v>1135</v>
      </c>
      <c r="I1262" s="1115"/>
    </row>
    <row r="1263" spans="1:9" ht="12.75" customHeight="1" x14ac:dyDescent="0.2">
      <c r="A1263" s="1112" t="s">
        <v>2408</v>
      </c>
      <c r="B1263" s="1112"/>
      <c r="C1263" s="1113" t="s">
        <v>2409</v>
      </c>
      <c r="D1263" s="1113"/>
      <c r="E1263" s="1113"/>
      <c r="F1263" s="1113"/>
      <c r="G1263" s="406" t="s">
        <v>589</v>
      </c>
      <c r="H1263" s="1114">
        <v>14.13</v>
      </c>
      <c r="I1263" s="1115"/>
    </row>
    <row r="1264" spans="1:9" ht="12.75" customHeight="1" x14ac:dyDescent="0.2">
      <c r="A1264" s="1112" t="s">
        <v>2410</v>
      </c>
      <c r="B1264" s="1112"/>
      <c r="C1264" s="1113" t="s">
        <v>2411</v>
      </c>
      <c r="D1264" s="1113"/>
      <c r="E1264" s="1113"/>
      <c r="F1264" s="1113"/>
      <c r="G1264" s="406" t="s">
        <v>167</v>
      </c>
      <c r="H1264" s="1114">
        <v>27.79</v>
      </c>
      <c r="I1264" s="1115"/>
    </row>
    <row r="1265" spans="1:9" ht="12.75" customHeight="1" x14ac:dyDescent="0.2">
      <c r="A1265" s="1112" t="s">
        <v>2412</v>
      </c>
      <c r="B1265" s="1112"/>
      <c r="C1265" s="1113" t="s">
        <v>2413</v>
      </c>
      <c r="D1265" s="1113"/>
      <c r="E1265" s="1113"/>
      <c r="F1265" s="1113"/>
      <c r="G1265" s="406" t="s">
        <v>589</v>
      </c>
      <c r="H1265" s="1114">
        <v>45.75</v>
      </c>
      <c r="I1265" s="1115"/>
    </row>
    <row r="1266" spans="1:9" ht="12.75" customHeight="1" x14ac:dyDescent="0.2">
      <c r="A1266" s="1112" t="s">
        <v>2414</v>
      </c>
      <c r="B1266" s="1112"/>
      <c r="C1266" s="1113" t="s">
        <v>2415</v>
      </c>
      <c r="D1266" s="1113"/>
      <c r="E1266" s="1113"/>
      <c r="F1266" s="1113"/>
      <c r="G1266" s="406" t="s">
        <v>589</v>
      </c>
      <c r="H1266" s="1114">
        <v>36.29</v>
      </c>
      <c r="I1266" s="1115"/>
    </row>
    <row r="1267" spans="1:9" ht="12.75" customHeight="1" x14ac:dyDescent="0.2">
      <c r="A1267" s="1112" t="s">
        <v>2416</v>
      </c>
      <c r="B1267" s="1112"/>
      <c r="C1267" s="1113" t="s">
        <v>2417</v>
      </c>
      <c r="D1267" s="1113"/>
      <c r="E1267" s="1113"/>
      <c r="F1267" s="1113"/>
      <c r="G1267" s="406" t="s">
        <v>589</v>
      </c>
      <c r="H1267" s="1116">
        <v>174.77</v>
      </c>
      <c r="I1267" s="1115"/>
    </row>
    <row r="1268" spans="1:9" ht="12.75" customHeight="1" x14ac:dyDescent="0.2">
      <c r="A1268" s="1112" t="s">
        <v>2418</v>
      </c>
      <c r="B1268" s="1112"/>
      <c r="C1268" s="1113" t="s">
        <v>2419</v>
      </c>
      <c r="D1268" s="1113"/>
      <c r="E1268" s="1113"/>
      <c r="F1268" s="1113"/>
      <c r="G1268" s="406" t="s">
        <v>589</v>
      </c>
      <c r="H1268" s="1114">
        <v>59.97</v>
      </c>
      <c r="I1268" s="1115"/>
    </row>
    <row r="1269" spans="1:9" ht="12.75" customHeight="1" x14ac:dyDescent="0.2">
      <c r="A1269" s="1112" t="s">
        <v>2420</v>
      </c>
      <c r="B1269" s="1112"/>
      <c r="C1269" s="1113" t="s">
        <v>2421</v>
      </c>
      <c r="D1269" s="1113"/>
      <c r="E1269" s="1113"/>
      <c r="F1269" s="1113"/>
      <c r="G1269" s="406" t="s">
        <v>589</v>
      </c>
      <c r="H1269" s="1114">
        <v>49.91</v>
      </c>
      <c r="I1269" s="1115"/>
    </row>
    <row r="1270" spans="1:9" ht="12.75" customHeight="1" x14ac:dyDescent="0.2">
      <c r="A1270" s="1112" t="s">
        <v>2422</v>
      </c>
      <c r="B1270" s="1112"/>
      <c r="C1270" s="1113" t="s">
        <v>2423</v>
      </c>
      <c r="D1270" s="1113"/>
      <c r="E1270" s="1113"/>
      <c r="F1270" s="1113"/>
      <c r="G1270" s="406" t="s">
        <v>167</v>
      </c>
      <c r="H1270" s="1114">
        <v>40.01</v>
      </c>
      <c r="I1270" s="1115"/>
    </row>
    <row r="1271" spans="1:9" ht="12.75" customHeight="1" x14ac:dyDescent="0.2">
      <c r="A1271" s="1112" t="s">
        <v>2424</v>
      </c>
      <c r="B1271" s="1112"/>
      <c r="C1271" s="1113" t="s">
        <v>2425</v>
      </c>
      <c r="D1271" s="1113"/>
      <c r="E1271" s="1113"/>
      <c r="F1271" s="1113"/>
      <c r="G1271" s="406" t="s">
        <v>167</v>
      </c>
      <c r="H1271" s="1114">
        <v>84.5</v>
      </c>
      <c r="I1271" s="1115"/>
    </row>
    <row r="1272" spans="1:9" ht="12.75" customHeight="1" x14ac:dyDescent="0.2">
      <c r="A1272" s="1112" t="s">
        <v>2426</v>
      </c>
      <c r="B1272" s="1112"/>
      <c r="C1272" s="1113" t="s">
        <v>2427</v>
      </c>
      <c r="D1272" s="1113"/>
      <c r="E1272" s="1113"/>
      <c r="F1272" s="1113"/>
      <c r="G1272" s="406" t="s">
        <v>589</v>
      </c>
      <c r="H1272" s="1114">
        <v>52.96</v>
      </c>
      <c r="I1272" s="1115"/>
    </row>
    <row r="1273" spans="1:9" ht="12.75" customHeight="1" x14ac:dyDescent="0.2">
      <c r="A1273" s="1112" t="s">
        <v>2428</v>
      </c>
      <c r="B1273" s="1112"/>
      <c r="C1273" s="1113" t="s">
        <v>2429</v>
      </c>
      <c r="D1273" s="1113"/>
      <c r="E1273" s="1113"/>
      <c r="F1273" s="1113"/>
      <c r="G1273" s="406" t="s">
        <v>167</v>
      </c>
      <c r="H1273" s="1117">
        <v>3.93</v>
      </c>
      <c r="I1273" s="1115"/>
    </row>
    <row r="1274" spans="1:9" ht="12.75" customHeight="1" x14ac:dyDescent="0.2">
      <c r="A1274" s="1112" t="s">
        <v>2430</v>
      </c>
      <c r="B1274" s="1112"/>
      <c r="C1274" s="1113" t="s">
        <v>2431</v>
      </c>
      <c r="D1274" s="1113"/>
      <c r="E1274" s="1113"/>
      <c r="F1274" s="1113"/>
      <c r="G1274" s="406" t="s">
        <v>167</v>
      </c>
      <c r="H1274" s="1114">
        <v>47.1</v>
      </c>
      <c r="I1274" s="1115"/>
    </row>
    <row r="1275" spans="1:9" ht="12.75" customHeight="1" x14ac:dyDescent="0.2">
      <c r="A1275" s="1112" t="s">
        <v>2432</v>
      </c>
      <c r="B1275" s="1112"/>
      <c r="C1275" s="1113" t="s">
        <v>2433</v>
      </c>
      <c r="D1275" s="1113"/>
      <c r="E1275" s="1113"/>
      <c r="F1275" s="1113"/>
      <c r="G1275" s="406" t="s">
        <v>589</v>
      </c>
      <c r="H1275" s="1114">
        <v>50.45</v>
      </c>
      <c r="I1275" s="1115"/>
    </row>
    <row r="1276" spans="1:9" ht="12.75" customHeight="1" x14ac:dyDescent="0.2">
      <c r="A1276" s="1112" t="s">
        <v>2434</v>
      </c>
      <c r="B1276" s="1112"/>
      <c r="C1276" s="1113" t="s">
        <v>2435</v>
      </c>
      <c r="D1276" s="1113"/>
      <c r="E1276" s="1113"/>
      <c r="F1276" s="1113"/>
      <c r="G1276" s="406" t="s">
        <v>589</v>
      </c>
      <c r="H1276" s="1114">
        <v>64.83</v>
      </c>
      <c r="I1276" s="1115"/>
    </row>
    <row r="1277" spans="1:9" ht="12.75" customHeight="1" x14ac:dyDescent="0.2">
      <c r="A1277" s="1112" t="s">
        <v>2436</v>
      </c>
      <c r="B1277" s="1112"/>
      <c r="C1277" s="1113" t="s">
        <v>2437</v>
      </c>
      <c r="D1277" s="1113"/>
      <c r="E1277" s="1113"/>
      <c r="F1277" s="1113"/>
      <c r="G1277" s="406" t="s">
        <v>589</v>
      </c>
      <c r="H1277" s="1114">
        <v>95.38</v>
      </c>
      <c r="I1277" s="1115"/>
    </row>
    <row r="1278" spans="1:9" ht="12.75" customHeight="1" x14ac:dyDescent="0.2">
      <c r="A1278" s="1112" t="s">
        <v>2438</v>
      </c>
      <c r="B1278" s="1112"/>
      <c r="C1278" s="1113" t="s">
        <v>2439</v>
      </c>
      <c r="D1278" s="1113"/>
      <c r="E1278" s="1113"/>
      <c r="F1278" s="1113"/>
      <c r="G1278" s="406" t="s">
        <v>589</v>
      </c>
      <c r="H1278" s="1114">
        <v>21.07</v>
      </c>
      <c r="I1278" s="1115"/>
    </row>
    <row r="1279" spans="1:9" ht="12.75" customHeight="1" x14ac:dyDescent="0.2">
      <c r="A1279" s="1112" t="s">
        <v>2440</v>
      </c>
      <c r="B1279" s="1112"/>
      <c r="C1279" s="1113" t="s">
        <v>2441</v>
      </c>
      <c r="D1279" s="1113"/>
      <c r="E1279" s="1113"/>
      <c r="F1279" s="1113"/>
      <c r="G1279" s="406" t="s">
        <v>589</v>
      </c>
      <c r="H1279" s="1114">
        <v>44.11</v>
      </c>
      <c r="I1279" s="1115"/>
    </row>
    <row r="1280" spans="1:9" ht="12.75" customHeight="1" x14ac:dyDescent="0.2">
      <c r="A1280" s="1140">
        <v>8900</v>
      </c>
      <c r="B1280" s="1119"/>
      <c r="C1280" s="1120" t="s">
        <v>2442</v>
      </c>
      <c r="D1280" s="1120"/>
      <c r="E1280" s="1120"/>
      <c r="F1280" s="1120"/>
      <c r="G1280" s="405"/>
      <c r="H1280" s="1121"/>
      <c r="I1280" s="1121"/>
    </row>
    <row r="1281" spans="1:9" ht="12.75" customHeight="1" x14ac:dyDescent="0.2">
      <c r="A1281" s="1112" t="s">
        <v>2443</v>
      </c>
      <c r="B1281" s="1112"/>
      <c r="C1281" s="1113" t="s">
        <v>2444</v>
      </c>
      <c r="D1281" s="1113"/>
      <c r="E1281" s="1113"/>
      <c r="F1281" s="1113"/>
      <c r="G1281" s="406" t="s">
        <v>589</v>
      </c>
      <c r="H1281" s="1114">
        <v>56.12</v>
      </c>
      <c r="I1281" s="1115"/>
    </row>
    <row r="1282" spans="1:9" ht="12.75" customHeight="1" x14ac:dyDescent="0.2">
      <c r="A1282" s="1112" t="s">
        <v>2445</v>
      </c>
      <c r="B1282" s="1112"/>
      <c r="C1282" s="1113" t="s">
        <v>2446</v>
      </c>
      <c r="D1282" s="1113"/>
      <c r="E1282" s="1113"/>
      <c r="F1282" s="1113"/>
      <c r="G1282" s="406" t="s">
        <v>589</v>
      </c>
      <c r="H1282" s="1114">
        <v>58.45</v>
      </c>
      <c r="I1282" s="1115"/>
    </row>
    <row r="1283" spans="1:9" ht="12.75" customHeight="1" x14ac:dyDescent="0.2">
      <c r="A1283" s="1112" t="s">
        <v>2447</v>
      </c>
      <c r="B1283" s="1112"/>
      <c r="C1283" s="1113" t="s">
        <v>2448</v>
      </c>
      <c r="D1283" s="1113"/>
      <c r="E1283" s="1113"/>
      <c r="F1283" s="1113"/>
      <c r="G1283" s="406" t="s">
        <v>589</v>
      </c>
      <c r="H1283" s="1116">
        <v>181.95</v>
      </c>
      <c r="I1283" s="1115"/>
    </row>
    <row r="1284" spans="1:9" ht="12.75" customHeight="1" x14ac:dyDescent="0.2">
      <c r="A1284" s="1112" t="s">
        <v>2449</v>
      </c>
      <c r="B1284" s="1112"/>
      <c r="C1284" s="1113" t="s">
        <v>2450</v>
      </c>
      <c r="D1284" s="1113"/>
      <c r="E1284" s="1113"/>
      <c r="F1284" s="1113"/>
      <c r="G1284" s="406" t="s">
        <v>589</v>
      </c>
      <c r="H1284" s="1114">
        <v>69.36</v>
      </c>
      <c r="I1284" s="1115"/>
    </row>
    <row r="1285" spans="1:9" ht="12.75" customHeight="1" x14ac:dyDescent="0.2">
      <c r="A1285" s="1112" t="s">
        <v>2451</v>
      </c>
      <c r="B1285" s="1112"/>
      <c r="C1285" s="1113" t="s">
        <v>2452</v>
      </c>
      <c r="D1285" s="1113"/>
      <c r="E1285" s="1113"/>
      <c r="F1285" s="1113"/>
      <c r="G1285" s="406" t="s">
        <v>589</v>
      </c>
      <c r="H1285" s="1114">
        <v>57.7</v>
      </c>
      <c r="I1285" s="1115"/>
    </row>
    <row r="1286" spans="1:9" ht="12.75" customHeight="1" x14ac:dyDescent="0.2">
      <c r="A1286" s="1140">
        <v>8901</v>
      </c>
      <c r="B1286" s="1119"/>
      <c r="C1286" s="1120" t="s">
        <v>2453</v>
      </c>
      <c r="D1286" s="1120"/>
      <c r="E1286" s="1120"/>
      <c r="F1286" s="1120"/>
      <c r="G1286" s="405"/>
      <c r="H1286" s="1121"/>
      <c r="I1286" s="1121"/>
    </row>
    <row r="1287" spans="1:9" ht="12.75" customHeight="1" x14ac:dyDescent="0.2">
      <c r="A1287" s="1112" t="s">
        <v>2454</v>
      </c>
      <c r="B1287" s="1112"/>
      <c r="C1287" s="1113" t="s">
        <v>2455</v>
      </c>
      <c r="D1287" s="1113"/>
      <c r="E1287" s="1113"/>
      <c r="F1287" s="1113"/>
      <c r="G1287" s="406" t="s">
        <v>589</v>
      </c>
      <c r="H1287" s="1116">
        <v>779.18</v>
      </c>
      <c r="I1287" s="1115"/>
    </row>
    <row r="1288" spans="1:9" ht="12.75" customHeight="1" x14ac:dyDescent="0.2">
      <c r="A1288" s="1112" t="s">
        <v>2456</v>
      </c>
      <c r="B1288" s="1112"/>
      <c r="C1288" s="1113" t="s">
        <v>2457</v>
      </c>
      <c r="D1288" s="1113"/>
      <c r="E1288" s="1113"/>
      <c r="F1288" s="1113"/>
      <c r="G1288" s="406" t="s">
        <v>167</v>
      </c>
      <c r="H1288" s="1116">
        <v>404.79</v>
      </c>
      <c r="I1288" s="1115"/>
    </row>
    <row r="1289" spans="1:9" ht="12.75" customHeight="1" x14ac:dyDescent="0.2">
      <c r="A1289" s="1112" t="s">
        <v>2458</v>
      </c>
      <c r="B1289" s="1112"/>
      <c r="C1289" s="1113" t="s">
        <v>2459</v>
      </c>
      <c r="D1289" s="1113"/>
      <c r="E1289" s="1113"/>
      <c r="F1289" s="1113"/>
      <c r="G1289" s="406" t="s">
        <v>167</v>
      </c>
      <c r="H1289" s="1116">
        <v>234.46</v>
      </c>
      <c r="I1289" s="1115"/>
    </row>
    <row r="1290" spans="1:9" ht="12.75" customHeight="1" x14ac:dyDescent="0.2">
      <c r="A1290" s="1112" t="s">
        <v>2460</v>
      </c>
      <c r="B1290" s="1112"/>
      <c r="C1290" s="1113" t="s">
        <v>2461</v>
      </c>
      <c r="D1290" s="1113"/>
      <c r="E1290" s="1113"/>
      <c r="F1290" s="1113"/>
      <c r="G1290" s="406" t="s">
        <v>167</v>
      </c>
      <c r="H1290" s="1116">
        <v>219.28</v>
      </c>
      <c r="I1290" s="1115"/>
    </row>
    <row r="1291" spans="1:9" ht="12.75" customHeight="1" x14ac:dyDescent="0.2">
      <c r="A1291" s="1112" t="s">
        <v>2462</v>
      </c>
      <c r="B1291" s="1112"/>
      <c r="C1291" s="1113" t="s">
        <v>2463</v>
      </c>
      <c r="D1291" s="1113"/>
      <c r="E1291" s="1113"/>
      <c r="F1291" s="1113"/>
      <c r="G1291" s="406" t="s">
        <v>167</v>
      </c>
      <c r="H1291" s="1116">
        <v>255.7</v>
      </c>
      <c r="I1291" s="1115"/>
    </row>
    <row r="1292" spans="1:9" ht="12.75" customHeight="1" x14ac:dyDescent="0.2">
      <c r="A1292" s="1112" t="s">
        <v>2464</v>
      </c>
      <c r="B1292" s="1112"/>
      <c r="C1292" s="1113" t="s">
        <v>2465</v>
      </c>
      <c r="D1292" s="1113"/>
      <c r="E1292" s="1113"/>
      <c r="F1292" s="1113"/>
      <c r="G1292" s="406" t="s">
        <v>167</v>
      </c>
      <c r="H1292" s="1116">
        <v>155.09</v>
      </c>
      <c r="I1292" s="1115"/>
    </row>
    <row r="1293" spans="1:9" ht="12.75" customHeight="1" x14ac:dyDescent="0.2">
      <c r="A1293" s="1112" t="s">
        <v>2466</v>
      </c>
      <c r="B1293" s="1112"/>
      <c r="C1293" s="1113" t="s">
        <v>2467</v>
      </c>
      <c r="D1293" s="1113"/>
      <c r="E1293" s="1113"/>
      <c r="F1293" s="1113"/>
      <c r="G1293" s="406" t="s">
        <v>167</v>
      </c>
      <c r="H1293" s="1116">
        <v>159.9</v>
      </c>
      <c r="I1293" s="1115"/>
    </row>
    <row r="1294" spans="1:9" ht="12.75" customHeight="1" x14ac:dyDescent="0.2">
      <c r="A1294" s="1112" t="s">
        <v>2468</v>
      </c>
      <c r="B1294" s="1112"/>
      <c r="C1294" s="1113" t="s">
        <v>2469</v>
      </c>
      <c r="D1294" s="1113"/>
      <c r="E1294" s="1113"/>
      <c r="F1294" s="1113"/>
      <c r="G1294" s="406" t="s">
        <v>167</v>
      </c>
      <c r="H1294" s="1116">
        <v>198.07</v>
      </c>
      <c r="I1294" s="1115"/>
    </row>
    <row r="1295" spans="1:9" ht="12.75" customHeight="1" x14ac:dyDescent="0.2">
      <c r="A1295" s="1112" t="s">
        <v>2470</v>
      </c>
      <c r="B1295" s="1112"/>
      <c r="C1295" s="1113" t="s">
        <v>2471</v>
      </c>
      <c r="D1295" s="1113"/>
      <c r="E1295" s="1113"/>
      <c r="F1295" s="1113"/>
      <c r="G1295" s="406" t="s">
        <v>167</v>
      </c>
      <c r="H1295" s="1116">
        <v>232.06</v>
      </c>
      <c r="I1295" s="1115"/>
    </row>
    <row r="1296" spans="1:9" ht="12.75" customHeight="1" x14ac:dyDescent="0.2">
      <c r="A1296" s="1140">
        <v>8680</v>
      </c>
      <c r="B1296" s="1119"/>
      <c r="C1296" s="1120" t="s">
        <v>2472</v>
      </c>
      <c r="D1296" s="1120"/>
      <c r="E1296" s="1120"/>
      <c r="F1296" s="1120"/>
      <c r="G1296" s="405"/>
      <c r="H1296" s="1121"/>
      <c r="I1296" s="1121"/>
    </row>
    <row r="1297" spans="1:9" ht="12.75" customHeight="1" x14ac:dyDescent="0.2">
      <c r="A1297" s="1140">
        <v>8902</v>
      </c>
      <c r="B1297" s="1119"/>
      <c r="C1297" s="1120" t="s">
        <v>2473</v>
      </c>
      <c r="D1297" s="1120"/>
      <c r="E1297" s="1120"/>
      <c r="F1297" s="1120"/>
      <c r="G1297" s="405"/>
      <c r="H1297" s="1121"/>
      <c r="I1297" s="1121"/>
    </row>
    <row r="1298" spans="1:9" ht="12.75" customHeight="1" x14ac:dyDescent="0.2">
      <c r="A1298" s="1112" t="s">
        <v>2474</v>
      </c>
      <c r="B1298" s="1112"/>
      <c r="C1298" s="1113" t="s">
        <v>2475</v>
      </c>
      <c r="D1298" s="1113"/>
      <c r="E1298" s="1113"/>
      <c r="F1298" s="1113"/>
      <c r="G1298" s="406" t="s">
        <v>164</v>
      </c>
      <c r="H1298" s="1128">
        <v>1241.21</v>
      </c>
      <c r="I1298" s="1115"/>
    </row>
    <row r="1299" spans="1:9" ht="12.75" customHeight="1" x14ac:dyDescent="0.2">
      <c r="A1299" s="1140">
        <v>8903</v>
      </c>
      <c r="B1299" s="1119"/>
      <c r="C1299" s="1120" t="s">
        <v>2476</v>
      </c>
      <c r="D1299" s="1120"/>
      <c r="E1299" s="1120"/>
      <c r="F1299" s="1120"/>
      <c r="G1299" s="405"/>
      <c r="H1299" s="1121"/>
      <c r="I1299" s="1121"/>
    </row>
    <row r="1300" spans="1:9" ht="12.75" customHeight="1" x14ac:dyDescent="0.2">
      <c r="A1300" s="1112" t="s">
        <v>2477</v>
      </c>
      <c r="B1300" s="1112"/>
      <c r="C1300" s="1113" t="s">
        <v>2478</v>
      </c>
      <c r="D1300" s="1113"/>
      <c r="E1300" s="1113"/>
      <c r="F1300" s="1113"/>
      <c r="G1300" s="406" t="s">
        <v>164</v>
      </c>
      <c r="H1300" s="1116">
        <v>214.96</v>
      </c>
      <c r="I1300" s="1115"/>
    </row>
    <row r="1301" spans="1:9" ht="12.75" customHeight="1" x14ac:dyDescent="0.2">
      <c r="A1301" s="1112" t="s">
        <v>2479</v>
      </c>
      <c r="B1301" s="1112"/>
      <c r="C1301" s="1113" t="s">
        <v>2480</v>
      </c>
      <c r="D1301" s="1113"/>
      <c r="E1301" s="1113"/>
      <c r="F1301" s="1113"/>
      <c r="G1301" s="406" t="s">
        <v>164</v>
      </c>
      <c r="H1301" s="1116">
        <v>237.7</v>
      </c>
      <c r="I1301" s="1115"/>
    </row>
    <row r="1302" spans="1:9" ht="12.75" customHeight="1" x14ac:dyDescent="0.2">
      <c r="A1302" s="1140">
        <v>8904</v>
      </c>
      <c r="B1302" s="1119"/>
      <c r="C1302" s="1120" t="s">
        <v>2481</v>
      </c>
      <c r="D1302" s="1120"/>
      <c r="E1302" s="1120"/>
      <c r="F1302" s="1120"/>
      <c r="G1302" s="405"/>
      <c r="H1302" s="1121"/>
      <c r="I1302" s="1121"/>
    </row>
    <row r="1303" spans="1:9" ht="12.75" customHeight="1" x14ac:dyDescent="0.2">
      <c r="A1303" s="1112" t="s">
        <v>2482</v>
      </c>
      <c r="B1303" s="1112"/>
      <c r="C1303" s="1113" t="s">
        <v>2483</v>
      </c>
      <c r="D1303" s="1113"/>
      <c r="E1303" s="1113"/>
      <c r="F1303" s="1113"/>
      <c r="G1303" s="406" t="s">
        <v>164</v>
      </c>
      <c r="H1303" s="1116">
        <v>317.06</v>
      </c>
      <c r="I1303" s="1115"/>
    </row>
    <row r="1304" spans="1:9" ht="12.75" customHeight="1" x14ac:dyDescent="0.2">
      <c r="A1304" s="1112" t="s">
        <v>2484</v>
      </c>
      <c r="B1304" s="1112"/>
      <c r="C1304" s="1113" t="s">
        <v>2485</v>
      </c>
      <c r="D1304" s="1113"/>
      <c r="E1304" s="1113"/>
      <c r="F1304" s="1113"/>
      <c r="G1304" s="406" t="s">
        <v>164</v>
      </c>
      <c r="H1304" s="1116">
        <v>338.96</v>
      </c>
      <c r="I1304" s="1115"/>
    </row>
    <row r="1305" spans="1:9" ht="12.75" customHeight="1" x14ac:dyDescent="0.2">
      <c r="A1305" s="1112" t="s">
        <v>2486</v>
      </c>
      <c r="B1305" s="1112"/>
      <c r="C1305" s="1113" t="s">
        <v>2487</v>
      </c>
      <c r="D1305" s="1113"/>
      <c r="E1305" s="1113"/>
      <c r="F1305" s="1113"/>
      <c r="G1305" s="406" t="s">
        <v>164</v>
      </c>
      <c r="H1305" s="1116">
        <v>317.52999999999997</v>
      </c>
      <c r="I1305" s="1115"/>
    </row>
    <row r="1306" spans="1:9" ht="12.75" customHeight="1" x14ac:dyDescent="0.2">
      <c r="A1306" s="1112" t="s">
        <v>2488</v>
      </c>
      <c r="B1306" s="1112"/>
      <c r="C1306" s="1113" t="s">
        <v>2489</v>
      </c>
      <c r="D1306" s="1113"/>
      <c r="E1306" s="1113"/>
      <c r="F1306" s="1113"/>
      <c r="G1306" s="406" t="s">
        <v>164</v>
      </c>
      <c r="H1306" s="1116">
        <v>342.08</v>
      </c>
      <c r="I1306" s="1115"/>
    </row>
    <row r="1307" spans="1:9" ht="12.75" customHeight="1" x14ac:dyDescent="0.2">
      <c r="A1307" s="1140">
        <v>8905</v>
      </c>
      <c r="B1307" s="1119"/>
      <c r="C1307" s="1120" t="s">
        <v>2490</v>
      </c>
      <c r="D1307" s="1120"/>
      <c r="E1307" s="1120"/>
      <c r="F1307" s="1120"/>
      <c r="G1307" s="405"/>
      <c r="H1307" s="1121"/>
      <c r="I1307" s="1121"/>
    </row>
    <row r="1308" spans="1:9" ht="12.75" customHeight="1" x14ac:dyDescent="0.2">
      <c r="A1308" s="1112" t="s">
        <v>2491</v>
      </c>
      <c r="B1308" s="1112"/>
      <c r="C1308" s="1113" t="s">
        <v>2492</v>
      </c>
      <c r="D1308" s="1113"/>
      <c r="E1308" s="1113"/>
      <c r="F1308" s="1113"/>
      <c r="G1308" s="406" t="s">
        <v>164</v>
      </c>
      <c r="H1308" s="1116">
        <v>435.5</v>
      </c>
      <c r="I1308" s="1115"/>
    </row>
    <row r="1309" spans="1:9" ht="12.75" customHeight="1" x14ac:dyDescent="0.2">
      <c r="A1309" s="1112" t="s">
        <v>2493</v>
      </c>
      <c r="B1309" s="1112"/>
      <c r="C1309" s="1113" t="s">
        <v>2494</v>
      </c>
      <c r="D1309" s="1113"/>
      <c r="E1309" s="1113"/>
      <c r="F1309" s="1113"/>
      <c r="G1309" s="406" t="s">
        <v>164</v>
      </c>
      <c r="H1309" s="1116">
        <v>447.13</v>
      </c>
      <c r="I1309" s="1115"/>
    </row>
    <row r="1310" spans="1:9" ht="12.75" customHeight="1" x14ac:dyDescent="0.2">
      <c r="A1310" s="1140">
        <v>8906</v>
      </c>
      <c r="B1310" s="1119"/>
      <c r="C1310" s="1120" t="s">
        <v>2495</v>
      </c>
      <c r="D1310" s="1120"/>
      <c r="E1310" s="1120"/>
      <c r="F1310" s="1120"/>
      <c r="G1310" s="405"/>
      <c r="H1310" s="1121"/>
      <c r="I1310" s="1121"/>
    </row>
    <row r="1311" spans="1:9" ht="12.75" customHeight="1" x14ac:dyDescent="0.2">
      <c r="A1311" s="1112" t="s">
        <v>2496</v>
      </c>
      <c r="B1311" s="1112"/>
      <c r="C1311" s="1113" t="s">
        <v>2497</v>
      </c>
      <c r="D1311" s="1113"/>
      <c r="E1311" s="1113"/>
      <c r="F1311" s="1113"/>
      <c r="G1311" s="406" t="s">
        <v>167</v>
      </c>
      <c r="H1311" s="1114">
        <v>99.21</v>
      </c>
      <c r="I1311" s="1115"/>
    </row>
    <row r="1312" spans="1:9" ht="12.75" customHeight="1" x14ac:dyDescent="0.2">
      <c r="A1312" s="1140">
        <v>8907</v>
      </c>
      <c r="B1312" s="1119"/>
      <c r="C1312" s="1120" t="s">
        <v>2498</v>
      </c>
      <c r="D1312" s="1120"/>
      <c r="E1312" s="1120"/>
      <c r="F1312" s="1120"/>
      <c r="G1312" s="405"/>
      <c r="H1312" s="1121"/>
      <c r="I1312" s="1121"/>
    </row>
    <row r="1313" spans="1:9" ht="12.75" customHeight="1" x14ac:dyDescent="0.2">
      <c r="A1313" s="1112" t="s">
        <v>2499</v>
      </c>
      <c r="B1313" s="1112"/>
      <c r="C1313" s="1113" t="s">
        <v>2500</v>
      </c>
      <c r="D1313" s="1113"/>
      <c r="E1313" s="1113"/>
      <c r="F1313" s="1113"/>
      <c r="G1313" s="406" t="s">
        <v>53</v>
      </c>
      <c r="H1313" s="1114">
        <v>45.42</v>
      </c>
      <c r="I1313" s="1115"/>
    </row>
    <row r="1314" spans="1:9" ht="12.75" customHeight="1" x14ac:dyDescent="0.2">
      <c r="A1314" s="1112" t="s">
        <v>2501</v>
      </c>
      <c r="B1314" s="1112"/>
      <c r="C1314" s="1113" t="s">
        <v>2502</v>
      </c>
      <c r="D1314" s="1113"/>
      <c r="E1314" s="1113"/>
      <c r="F1314" s="1113"/>
      <c r="G1314" s="406" t="s">
        <v>53</v>
      </c>
      <c r="H1314" s="1114">
        <v>38.159999999999997</v>
      </c>
      <c r="I1314" s="1115"/>
    </row>
    <row r="1315" spans="1:9" ht="12.75" customHeight="1" x14ac:dyDescent="0.2">
      <c r="A1315" s="1112" t="s">
        <v>2503</v>
      </c>
      <c r="B1315" s="1112"/>
      <c r="C1315" s="1113" t="s">
        <v>2504</v>
      </c>
      <c r="D1315" s="1113"/>
      <c r="E1315" s="1113"/>
      <c r="F1315" s="1113"/>
      <c r="G1315" s="406" t="s">
        <v>53</v>
      </c>
      <c r="H1315" s="1114">
        <v>12.16</v>
      </c>
      <c r="I1315" s="1115"/>
    </row>
    <row r="1316" spans="1:9" ht="12.75" customHeight="1" x14ac:dyDescent="0.2">
      <c r="A1316" s="1112" t="s">
        <v>2505</v>
      </c>
      <c r="B1316" s="1112"/>
      <c r="C1316" s="1113" t="s">
        <v>2506</v>
      </c>
      <c r="D1316" s="1113"/>
      <c r="E1316" s="1113"/>
      <c r="F1316" s="1113"/>
      <c r="G1316" s="406" t="s">
        <v>53</v>
      </c>
      <c r="H1316" s="1116">
        <v>171.41</v>
      </c>
      <c r="I1316" s="1115"/>
    </row>
    <row r="1317" spans="1:9" ht="12.75" customHeight="1" x14ac:dyDescent="0.2">
      <c r="A1317" s="1112" t="s">
        <v>2507</v>
      </c>
      <c r="B1317" s="1112"/>
      <c r="C1317" s="1113" t="s">
        <v>2508</v>
      </c>
      <c r="D1317" s="1113"/>
      <c r="E1317" s="1113"/>
      <c r="F1317" s="1113"/>
      <c r="G1317" s="406" t="s">
        <v>53</v>
      </c>
      <c r="H1317" s="1116">
        <v>155.03</v>
      </c>
      <c r="I1317" s="1115"/>
    </row>
    <row r="1318" spans="1:9" ht="12.75" customHeight="1" x14ac:dyDescent="0.2">
      <c r="A1318" s="1112" t="s">
        <v>2509</v>
      </c>
      <c r="B1318" s="1112"/>
      <c r="C1318" s="1113" t="s">
        <v>2510</v>
      </c>
      <c r="D1318" s="1113"/>
      <c r="E1318" s="1113"/>
      <c r="F1318" s="1113"/>
      <c r="G1318" s="406" t="s">
        <v>53</v>
      </c>
      <c r="H1318" s="1116">
        <v>159.71</v>
      </c>
      <c r="I1318" s="1115"/>
    </row>
    <row r="1319" spans="1:9" ht="12.75" customHeight="1" x14ac:dyDescent="0.2">
      <c r="A1319" s="1140">
        <v>8908</v>
      </c>
      <c r="B1319" s="1119"/>
      <c r="C1319" s="1120" t="s">
        <v>2511</v>
      </c>
      <c r="D1319" s="1120"/>
      <c r="E1319" s="1120"/>
      <c r="F1319" s="1120"/>
      <c r="G1319" s="405"/>
      <c r="H1319" s="1121"/>
      <c r="I1319" s="1121"/>
    </row>
    <row r="1320" spans="1:9" ht="12.75" customHeight="1" x14ac:dyDescent="0.2">
      <c r="A1320" s="1112" t="s">
        <v>2512</v>
      </c>
      <c r="B1320" s="1112"/>
      <c r="C1320" s="1113" t="s">
        <v>2513</v>
      </c>
      <c r="D1320" s="1113"/>
      <c r="E1320" s="1113"/>
      <c r="F1320" s="1113"/>
      <c r="G1320" s="406" t="s">
        <v>53</v>
      </c>
      <c r="H1320" s="1114">
        <v>34.770000000000003</v>
      </c>
      <c r="I1320" s="1115"/>
    </row>
    <row r="1321" spans="1:9" ht="12.75" customHeight="1" x14ac:dyDescent="0.2">
      <c r="A1321" s="1112" t="s">
        <v>2514</v>
      </c>
      <c r="B1321" s="1112"/>
      <c r="C1321" s="1113" t="s">
        <v>2515</v>
      </c>
      <c r="D1321" s="1113"/>
      <c r="E1321" s="1113"/>
      <c r="F1321" s="1113"/>
      <c r="G1321" s="406" t="s">
        <v>53</v>
      </c>
      <c r="H1321" s="1114">
        <v>26.96</v>
      </c>
      <c r="I1321" s="1115"/>
    </row>
    <row r="1322" spans="1:9" ht="12.75" customHeight="1" x14ac:dyDescent="0.2">
      <c r="A1322" s="1112" t="s">
        <v>2516</v>
      </c>
      <c r="B1322" s="1112"/>
      <c r="C1322" s="1113" t="s">
        <v>2517</v>
      </c>
      <c r="D1322" s="1113"/>
      <c r="E1322" s="1113"/>
      <c r="F1322" s="1113"/>
      <c r="G1322" s="406" t="s">
        <v>53</v>
      </c>
      <c r="H1322" s="1114">
        <v>12.27</v>
      </c>
      <c r="I1322" s="1115"/>
    </row>
    <row r="1323" spans="1:9" ht="12.75" customHeight="1" x14ac:dyDescent="0.2">
      <c r="A1323" s="1140">
        <v>8909</v>
      </c>
      <c r="B1323" s="1119"/>
      <c r="C1323" s="1120" t="s">
        <v>2518</v>
      </c>
      <c r="D1323" s="1120"/>
      <c r="E1323" s="1120"/>
      <c r="F1323" s="1120"/>
      <c r="G1323" s="405"/>
      <c r="H1323" s="1121"/>
      <c r="I1323" s="1121"/>
    </row>
    <row r="1324" spans="1:9" ht="12.75" customHeight="1" x14ac:dyDescent="0.2">
      <c r="A1324" s="1112" t="s">
        <v>2519</v>
      </c>
      <c r="B1324" s="1112"/>
      <c r="C1324" s="1113" t="s">
        <v>2520</v>
      </c>
      <c r="D1324" s="1113"/>
      <c r="E1324" s="1113"/>
      <c r="F1324" s="1113"/>
      <c r="G1324" s="406" t="s">
        <v>164</v>
      </c>
      <c r="H1324" s="1116">
        <v>291.13</v>
      </c>
      <c r="I1324" s="1115"/>
    </row>
    <row r="1325" spans="1:9" ht="12.75" customHeight="1" x14ac:dyDescent="0.2">
      <c r="A1325" s="1112" t="s">
        <v>2521</v>
      </c>
      <c r="B1325" s="1112"/>
      <c r="C1325" s="1113" t="s">
        <v>2522</v>
      </c>
      <c r="D1325" s="1113"/>
      <c r="E1325" s="1113"/>
      <c r="F1325" s="1113"/>
      <c r="G1325" s="406" t="s">
        <v>164</v>
      </c>
      <c r="H1325" s="1116">
        <v>276.55</v>
      </c>
      <c r="I1325" s="1115"/>
    </row>
    <row r="1326" spans="1:9" ht="12.75" customHeight="1" x14ac:dyDescent="0.2">
      <c r="A1326" s="1140">
        <v>8910</v>
      </c>
      <c r="B1326" s="1119"/>
      <c r="C1326" s="1120" t="s">
        <v>2523</v>
      </c>
      <c r="D1326" s="1120"/>
      <c r="E1326" s="1120"/>
      <c r="F1326" s="1120"/>
      <c r="G1326" s="405"/>
      <c r="H1326" s="1121"/>
      <c r="I1326" s="1121"/>
    </row>
    <row r="1327" spans="1:9" ht="12.75" customHeight="1" x14ac:dyDescent="0.2">
      <c r="A1327" s="1112" t="s">
        <v>2524</v>
      </c>
      <c r="B1327" s="1112"/>
      <c r="C1327" s="1113" t="s">
        <v>2525</v>
      </c>
      <c r="D1327" s="1113"/>
      <c r="E1327" s="1113"/>
      <c r="F1327" s="1113"/>
      <c r="G1327" s="406" t="s">
        <v>164</v>
      </c>
      <c r="H1327" s="1116">
        <v>199.51</v>
      </c>
      <c r="I1327" s="1115"/>
    </row>
    <row r="1328" spans="1:9" ht="12.75" customHeight="1" x14ac:dyDescent="0.2">
      <c r="A1328" s="1112" t="s">
        <v>2526</v>
      </c>
      <c r="B1328" s="1112"/>
      <c r="C1328" s="1113" t="s">
        <v>2527</v>
      </c>
      <c r="D1328" s="1113"/>
      <c r="E1328" s="1113"/>
      <c r="F1328" s="1113"/>
      <c r="G1328" s="406" t="s">
        <v>164</v>
      </c>
      <c r="H1328" s="1116">
        <v>192.1</v>
      </c>
      <c r="I1328" s="1115"/>
    </row>
    <row r="1329" spans="1:9" ht="12.75" customHeight="1" x14ac:dyDescent="0.2">
      <c r="A1329" s="1140">
        <v>8911</v>
      </c>
      <c r="B1329" s="1119"/>
      <c r="C1329" s="1120" t="s">
        <v>2528</v>
      </c>
      <c r="D1329" s="1120"/>
      <c r="E1329" s="1120"/>
      <c r="F1329" s="1120"/>
      <c r="G1329" s="405"/>
      <c r="H1329" s="1121"/>
      <c r="I1329" s="1121"/>
    </row>
    <row r="1330" spans="1:9" ht="12.75" customHeight="1" x14ac:dyDescent="0.2">
      <c r="A1330" s="1112" t="s">
        <v>2529</v>
      </c>
      <c r="B1330" s="1112"/>
      <c r="C1330" s="1113" t="s">
        <v>2530</v>
      </c>
      <c r="D1330" s="1113"/>
      <c r="E1330" s="1113"/>
      <c r="F1330" s="1113"/>
      <c r="G1330" s="406" t="s">
        <v>164</v>
      </c>
      <c r="H1330" s="1116">
        <v>235.8</v>
      </c>
      <c r="I1330" s="1115"/>
    </row>
    <row r="1331" spans="1:9" ht="12.75" customHeight="1" x14ac:dyDescent="0.2">
      <c r="A1331" s="1112" t="s">
        <v>2531</v>
      </c>
      <c r="B1331" s="1112"/>
      <c r="C1331" s="1113" t="s">
        <v>2532</v>
      </c>
      <c r="D1331" s="1113"/>
      <c r="E1331" s="1113"/>
      <c r="F1331" s="1113"/>
      <c r="G1331" s="406" t="s">
        <v>164</v>
      </c>
      <c r="H1331" s="1116">
        <v>230.88</v>
      </c>
      <c r="I1331" s="1115"/>
    </row>
    <row r="1332" spans="1:9" ht="12.75" customHeight="1" x14ac:dyDescent="0.2">
      <c r="A1332" s="1140">
        <v>8912</v>
      </c>
      <c r="B1332" s="1119"/>
      <c r="C1332" s="1120" t="s">
        <v>2533</v>
      </c>
      <c r="D1332" s="1120"/>
      <c r="E1332" s="1120"/>
      <c r="F1332" s="1120"/>
      <c r="G1332" s="405"/>
      <c r="H1332" s="1121"/>
      <c r="I1332" s="1121"/>
    </row>
    <row r="1333" spans="1:9" ht="12.75" customHeight="1" x14ac:dyDescent="0.2">
      <c r="A1333" s="1112" t="s">
        <v>2534</v>
      </c>
      <c r="B1333" s="1112"/>
      <c r="C1333" s="1113" t="s">
        <v>2535</v>
      </c>
      <c r="D1333" s="1113"/>
      <c r="E1333" s="1113"/>
      <c r="F1333" s="1113"/>
      <c r="G1333" s="406" t="s">
        <v>164</v>
      </c>
      <c r="H1333" s="1116">
        <v>283.57</v>
      </c>
      <c r="I1333" s="1115"/>
    </row>
    <row r="1334" spans="1:9" ht="12.75" customHeight="1" x14ac:dyDescent="0.2">
      <c r="A1334" s="1112" t="s">
        <v>2536</v>
      </c>
      <c r="B1334" s="1112"/>
      <c r="C1334" s="1113" t="s">
        <v>2537</v>
      </c>
      <c r="D1334" s="1113"/>
      <c r="E1334" s="1113"/>
      <c r="F1334" s="1113"/>
      <c r="G1334" s="406" t="s">
        <v>164</v>
      </c>
      <c r="H1334" s="1116">
        <v>278.64999999999998</v>
      </c>
      <c r="I1334" s="1115"/>
    </row>
    <row r="1335" spans="1:9" ht="12.75" customHeight="1" x14ac:dyDescent="0.2">
      <c r="A1335" s="1140">
        <v>8913</v>
      </c>
      <c r="B1335" s="1119"/>
      <c r="C1335" s="1120" t="s">
        <v>2538</v>
      </c>
      <c r="D1335" s="1120"/>
      <c r="E1335" s="1120"/>
      <c r="F1335" s="1120"/>
      <c r="G1335" s="405"/>
      <c r="H1335" s="1121"/>
      <c r="I1335" s="1121"/>
    </row>
    <row r="1336" spans="1:9" ht="12.75" customHeight="1" x14ac:dyDescent="0.2">
      <c r="A1336" s="1112" t="s">
        <v>2539</v>
      </c>
      <c r="B1336" s="1112"/>
      <c r="C1336" s="1113" t="s">
        <v>2540</v>
      </c>
      <c r="D1336" s="1113"/>
      <c r="E1336" s="1113"/>
      <c r="F1336" s="1113"/>
      <c r="G1336" s="406" t="s">
        <v>164</v>
      </c>
      <c r="H1336" s="1116">
        <v>170.94</v>
      </c>
      <c r="I1336" s="1115"/>
    </row>
    <row r="1337" spans="1:9" ht="12.75" customHeight="1" x14ac:dyDescent="0.2">
      <c r="A1337" s="1112" t="s">
        <v>2541</v>
      </c>
      <c r="B1337" s="1112"/>
      <c r="C1337" s="1113" t="s">
        <v>2542</v>
      </c>
      <c r="D1337" s="1113"/>
      <c r="E1337" s="1113"/>
      <c r="F1337" s="1113"/>
      <c r="G1337" s="406" t="s">
        <v>164</v>
      </c>
      <c r="H1337" s="1116">
        <v>176.3</v>
      </c>
      <c r="I1337" s="1115"/>
    </row>
    <row r="1338" spans="1:9" ht="12.75" customHeight="1" x14ac:dyDescent="0.2">
      <c r="A1338" s="1140">
        <v>8914</v>
      </c>
      <c r="B1338" s="1119"/>
      <c r="C1338" s="1120" t="s">
        <v>2543</v>
      </c>
      <c r="D1338" s="1120"/>
      <c r="E1338" s="1120"/>
      <c r="F1338" s="1120"/>
      <c r="G1338" s="405"/>
      <c r="H1338" s="1121"/>
      <c r="I1338" s="1121"/>
    </row>
    <row r="1339" spans="1:9" ht="12.75" customHeight="1" x14ac:dyDescent="0.2">
      <c r="A1339" s="1112" t="s">
        <v>2544</v>
      </c>
      <c r="B1339" s="1112"/>
      <c r="C1339" s="1113" t="s">
        <v>2545</v>
      </c>
      <c r="D1339" s="1113"/>
      <c r="E1339" s="1113"/>
      <c r="F1339" s="1113"/>
      <c r="G1339" s="406" t="s">
        <v>164</v>
      </c>
      <c r="H1339" s="1116">
        <v>251.38</v>
      </c>
      <c r="I1339" s="1115"/>
    </row>
    <row r="1340" spans="1:9" ht="12.75" customHeight="1" x14ac:dyDescent="0.2">
      <c r="A1340" s="1112" t="s">
        <v>2546</v>
      </c>
      <c r="B1340" s="1112"/>
      <c r="C1340" s="1113" t="s">
        <v>2547</v>
      </c>
      <c r="D1340" s="1113"/>
      <c r="E1340" s="1113"/>
      <c r="F1340" s="1113"/>
      <c r="G1340" s="406" t="s">
        <v>164</v>
      </c>
      <c r="H1340" s="1116">
        <v>242.3</v>
      </c>
      <c r="I1340" s="1115"/>
    </row>
    <row r="1341" spans="1:9" ht="12.75" customHeight="1" x14ac:dyDescent="0.2">
      <c r="A1341" s="1140">
        <v>8681</v>
      </c>
      <c r="B1341" s="1119"/>
      <c r="C1341" s="1120" t="s">
        <v>2548</v>
      </c>
      <c r="D1341" s="1120"/>
      <c r="E1341" s="1120"/>
      <c r="F1341" s="1120"/>
      <c r="G1341" s="405"/>
      <c r="H1341" s="1121"/>
      <c r="I1341" s="1121"/>
    </row>
    <row r="1342" spans="1:9" ht="12.75" customHeight="1" x14ac:dyDescent="0.2">
      <c r="A1342" s="1140">
        <v>8915</v>
      </c>
      <c r="B1342" s="1119"/>
      <c r="C1342" s="1120" t="s">
        <v>2549</v>
      </c>
      <c r="D1342" s="1120"/>
      <c r="E1342" s="1120"/>
      <c r="F1342" s="1120"/>
      <c r="G1342" s="405"/>
      <c r="H1342" s="1121"/>
      <c r="I1342" s="1121"/>
    </row>
    <row r="1343" spans="1:9" ht="12.75" customHeight="1" x14ac:dyDescent="0.2">
      <c r="A1343" s="1112" t="s">
        <v>2550</v>
      </c>
      <c r="B1343" s="1112"/>
      <c r="C1343" s="1113" t="s">
        <v>2551</v>
      </c>
      <c r="D1343" s="1113"/>
      <c r="E1343" s="1113"/>
      <c r="F1343" s="1113"/>
      <c r="G1343" s="406" t="s">
        <v>53</v>
      </c>
      <c r="H1343" s="1114">
        <v>13.73</v>
      </c>
      <c r="I1343" s="1115"/>
    </row>
    <row r="1344" spans="1:9" ht="12.75" customHeight="1" x14ac:dyDescent="0.2">
      <c r="A1344" s="1112" t="s">
        <v>2552</v>
      </c>
      <c r="B1344" s="1112"/>
      <c r="C1344" s="1113" t="s">
        <v>2553</v>
      </c>
      <c r="D1344" s="1113"/>
      <c r="E1344" s="1113"/>
      <c r="F1344" s="1113"/>
      <c r="G1344" s="406" t="s">
        <v>53</v>
      </c>
      <c r="H1344" s="1117">
        <v>2.76</v>
      </c>
      <c r="I1344" s="1115"/>
    </row>
    <row r="1345" spans="1:9" ht="12.75" customHeight="1" x14ac:dyDescent="0.2">
      <c r="A1345" s="1112" t="s">
        <v>2554</v>
      </c>
      <c r="B1345" s="1112"/>
      <c r="C1345" s="1113" t="s">
        <v>2555</v>
      </c>
      <c r="D1345" s="1113"/>
      <c r="E1345" s="1113"/>
      <c r="F1345" s="1113"/>
      <c r="G1345" s="406" t="s">
        <v>53</v>
      </c>
      <c r="H1345" s="1114">
        <v>19.68</v>
      </c>
      <c r="I1345" s="1115"/>
    </row>
    <row r="1346" spans="1:9" ht="12.75" customHeight="1" x14ac:dyDescent="0.2">
      <c r="A1346" s="1112" t="s">
        <v>2556</v>
      </c>
      <c r="B1346" s="1112"/>
      <c r="C1346" s="1113" t="s">
        <v>2557</v>
      </c>
      <c r="D1346" s="1113"/>
      <c r="E1346" s="1113"/>
      <c r="F1346" s="1113"/>
      <c r="G1346" s="406" t="s">
        <v>53</v>
      </c>
      <c r="H1346" s="1117">
        <v>4.4800000000000004</v>
      </c>
      <c r="I1346" s="1115"/>
    </row>
    <row r="1347" spans="1:9" ht="12.75" customHeight="1" x14ac:dyDescent="0.2">
      <c r="A1347" s="1112" t="s">
        <v>2558</v>
      </c>
      <c r="B1347" s="1112"/>
      <c r="C1347" s="1113" t="s">
        <v>2559</v>
      </c>
      <c r="D1347" s="1113"/>
      <c r="E1347" s="1113"/>
      <c r="F1347" s="1113"/>
      <c r="G1347" s="406" t="s">
        <v>53</v>
      </c>
      <c r="H1347" s="1114">
        <v>28.86</v>
      </c>
      <c r="I1347" s="1115"/>
    </row>
    <row r="1348" spans="1:9" ht="12.75" customHeight="1" x14ac:dyDescent="0.2">
      <c r="A1348" s="1112" t="s">
        <v>2560</v>
      </c>
      <c r="B1348" s="1112"/>
      <c r="C1348" s="1113" t="s">
        <v>2561</v>
      </c>
      <c r="D1348" s="1113"/>
      <c r="E1348" s="1113"/>
      <c r="F1348" s="1113"/>
      <c r="G1348" s="406" t="s">
        <v>53</v>
      </c>
      <c r="H1348" s="1114">
        <v>40.479999999999997</v>
      </c>
      <c r="I1348" s="1115"/>
    </row>
    <row r="1349" spans="1:9" ht="12.75" customHeight="1" x14ac:dyDescent="0.2">
      <c r="A1349" s="1112" t="s">
        <v>2562</v>
      </c>
      <c r="B1349" s="1112"/>
      <c r="C1349" s="1113" t="s">
        <v>2563</v>
      </c>
      <c r="D1349" s="1113"/>
      <c r="E1349" s="1113"/>
      <c r="F1349" s="1113"/>
      <c r="G1349" s="406" t="s">
        <v>53</v>
      </c>
      <c r="H1349" s="1117">
        <v>6.28</v>
      </c>
      <c r="I1349" s="1115"/>
    </row>
    <row r="1350" spans="1:9" ht="12.75" customHeight="1" x14ac:dyDescent="0.2">
      <c r="A1350" s="1112" t="s">
        <v>2564</v>
      </c>
      <c r="B1350" s="1112"/>
      <c r="C1350" s="1113" t="s">
        <v>2565</v>
      </c>
      <c r="D1350" s="1113"/>
      <c r="E1350" s="1113"/>
      <c r="F1350" s="1113"/>
      <c r="G1350" s="406" t="s">
        <v>53</v>
      </c>
      <c r="H1350" s="1117">
        <v>8.9499999999999993</v>
      </c>
      <c r="I1350" s="1115"/>
    </row>
    <row r="1351" spans="1:9" ht="12.75" customHeight="1" x14ac:dyDescent="0.2">
      <c r="A1351" s="1112" t="s">
        <v>2566</v>
      </c>
      <c r="B1351" s="1112"/>
      <c r="C1351" s="1113" t="s">
        <v>2567</v>
      </c>
      <c r="D1351" s="1113"/>
      <c r="E1351" s="1113"/>
      <c r="F1351" s="1113"/>
      <c r="G1351" s="406" t="s">
        <v>53</v>
      </c>
      <c r="H1351" s="1117">
        <v>9.99</v>
      </c>
      <c r="I1351" s="1115"/>
    </row>
    <row r="1352" spans="1:9" ht="12.75" customHeight="1" x14ac:dyDescent="0.2">
      <c r="A1352" s="1112" t="s">
        <v>2568</v>
      </c>
      <c r="B1352" s="1112"/>
      <c r="C1352" s="1113" t="s">
        <v>2569</v>
      </c>
      <c r="D1352" s="1113"/>
      <c r="E1352" s="1113"/>
      <c r="F1352" s="1113"/>
      <c r="G1352" s="406" t="s">
        <v>53</v>
      </c>
      <c r="H1352" s="1117">
        <v>4.7699999999999996</v>
      </c>
      <c r="I1352" s="1115"/>
    </row>
    <row r="1353" spans="1:9" ht="12.75" customHeight="1" x14ac:dyDescent="0.2">
      <c r="A1353" s="1112" t="s">
        <v>2570</v>
      </c>
      <c r="B1353" s="1112"/>
      <c r="C1353" s="1113" t="s">
        <v>2571</v>
      </c>
      <c r="D1353" s="1113"/>
      <c r="E1353" s="1113"/>
      <c r="F1353" s="1113"/>
      <c r="G1353" s="406" t="s">
        <v>53</v>
      </c>
      <c r="H1353" s="1117">
        <v>5.53</v>
      </c>
      <c r="I1353" s="1115"/>
    </row>
    <row r="1354" spans="1:9" ht="12.75" customHeight="1" x14ac:dyDescent="0.2">
      <c r="A1354" s="1112" t="s">
        <v>2572</v>
      </c>
      <c r="B1354" s="1112"/>
      <c r="C1354" s="1113" t="s">
        <v>2573</v>
      </c>
      <c r="D1354" s="1113"/>
      <c r="E1354" s="1113"/>
      <c r="F1354" s="1113"/>
      <c r="G1354" s="406" t="s">
        <v>53</v>
      </c>
      <c r="H1354" s="1117">
        <v>6.61</v>
      </c>
      <c r="I1354" s="1115"/>
    </row>
    <row r="1355" spans="1:9" ht="12.75" customHeight="1" x14ac:dyDescent="0.2">
      <c r="A1355" s="1112" t="s">
        <v>2574</v>
      </c>
      <c r="B1355" s="1112"/>
      <c r="C1355" s="1113" t="s">
        <v>2575</v>
      </c>
      <c r="D1355" s="1113"/>
      <c r="E1355" s="1113"/>
      <c r="F1355" s="1113"/>
      <c r="G1355" s="406" t="s">
        <v>53</v>
      </c>
      <c r="H1355" s="1117">
        <v>7.76</v>
      </c>
      <c r="I1355" s="1115"/>
    </row>
    <row r="1356" spans="1:9" ht="12.75" customHeight="1" x14ac:dyDescent="0.2">
      <c r="A1356" s="1140">
        <v>8916</v>
      </c>
      <c r="B1356" s="1119"/>
      <c r="C1356" s="1120" t="s">
        <v>2576</v>
      </c>
      <c r="D1356" s="1120"/>
      <c r="E1356" s="1120"/>
      <c r="F1356" s="1120"/>
      <c r="G1356" s="405"/>
      <c r="H1356" s="1121"/>
      <c r="I1356" s="1121"/>
    </row>
    <row r="1357" spans="1:9" ht="12.75" customHeight="1" x14ac:dyDescent="0.2">
      <c r="A1357" s="1112" t="s">
        <v>2577</v>
      </c>
      <c r="B1357" s="1112"/>
      <c r="C1357" s="1113" t="s">
        <v>2578</v>
      </c>
      <c r="D1357" s="1113"/>
      <c r="E1357" s="1113"/>
      <c r="F1357" s="1113"/>
      <c r="G1357" s="406" t="s">
        <v>53</v>
      </c>
      <c r="H1357" s="1114">
        <v>14.38</v>
      </c>
      <c r="I1357" s="1115"/>
    </row>
    <row r="1358" spans="1:9" ht="12.75" customHeight="1" x14ac:dyDescent="0.2">
      <c r="A1358" s="1112" t="s">
        <v>2579</v>
      </c>
      <c r="B1358" s="1112"/>
      <c r="C1358" s="1113" t="s">
        <v>2580</v>
      </c>
      <c r="D1358" s="1113"/>
      <c r="E1358" s="1113"/>
      <c r="F1358" s="1113"/>
      <c r="G1358" s="406" t="s">
        <v>53</v>
      </c>
      <c r="H1358" s="1116">
        <v>123.21</v>
      </c>
      <c r="I1358" s="1115"/>
    </row>
    <row r="1359" spans="1:9" ht="12.75" customHeight="1" x14ac:dyDescent="0.2">
      <c r="A1359" s="1112" t="s">
        <v>2581</v>
      </c>
      <c r="B1359" s="1112"/>
      <c r="C1359" s="1113" t="s">
        <v>2582</v>
      </c>
      <c r="D1359" s="1113"/>
      <c r="E1359" s="1113"/>
      <c r="F1359" s="1113"/>
      <c r="G1359" s="406" t="s">
        <v>53</v>
      </c>
      <c r="H1359" s="1117">
        <v>2.89</v>
      </c>
      <c r="I1359" s="1115"/>
    </row>
    <row r="1360" spans="1:9" ht="12.75" customHeight="1" x14ac:dyDescent="0.2">
      <c r="A1360" s="1112" t="s">
        <v>2583</v>
      </c>
      <c r="B1360" s="1112"/>
      <c r="C1360" s="1113" t="s">
        <v>2584</v>
      </c>
      <c r="D1360" s="1113"/>
      <c r="E1360" s="1113"/>
      <c r="F1360" s="1113"/>
      <c r="G1360" s="406" t="s">
        <v>53</v>
      </c>
      <c r="H1360" s="1116">
        <v>152.18</v>
      </c>
      <c r="I1360" s="1115"/>
    </row>
    <row r="1361" spans="1:9" ht="12.75" customHeight="1" x14ac:dyDescent="0.2">
      <c r="A1361" s="1112" t="s">
        <v>2585</v>
      </c>
      <c r="B1361" s="1112"/>
      <c r="C1361" s="1113" t="s">
        <v>2586</v>
      </c>
      <c r="D1361" s="1113"/>
      <c r="E1361" s="1113"/>
      <c r="F1361" s="1113"/>
      <c r="G1361" s="406" t="s">
        <v>53</v>
      </c>
      <c r="H1361" s="1114">
        <v>21.66</v>
      </c>
      <c r="I1361" s="1115"/>
    </row>
    <row r="1362" spans="1:9" ht="12.75" customHeight="1" x14ac:dyDescent="0.2">
      <c r="A1362" s="1112" t="s">
        <v>2587</v>
      </c>
      <c r="B1362" s="1112"/>
      <c r="C1362" s="1113" t="s">
        <v>2588</v>
      </c>
      <c r="D1362" s="1113"/>
      <c r="E1362" s="1113"/>
      <c r="F1362" s="1113"/>
      <c r="G1362" s="406" t="s">
        <v>53</v>
      </c>
      <c r="H1362" s="1116">
        <v>189.61</v>
      </c>
      <c r="I1362" s="1115"/>
    </row>
    <row r="1363" spans="1:9" ht="12.75" customHeight="1" x14ac:dyDescent="0.2">
      <c r="A1363" s="1112" t="s">
        <v>2589</v>
      </c>
      <c r="B1363" s="1112"/>
      <c r="C1363" s="1113" t="s">
        <v>2590</v>
      </c>
      <c r="D1363" s="1113"/>
      <c r="E1363" s="1113"/>
      <c r="F1363" s="1113"/>
      <c r="G1363" s="406" t="s">
        <v>53</v>
      </c>
      <c r="H1363" s="1116">
        <v>248.29</v>
      </c>
      <c r="I1363" s="1115"/>
    </row>
    <row r="1364" spans="1:9" ht="12.75" customHeight="1" x14ac:dyDescent="0.2">
      <c r="A1364" s="1112" t="s">
        <v>2591</v>
      </c>
      <c r="B1364" s="1112"/>
      <c r="C1364" s="1113" t="s">
        <v>2592</v>
      </c>
      <c r="D1364" s="1113"/>
      <c r="E1364" s="1113"/>
      <c r="F1364" s="1113"/>
      <c r="G1364" s="406" t="s">
        <v>53</v>
      </c>
      <c r="H1364" s="1117">
        <v>4.6100000000000003</v>
      </c>
      <c r="I1364" s="1115"/>
    </row>
    <row r="1365" spans="1:9" ht="12.75" customHeight="1" x14ac:dyDescent="0.2">
      <c r="A1365" s="1112" t="s">
        <v>2593</v>
      </c>
      <c r="B1365" s="1112"/>
      <c r="C1365" s="1113" t="s">
        <v>2594</v>
      </c>
      <c r="D1365" s="1113"/>
      <c r="E1365" s="1113"/>
      <c r="F1365" s="1113"/>
      <c r="G1365" s="406" t="s">
        <v>53</v>
      </c>
      <c r="H1365" s="1114">
        <v>31.83</v>
      </c>
      <c r="I1365" s="1115"/>
    </row>
    <row r="1366" spans="1:9" ht="12.75" customHeight="1" x14ac:dyDescent="0.2">
      <c r="A1366" s="1112" t="s">
        <v>2595</v>
      </c>
      <c r="B1366" s="1112"/>
      <c r="C1366" s="1113" t="s">
        <v>2596</v>
      </c>
      <c r="D1366" s="1113"/>
      <c r="E1366" s="1113"/>
      <c r="F1366" s="1113"/>
      <c r="G1366" s="406" t="s">
        <v>53</v>
      </c>
      <c r="H1366" s="1116">
        <v>301.24</v>
      </c>
      <c r="I1366" s="1115"/>
    </row>
    <row r="1367" spans="1:9" ht="12.75" customHeight="1" x14ac:dyDescent="0.2">
      <c r="A1367" s="1112" t="s">
        <v>2597</v>
      </c>
      <c r="B1367" s="1112"/>
      <c r="C1367" s="1113" t="s">
        <v>2598</v>
      </c>
      <c r="D1367" s="1113"/>
      <c r="E1367" s="1113"/>
      <c r="F1367" s="1113"/>
      <c r="G1367" s="406" t="s">
        <v>53</v>
      </c>
      <c r="H1367" s="1114">
        <v>39.97</v>
      </c>
      <c r="I1367" s="1115"/>
    </row>
    <row r="1368" spans="1:9" ht="12.75" customHeight="1" x14ac:dyDescent="0.2">
      <c r="A1368" s="1112" t="s">
        <v>2599</v>
      </c>
      <c r="B1368" s="1112"/>
      <c r="C1368" s="1113" t="s">
        <v>2600</v>
      </c>
      <c r="D1368" s="1113"/>
      <c r="E1368" s="1113"/>
      <c r="F1368" s="1113"/>
      <c r="G1368" s="406" t="s">
        <v>53</v>
      </c>
      <c r="H1368" s="1117">
        <v>6.37</v>
      </c>
      <c r="I1368" s="1115"/>
    </row>
    <row r="1369" spans="1:9" ht="12.75" customHeight="1" x14ac:dyDescent="0.2">
      <c r="A1369" s="1112" t="s">
        <v>2601</v>
      </c>
      <c r="B1369" s="1112"/>
      <c r="C1369" s="1113" t="s">
        <v>2602</v>
      </c>
      <c r="D1369" s="1113"/>
      <c r="E1369" s="1113"/>
      <c r="F1369" s="1113"/>
      <c r="G1369" s="406" t="s">
        <v>53</v>
      </c>
      <c r="H1369" s="1114">
        <v>57.59</v>
      </c>
      <c r="I1369" s="1115"/>
    </row>
    <row r="1370" spans="1:9" ht="12.75" customHeight="1" x14ac:dyDescent="0.2">
      <c r="A1370" s="1112" t="s">
        <v>2603</v>
      </c>
      <c r="B1370" s="1112"/>
      <c r="C1370" s="1113" t="s">
        <v>2604</v>
      </c>
      <c r="D1370" s="1113"/>
      <c r="E1370" s="1113"/>
      <c r="F1370" s="1113"/>
      <c r="G1370" s="406" t="s">
        <v>53</v>
      </c>
      <c r="H1370" s="1117">
        <v>9.6</v>
      </c>
      <c r="I1370" s="1115"/>
    </row>
    <row r="1371" spans="1:9" ht="12.75" customHeight="1" x14ac:dyDescent="0.2">
      <c r="A1371" s="1112" t="s">
        <v>2605</v>
      </c>
      <c r="B1371" s="1112"/>
      <c r="C1371" s="1113" t="s">
        <v>2606</v>
      </c>
      <c r="D1371" s="1113"/>
      <c r="E1371" s="1113"/>
      <c r="F1371" s="1113"/>
      <c r="G1371" s="406" t="s">
        <v>53</v>
      </c>
      <c r="H1371" s="1114">
        <v>81.93</v>
      </c>
      <c r="I1371" s="1115"/>
    </row>
    <row r="1372" spans="1:9" ht="12.75" customHeight="1" x14ac:dyDescent="0.2">
      <c r="A1372" s="1112" t="s">
        <v>2607</v>
      </c>
      <c r="B1372" s="1112"/>
      <c r="C1372" s="1113" t="s">
        <v>2608</v>
      </c>
      <c r="D1372" s="1113"/>
      <c r="E1372" s="1113"/>
      <c r="F1372" s="1113"/>
      <c r="G1372" s="406" t="s">
        <v>53</v>
      </c>
      <c r="H1372" s="1116">
        <v>107.98</v>
      </c>
      <c r="I1372" s="1115"/>
    </row>
    <row r="1373" spans="1:9" ht="12.75" customHeight="1" x14ac:dyDescent="0.2">
      <c r="A1373" s="1140">
        <v>8917</v>
      </c>
      <c r="B1373" s="1119"/>
      <c r="C1373" s="1120" t="s">
        <v>2609</v>
      </c>
      <c r="D1373" s="1120"/>
      <c r="E1373" s="1120"/>
      <c r="F1373" s="1120"/>
      <c r="G1373" s="405"/>
      <c r="H1373" s="1121"/>
      <c r="I1373" s="1121"/>
    </row>
    <row r="1374" spans="1:9" ht="12.75" customHeight="1" x14ac:dyDescent="0.2">
      <c r="A1374" s="1112" t="s">
        <v>2610</v>
      </c>
      <c r="B1374" s="1112"/>
      <c r="C1374" s="1113" t="s">
        <v>2611</v>
      </c>
      <c r="D1374" s="1113"/>
      <c r="E1374" s="1113"/>
      <c r="F1374" s="1113"/>
      <c r="G1374" s="406" t="s">
        <v>53</v>
      </c>
      <c r="H1374" s="1114">
        <v>12.42</v>
      </c>
      <c r="I1374" s="1115"/>
    </row>
    <row r="1375" spans="1:9" ht="12.75" customHeight="1" x14ac:dyDescent="0.2">
      <c r="A1375" s="1112" t="s">
        <v>2612</v>
      </c>
      <c r="B1375" s="1112"/>
      <c r="C1375" s="1113" t="s">
        <v>2613</v>
      </c>
      <c r="D1375" s="1113"/>
      <c r="E1375" s="1113"/>
      <c r="F1375" s="1113"/>
      <c r="G1375" s="406" t="s">
        <v>53</v>
      </c>
      <c r="H1375" s="1114">
        <v>18.38</v>
      </c>
      <c r="I1375" s="1115"/>
    </row>
    <row r="1376" spans="1:9" ht="12.75" customHeight="1" x14ac:dyDescent="0.2">
      <c r="A1376" s="1112" t="s">
        <v>2614</v>
      </c>
      <c r="B1376" s="1112"/>
      <c r="C1376" s="1113" t="s">
        <v>2615</v>
      </c>
      <c r="D1376" s="1113"/>
      <c r="E1376" s="1113"/>
      <c r="F1376" s="1113"/>
      <c r="G1376" s="406" t="s">
        <v>53</v>
      </c>
      <c r="H1376" s="1114">
        <v>26.79</v>
      </c>
      <c r="I1376" s="1115"/>
    </row>
    <row r="1377" spans="1:9" ht="12.75" customHeight="1" x14ac:dyDescent="0.2">
      <c r="A1377" s="1112" t="s">
        <v>2616</v>
      </c>
      <c r="B1377" s="1112"/>
      <c r="C1377" s="1113" t="s">
        <v>2617</v>
      </c>
      <c r="D1377" s="1113"/>
      <c r="E1377" s="1113"/>
      <c r="F1377" s="1113"/>
      <c r="G1377" s="406" t="s">
        <v>53</v>
      </c>
      <c r="H1377" s="1114">
        <v>37.24</v>
      </c>
      <c r="I1377" s="1115"/>
    </row>
    <row r="1378" spans="1:9" ht="12.75" customHeight="1" x14ac:dyDescent="0.2">
      <c r="A1378" s="1112" t="s">
        <v>2618</v>
      </c>
      <c r="B1378" s="1112"/>
      <c r="C1378" s="1113" t="s">
        <v>2619</v>
      </c>
      <c r="D1378" s="1113"/>
      <c r="E1378" s="1113"/>
      <c r="F1378" s="1113"/>
      <c r="G1378" s="406" t="s">
        <v>53</v>
      </c>
      <c r="H1378" s="1114">
        <v>50.59</v>
      </c>
      <c r="I1378" s="1115"/>
    </row>
    <row r="1379" spans="1:9" ht="12.75" customHeight="1" x14ac:dyDescent="0.2">
      <c r="A1379" s="1112" t="s">
        <v>2620</v>
      </c>
      <c r="B1379" s="1112"/>
      <c r="C1379" s="1113" t="s">
        <v>2621</v>
      </c>
      <c r="D1379" s="1113"/>
      <c r="E1379" s="1113"/>
      <c r="F1379" s="1113"/>
      <c r="G1379" s="406" t="s">
        <v>53</v>
      </c>
      <c r="H1379" s="1114">
        <v>74.45</v>
      </c>
      <c r="I1379" s="1115"/>
    </row>
    <row r="1380" spans="1:9" ht="12.75" customHeight="1" x14ac:dyDescent="0.2">
      <c r="A1380" s="1112" t="s">
        <v>2622</v>
      </c>
      <c r="B1380" s="1112"/>
      <c r="C1380" s="1113" t="s">
        <v>2623</v>
      </c>
      <c r="D1380" s="1113"/>
      <c r="E1380" s="1113"/>
      <c r="F1380" s="1113"/>
      <c r="G1380" s="406" t="s">
        <v>53</v>
      </c>
      <c r="H1380" s="1116">
        <v>103.51</v>
      </c>
      <c r="I1380" s="1115"/>
    </row>
    <row r="1381" spans="1:9" ht="12.75" customHeight="1" x14ac:dyDescent="0.2">
      <c r="A1381" s="1140">
        <v>8918</v>
      </c>
      <c r="B1381" s="1119"/>
      <c r="C1381" s="1120" t="s">
        <v>2624</v>
      </c>
      <c r="D1381" s="1120"/>
      <c r="E1381" s="1120"/>
      <c r="F1381" s="1120"/>
      <c r="G1381" s="405"/>
      <c r="H1381" s="1121"/>
      <c r="I1381" s="1121"/>
    </row>
    <row r="1382" spans="1:9" ht="12.75" customHeight="1" x14ac:dyDescent="0.2">
      <c r="A1382" s="1112" t="s">
        <v>2625</v>
      </c>
      <c r="B1382" s="1112"/>
      <c r="C1382" s="1113" t="s">
        <v>2626</v>
      </c>
      <c r="D1382" s="1113"/>
      <c r="E1382" s="1113"/>
      <c r="F1382" s="1113"/>
      <c r="G1382" s="406" t="s">
        <v>167</v>
      </c>
      <c r="H1382" s="1114">
        <v>12.2</v>
      </c>
      <c r="I1382" s="1115"/>
    </row>
    <row r="1383" spans="1:9" ht="12.75" customHeight="1" x14ac:dyDescent="0.2">
      <c r="A1383" s="1112" t="s">
        <v>2627</v>
      </c>
      <c r="B1383" s="1112"/>
      <c r="C1383" s="1113" t="s">
        <v>2628</v>
      </c>
      <c r="D1383" s="1113"/>
      <c r="E1383" s="1113"/>
      <c r="F1383" s="1113"/>
      <c r="G1383" s="406" t="s">
        <v>167</v>
      </c>
      <c r="H1383" s="1117">
        <v>8.23</v>
      </c>
      <c r="I1383" s="1115"/>
    </row>
    <row r="1384" spans="1:9" ht="12.75" customHeight="1" x14ac:dyDescent="0.2">
      <c r="A1384" s="1112" t="s">
        <v>2629</v>
      </c>
      <c r="B1384" s="1112"/>
      <c r="C1384" s="1113" t="s">
        <v>2630</v>
      </c>
      <c r="D1384" s="1113"/>
      <c r="E1384" s="1113"/>
      <c r="F1384" s="1113"/>
      <c r="G1384" s="406" t="s">
        <v>167</v>
      </c>
      <c r="H1384" s="1114">
        <v>12.72</v>
      </c>
      <c r="I1384" s="1115"/>
    </row>
    <row r="1385" spans="1:9" ht="12.75" customHeight="1" x14ac:dyDescent="0.2">
      <c r="A1385" s="1112" t="s">
        <v>2631</v>
      </c>
      <c r="B1385" s="1112"/>
      <c r="C1385" s="1113" t="s">
        <v>2632</v>
      </c>
      <c r="D1385" s="1113"/>
      <c r="E1385" s="1113"/>
      <c r="F1385" s="1113"/>
      <c r="G1385" s="406" t="s">
        <v>167</v>
      </c>
      <c r="H1385" s="1114">
        <v>10.92</v>
      </c>
      <c r="I1385" s="1115"/>
    </row>
    <row r="1386" spans="1:9" ht="12.75" customHeight="1" x14ac:dyDescent="0.2">
      <c r="A1386" s="1112" t="s">
        <v>2633</v>
      </c>
      <c r="B1386" s="1112"/>
      <c r="C1386" s="1113" t="s">
        <v>2634</v>
      </c>
      <c r="D1386" s="1113"/>
      <c r="E1386" s="1113"/>
      <c r="F1386" s="1113"/>
      <c r="G1386" s="406" t="s">
        <v>167</v>
      </c>
      <c r="H1386" s="1114">
        <v>14.76</v>
      </c>
      <c r="I1386" s="1115"/>
    </row>
    <row r="1387" spans="1:9" ht="12.75" customHeight="1" x14ac:dyDescent="0.2">
      <c r="A1387" s="1112" t="s">
        <v>2635</v>
      </c>
      <c r="B1387" s="1112"/>
      <c r="C1387" s="1113" t="s">
        <v>2636</v>
      </c>
      <c r="D1387" s="1113"/>
      <c r="E1387" s="1113"/>
      <c r="F1387" s="1113"/>
      <c r="G1387" s="406" t="s">
        <v>167</v>
      </c>
      <c r="H1387" s="1117">
        <v>9.07</v>
      </c>
      <c r="I1387" s="1115"/>
    </row>
    <row r="1388" spans="1:9" ht="12.75" customHeight="1" x14ac:dyDescent="0.2">
      <c r="A1388" s="1112" t="s">
        <v>2637</v>
      </c>
      <c r="B1388" s="1112"/>
      <c r="C1388" s="1113" t="s">
        <v>2638</v>
      </c>
      <c r="D1388" s="1113"/>
      <c r="E1388" s="1113"/>
      <c r="F1388" s="1113"/>
      <c r="G1388" s="406" t="s">
        <v>167</v>
      </c>
      <c r="H1388" s="1114">
        <v>10.199999999999999</v>
      </c>
      <c r="I1388" s="1115"/>
    </row>
    <row r="1389" spans="1:9" ht="12.75" customHeight="1" x14ac:dyDescent="0.2">
      <c r="A1389" s="1112" t="s">
        <v>2639</v>
      </c>
      <c r="B1389" s="1112"/>
      <c r="C1389" s="1113" t="s">
        <v>2640</v>
      </c>
      <c r="D1389" s="1113"/>
      <c r="E1389" s="1113"/>
      <c r="F1389" s="1113"/>
      <c r="G1389" s="406" t="s">
        <v>167</v>
      </c>
      <c r="H1389" s="1117">
        <v>9.93</v>
      </c>
      <c r="I1389" s="1115"/>
    </row>
    <row r="1390" spans="1:9" ht="12.75" customHeight="1" x14ac:dyDescent="0.2">
      <c r="A1390" s="1112" t="s">
        <v>2641</v>
      </c>
      <c r="B1390" s="1112"/>
      <c r="C1390" s="1113" t="s">
        <v>2642</v>
      </c>
      <c r="D1390" s="1113"/>
      <c r="E1390" s="1113"/>
      <c r="F1390" s="1113"/>
      <c r="G1390" s="406" t="s">
        <v>167</v>
      </c>
      <c r="H1390" s="1117">
        <v>8.73</v>
      </c>
      <c r="I1390" s="1115"/>
    </row>
    <row r="1391" spans="1:9" ht="12.75" customHeight="1" x14ac:dyDescent="0.2">
      <c r="A1391" s="1112" t="s">
        <v>2643</v>
      </c>
      <c r="B1391" s="1112"/>
      <c r="C1391" s="1113" t="s">
        <v>2644</v>
      </c>
      <c r="D1391" s="1113"/>
      <c r="E1391" s="1113"/>
      <c r="F1391" s="1113"/>
      <c r="G1391" s="406" t="s">
        <v>167</v>
      </c>
      <c r="H1391" s="1114">
        <v>11.88</v>
      </c>
      <c r="I1391" s="1115"/>
    </row>
    <row r="1392" spans="1:9" ht="12.75" customHeight="1" x14ac:dyDescent="0.2">
      <c r="A1392" s="1112" t="s">
        <v>2645</v>
      </c>
      <c r="B1392" s="1112"/>
      <c r="C1392" s="1113" t="s">
        <v>2646</v>
      </c>
      <c r="D1392" s="1113"/>
      <c r="E1392" s="1113"/>
      <c r="F1392" s="1113"/>
      <c r="G1392" s="406" t="s">
        <v>167</v>
      </c>
      <c r="H1392" s="1114">
        <v>45.78</v>
      </c>
      <c r="I1392" s="1115"/>
    </row>
    <row r="1393" spans="1:9" ht="12.75" customHeight="1" x14ac:dyDescent="0.2">
      <c r="A1393" s="1140">
        <v>8919</v>
      </c>
      <c r="B1393" s="1119"/>
      <c r="C1393" s="1120" t="s">
        <v>2647</v>
      </c>
      <c r="D1393" s="1120"/>
      <c r="E1393" s="1120"/>
      <c r="F1393" s="1120"/>
      <c r="G1393" s="405"/>
      <c r="H1393" s="1121"/>
      <c r="I1393" s="1121"/>
    </row>
    <row r="1394" spans="1:9" ht="12.75" customHeight="1" x14ac:dyDescent="0.2">
      <c r="A1394" s="1112" t="s">
        <v>2648</v>
      </c>
      <c r="B1394" s="1112"/>
      <c r="C1394" s="1113" t="s">
        <v>2649</v>
      </c>
      <c r="D1394" s="1113"/>
      <c r="E1394" s="1113"/>
      <c r="F1394" s="1113"/>
      <c r="G1394" s="406" t="s">
        <v>167</v>
      </c>
      <c r="H1394" s="1116">
        <v>194.04</v>
      </c>
      <c r="I1394" s="1115"/>
    </row>
    <row r="1395" spans="1:9" ht="12.75" customHeight="1" x14ac:dyDescent="0.2">
      <c r="A1395" s="1112" t="s">
        <v>2650</v>
      </c>
      <c r="B1395" s="1112"/>
      <c r="C1395" s="1113" t="s">
        <v>2651</v>
      </c>
      <c r="D1395" s="1113"/>
      <c r="E1395" s="1113"/>
      <c r="F1395" s="1113"/>
      <c r="G1395" s="406" t="s">
        <v>167</v>
      </c>
      <c r="H1395" s="1116">
        <v>674.34</v>
      </c>
      <c r="I1395" s="1115"/>
    </row>
    <row r="1396" spans="1:9" ht="12.75" customHeight="1" x14ac:dyDescent="0.2">
      <c r="A1396" s="1112" t="s">
        <v>2652</v>
      </c>
      <c r="B1396" s="1112"/>
      <c r="C1396" s="1113" t="s">
        <v>2653</v>
      </c>
      <c r="D1396" s="1113"/>
      <c r="E1396" s="1113"/>
      <c r="F1396" s="1113"/>
      <c r="G1396" s="406" t="s">
        <v>167</v>
      </c>
      <c r="H1396" s="1116">
        <v>646.23</v>
      </c>
      <c r="I1396" s="1115"/>
    </row>
    <row r="1397" spans="1:9" ht="12.75" customHeight="1" x14ac:dyDescent="0.2">
      <c r="A1397" s="1112" t="s">
        <v>2654</v>
      </c>
      <c r="B1397" s="1112"/>
      <c r="C1397" s="1113" t="s">
        <v>2655</v>
      </c>
      <c r="D1397" s="1113"/>
      <c r="E1397" s="1113"/>
      <c r="F1397" s="1113"/>
      <c r="G1397" s="406" t="s">
        <v>167</v>
      </c>
      <c r="H1397" s="1128">
        <v>1729.76</v>
      </c>
      <c r="I1397" s="1115"/>
    </row>
    <row r="1398" spans="1:9" ht="12.75" customHeight="1" x14ac:dyDescent="0.2">
      <c r="A1398" s="1112" t="s">
        <v>2656</v>
      </c>
      <c r="B1398" s="1112"/>
      <c r="C1398" s="1113" t="s">
        <v>2657</v>
      </c>
      <c r="D1398" s="1113"/>
      <c r="E1398" s="1113"/>
      <c r="F1398" s="1113"/>
      <c r="G1398" s="406" t="s">
        <v>167</v>
      </c>
      <c r="H1398" s="1128">
        <v>1356.99</v>
      </c>
      <c r="I1398" s="1115"/>
    </row>
    <row r="1399" spans="1:9" ht="12.75" customHeight="1" x14ac:dyDescent="0.2">
      <c r="A1399" s="1112" t="s">
        <v>2658</v>
      </c>
      <c r="B1399" s="1112"/>
      <c r="C1399" s="1113" t="s">
        <v>2659</v>
      </c>
      <c r="D1399" s="1113"/>
      <c r="E1399" s="1113"/>
      <c r="F1399" s="1113"/>
      <c r="G1399" s="406" t="s">
        <v>167</v>
      </c>
      <c r="H1399" s="1114">
        <v>62.84</v>
      </c>
      <c r="I1399" s="1115"/>
    </row>
    <row r="1400" spans="1:9" ht="12.75" customHeight="1" x14ac:dyDescent="0.2">
      <c r="A1400" s="1112" t="s">
        <v>2660</v>
      </c>
      <c r="B1400" s="1112"/>
      <c r="C1400" s="1113" t="s">
        <v>2661</v>
      </c>
      <c r="D1400" s="1113"/>
      <c r="E1400" s="1113"/>
      <c r="F1400" s="1113"/>
      <c r="G1400" s="406" t="s">
        <v>167</v>
      </c>
      <c r="H1400" s="1114">
        <v>25.28</v>
      </c>
      <c r="I1400" s="1115"/>
    </row>
    <row r="1401" spans="1:9" ht="12.75" customHeight="1" x14ac:dyDescent="0.2">
      <c r="A1401" s="1112" t="s">
        <v>2662</v>
      </c>
      <c r="B1401" s="1112"/>
      <c r="C1401" s="1113" t="s">
        <v>2663</v>
      </c>
      <c r="D1401" s="1113"/>
      <c r="E1401" s="1113"/>
      <c r="F1401" s="1113"/>
      <c r="G1401" s="406" t="s">
        <v>167</v>
      </c>
      <c r="H1401" s="1114">
        <v>45.95</v>
      </c>
      <c r="I1401" s="1115"/>
    </row>
    <row r="1402" spans="1:9" ht="12.75" customHeight="1" x14ac:dyDescent="0.2">
      <c r="A1402" s="1112" t="s">
        <v>2664</v>
      </c>
      <c r="B1402" s="1112"/>
      <c r="C1402" s="1113" t="s">
        <v>2665</v>
      </c>
      <c r="D1402" s="1113"/>
      <c r="E1402" s="1113"/>
      <c r="F1402" s="1113"/>
      <c r="G1402" s="406" t="s">
        <v>167</v>
      </c>
      <c r="H1402" s="1114">
        <v>79.03</v>
      </c>
      <c r="I1402" s="1115"/>
    </row>
    <row r="1403" spans="1:9" ht="12.75" customHeight="1" x14ac:dyDescent="0.2">
      <c r="A1403" s="1112" t="s">
        <v>2666</v>
      </c>
      <c r="B1403" s="1112"/>
      <c r="C1403" s="1113" t="s">
        <v>2667</v>
      </c>
      <c r="D1403" s="1113"/>
      <c r="E1403" s="1113"/>
      <c r="F1403" s="1113"/>
      <c r="G1403" s="406" t="s">
        <v>167</v>
      </c>
      <c r="H1403" s="1114">
        <v>87.73</v>
      </c>
      <c r="I1403" s="1115"/>
    </row>
    <row r="1404" spans="1:9" ht="12.75" customHeight="1" x14ac:dyDescent="0.2">
      <c r="A1404" s="1112" t="s">
        <v>2668</v>
      </c>
      <c r="B1404" s="1112"/>
      <c r="C1404" s="1113" t="s">
        <v>2669</v>
      </c>
      <c r="D1404" s="1113"/>
      <c r="E1404" s="1113"/>
      <c r="F1404" s="1113"/>
      <c r="G1404" s="406" t="s">
        <v>167</v>
      </c>
      <c r="H1404" s="1116">
        <v>123.79</v>
      </c>
      <c r="I1404" s="1115"/>
    </row>
    <row r="1405" spans="1:9" ht="12.75" customHeight="1" x14ac:dyDescent="0.2">
      <c r="A1405" s="1112" t="s">
        <v>2670</v>
      </c>
      <c r="B1405" s="1112"/>
      <c r="C1405" s="1113" t="s">
        <v>2671</v>
      </c>
      <c r="D1405" s="1113"/>
      <c r="E1405" s="1113"/>
      <c r="F1405" s="1113"/>
      <c r="G1405" s="406" t="s">
        <v>167</v>
      </c>
      <c r="H1405" s="1116">
        <v>102.71</v>
      </c>
      <c r="I1405" s="1115"/>
    </row>
    <row r="1406" spans="1:9" ht="12.75" customHeight="1" x14ac:dyDescent="0.2">
      <c r="A1406" s="1112" t="s">
        <v>2672</v>
      </c>
      <c r="B1406" s="1112"/>
      <c r="C1406" s="1113" t="s">
        <v>2673</v>
      </c>
      <c r="D1406" s="1113"/>
      <c r="E1406" s="1113"/>
      <c r="F1406" s="1113"/>
      <c r="G1406" s="406" t="s">
        <v>167</v>
      </c>
      <c r="H1406" s="1114">
        <v>95.85</v>
      </c>
      <c r="I1406" s="1115"/>
    </row>
    <row r="1407" spans="1:9" ht="12.75" customHeight="1" x14ac:dyDescent="0.2">
      <c r="A1407" s="1112" t="s">
        <v>2674</v>
      </c>
      <c r="B1407" s="1112"/>
      <c r="C1407" s="1113" t="s">
        <v>2675</v>
      </c>
      <c r="D1407" s="1113"/>
      <c r="E1407" s="1113"/>
      <c r="F1407" s="1113"/>
      <c r="G1407" s="406" t="s">
        <v>167</v>
      </c>
      <c r="H1407" s="1116">
        <v>110.94</v>
      </c>
      <c r="I1407" s="1115"/>
    </row>
    <row r="1408" spans="1:9" ht="12.75" customHeight="1" x14ac:dyDescent="0.2">
      <c r="A1408" s="1112" t="s">
        <v>2676</v>
      </c>
      <c r="B1408" s="1112"/>
      <c r="C1408" s="1113" t="s">
        <v>2677</v>
      </c>
      <c r="D1408" s="1113"/>
      <c r="E1408" s="1113"/>
      <c r="F1408" s="1113"/>
      <c r="G1408" s="406" t="s">
        <v>167</v>
      </c>
      <c r="H1408" s="1116">
        <v>104.2</v>
      </c>
      <c r="I1408" s="1115"/>
    </row>
    <row r="1409" spans="1:9" ht="12.75" customHeight="1" x14ac:dyDescent="0.2">
      <c r="A1409" s="1112" t="s">
        <v>2678</v>
      </c>
      <c r="B1409" s="1112"/>
      <c r="C1409" s="1113" t="s">
        <v>2679</v>
      </c>
      <c r="D1409" s="1113"/>
      <c r="E1409" s="1113"/>
      <c r="F1409" s="1113"/>
      <c r="G1409" s="406" t="s">
        <v>167</v>
      </c>
      <c r="H1409" s="1114">
        <v>59.21</v>
      </c>
      <c r="I1409" s="1115"/>
    </row>
    <row r="1410" spans="1:9" ht="12.75" customHeight="1" x14ac:dyDescent="0.2">
      <c r="A1410" s="1112" t="s">
        <v>2680</v>
      </c>
      <c r="B1410" s="1112"/>
      <c r="C1410" s="1113" t="s">
        <v>2681</v>
      </c>
      <c r="D1410" s="1113"/>
      <c r="E1410" s="1113"/>
      <c r="F1410" s="1113"/>
      <c r="G1410" s="406" t="s">
        <v>167</v>
      </c>
      <c r="H1410" s="1114">
        <v>95.83</v>
      </c>
      <c r="I1410" s="1115"/>
    </row>
    <row r="1411" spans="1:9" ht="12.75" customHeight="1" x14ac:dyDescent="0.2">
      <c r="A1411" s="1112" t="s">
        <v>2682</v>
      </c>
      <c r="B1411" s="1112"/>
      <c r="C1411" s="1113" t="s">
        <v>2683</v>
      </c>
      <c r="D1411" s="1113"/>
      <c r="E1411" s="1113"/>
      <c r="F1411" s="1113"/>
      <c r="G1411" s="406" t="s">
        <v>167</v>
      </c>
      <c r="H1411" s="1116">
        <v>184.8</v>
      </c>
      <c r="I1411" s="1115"/>
    </row>
    <row r="1412" spans="1:9" ht="12.75" customHeight="1" x14ac:dyDescent="0.2">
      <c r="A1412" s="1112" t="s">
        <v>2684</v>
      </c>
      <c r="B1412" s="1112"/>
      <c r="C1412" s="1113" t="s">
        <v>2685</v>
      </c>
      <c r="D1412" s="1113"/>
      <c r="E1412" s="1113"/>
      <c r="F1412" s="1113"/>
      <c r="G1412" s="406" t="s">
        <v>167</v>
      </c>
      <c r="H1412" s="1116">
        <v>297.74</v>
      </c>
      <c r="I1412" s="1115"/>
    </row>
    <row r="1413" spans="1:9" ht="12.75" customHeight="1" x14ac:dyDescent="0.2">
      <c r="A1413" s="1112" t="s">
        <v>2686</v>
      </c>
      <c r="B1413" s="1112"/>
      <c r="C1413" s="1113" t="s">
        <v>2687</v>
      </c>
      <c r="D1413" s="1113"/>
      <c r="E1413" s="1113"/>
      <c r="F1413" s="1113"/>
      <c r="G1413" s="406" t="s">
        <v>167</v>
      </c>
      <c r="H1413" s="1114">
        <v>28.95</v>
      </c>
      <c r="I1413" s="1115"/>
    </row>
    <row r="1414" spans="1:9" ht="12.75" customHeight="1" x14ac:dyDescent="0.2">
      <c r="A1414" s="1112" t="s">
        <v>2688</v>
      </c>
      <c r="B1414" s="1112"/>
      <c r="C1414" s="1113" t="s">
        <v>2689</v>
      </c>
      <c r="D1414" s="1113"/>
      <c r="E1414" s="1113"/>
      <c r="F1414" s="1113"/>
      <c r="G1414" s="406" t="s">
        <v>167</v>
      </c>
      <c r="H1414" s="1114">
        <v>32.04</v>
      </c>
      <c r="I1414" s="1115"/>
    </row>
    <row r="1415" spans="1:9" ht="12.75" customHeight="1" x14ac:dyDescent="0.2">
      <c r="A1415" s="1140">
        <v>8920</v>
      </c>
      <c r="B1415" s="1119"/>
      <c r="C1415" s="1120" t="s">
        <v>2690</v>
      </c>
      <c r="D1415" s="1120"/>
      <c r="E1415" s="1120"/>
      <c r="F1415" s="1120"/>
      <c r="G1415" s="405"/>
      <c r="H1415" s="1121"/>
      <c r="I1415" s="1121"/>
    </row>
    <row r="1416" spans="1:9" ht="12.75" customHeight="1" x14ac:dyDescent="0.2">
      <c r="A1416" s="1112" t="s">
        <v>2691</v>
      </c>
      <c r="B1416" s="1112"/>
      <c r="C1416" s="1113" t="s">
        <v>2692</v>
      </c>
      <c r="D1416" s="1113"/>
      <c r="E1416" s="1113"/>
      <c r="F1416" s="1113"/>
      <c r="G1416" s="406" t="s">
        <v>167</v>
      </c>
      <c r="H1416" s="1116">
        <v>139.93</v>
      </c>
      <c r="I1416" s="1115"/>
    </row>
    <row r="1417" spans="1:9" ht="12.75" customHeight="1" x14ac:dyDescent="0.2">
      <c r="A1417" s="1112" t="s">
        <v>2693</v>
      </c>
      <c r="B1417" s="1112"/>
      <c r="C1417" s="1113" t="s">
        <v>2694</v>
      </c>
      <c r="D1417" s="1113"/>
      <c r="E1417" s="1113"/>
      <c r="F1417" s="1113"/>
      <c r="G1417" s="406" t="s">
        <v>167</v>
      </c>
      <c r="H1417" s="1116">
        <v>139.69999999999999</v>
      </c>
      <c r="I1417" s="1115"/>
    </row>
    <row r="1418" spans="1:9" ht="12.75" customHeight="1" x14ac:dyDescent="0.2">
      <c r="A1418" s="1112" t="s">
        <v>2695</v>
      </c>
      <c r="B1418" s="1112"/>
      <c r="C1418" s="1113" t="s">
        <v>2696</v>
      </c>
      <c r="D1418" s="1113"/>
      <c r="E1418" s="1113"/>
      <c r="F1418" s="1113"/>
      <c r="G1418" s="406" t="s">
        <v>167</v>
      </c>
      <c r="H1418" s="1116">
        <v>244.56</v>
      </c>
      <c r="I1418" s="1115"/>
    </row>
    <row r="1419" spans="1:9" ht="12.75" customHeight="1" x14ac:dyDescent="0.2">
      <c r="A1419" s="1112" t="s">
        <v>2697</v>
      </c>
      <c r="B1419" s="1112"/>
      <c r="C1419" s="1113" t="s">
        <v>2698</v>
      </c>
      <c r="D1419" s="1113"/>
      <c r="E1419" s="1113"/>
      <c r="F1419" s="1113"/>
      <c r="G1419" s="406" t="s">
        <v>167</v>
      </c>
      <c r="H1419" s="1116">
        <v>305.44</v>
      </c>
      <c r="I1419" s="1115"/>
    </row>
    <row r="1420" spans="1:9" ht="12.75" customHeight="1" x14ac:dyDescent="0.2">
      <c r="A1420" s="1140">
        <v>8921</v>
      </c>
      <c r="B1420" s="1119"/>
      <c r="C1420" s="1120" t="s">
        <v>2699</v>
      </c>
      <c r="D1420" s="1120"/>
      <c r="E1420" s="1120"/>
      <c r="F1420" s="1120"/>
      <c r="G1420" s="405"/>
      <c r="H1420" s="1121"/>
      <c r="I1420" s="1121"/>
    </row>
    <row r="1421" spans="1:9" ht="12.75" customHeight="1" x14ac:dyDescent="0.2">
      <c r="A1421" s="1112" t="s">
        <v>2700</v>
      </c>
      <c r="B1421" s="1112"/>
      <c r="C1421" s="1113" t="s">
        <v>2701</v>
      </c>
      <c r="D1421" s="1113"/>
      <c r="E1421" s="1113"/>
      <c r="F1421" s="1113"/>
      <c r="G1421" s="406" t="s">
        <v>167</v>
      </c>
      <c r="H1421" s="1114">
        <v>55.34</v>
      </c>
      <c r="I1421" s="1115"/>
    </row>
    <row r="1422" spans="1:9" ht="12.75" customHeight="1" x14ac:dyDescent="0.2">
      <c r="A1422" s="1112" t="s">
        <v>2702</v>
      </c>
      <c r="B1422" s="1112"/>
      <c r="C1422" s="1113" t="s">
        <v>2701</v>
      </c>
      <c r="D1422" s="1113"/>
      <c r="E1422" s="1113"/>
      <c r="F1422" s="1113"/>
      <c r="G1422" s="406" t="s">
        <v>167</v>
      </c>
      <c r="H1422" s="1114">
        <v>55.34</v>
      </c>
      <c r="I1422" s="1115"/>
    </row>
    <row r="1423" spans="1:9" ht="12.75" customHeight="1" x14ac:dyDescent="0.2">
      <c r="A1423" s="1112" t="s">
        <v>2703</v>
      </c>
      <c r="B1423" s="1112"/>
      <c r="C1423" s="1113" t="s">
        <v>2704</v>
      </c>
      <c r="D1423" s="1113"/>
      <c r="E1423" s="1113"/>
      <c r="F1423" s="1113"/>
      <c r="G1423" s="406" t="s">
        <v>167</v>
      </c>
      <c r="H1423" s="1116">
        <v>113.14</v>
      </c>
      <c r="I1423" s="1115"/>
    </row>
    <row r="1424" spans="1:9" ht="12.75" customHeight="1" x14ac:dyDescent="0.2">
      <c r="A1424" s="1112" t="s">
        <v>2705</v>
      </c>
      <c r="B1424" s="1112"/>
      <c r="C1424" s="1113" t="s">
        <v>2706</v>
      </c>
      <c r="D1424" s="1113"/>
      <c r="E1424" s="1113"/>
      <c r="F1424" s="1113"/>
      <c r="G1424" s="406" t="s">
        <v>167</v>
      </c>
      <c r="H1424" s="1116">
        <v>113.14</v>
      </c>
      <c r="I1424" s="1115"/>
    </row>
    <row r="1425" spans="1:9" ht="12.75" customHeight="1" x14ac:dyDescent="0.2">
      <c r="A1425" s="1112" t="s">
        <v>2707</v>
      </c>
      <c r="B1425" s="1112"/>
      <c r="C1425" s="1113" t="s">
        <v>2708</v>
      </c>
      <c r="D1425" s="1113"/>
      <c r="E1425" s="1113"/>
      <c r="F1425" s="1113"/>
      <c r="G1425" s="406" t="s">
        <v>167</v>
      </c>
      <c r="H1425" s="1116">
        <v>177.41</v>
      </c>
      <c r="I1425" s="1115"/>
    </row>
    <row r="1426" spans="1:9" ht="12.75" customHeight="1" x14ac:dyDescent="0.2">
      <c r="A1426" s="1112" t="s">
        <v>2709</v>
      </c>
      <c r="B1426" s="1112"/>
      <c r="C1426" s="1113" t="s">
        <v>2710</v>
      </c>
      <c r="D1426" s="1113"/>
      <c r="E1426" s="1113"/>
      <c r="F1426" s="1113"/>
      <c r="G1426" s="406" t="s">
        <v>167</v>
      </c>
      <c r="H1426" s="1116">
        <v>177.41</v>
      </c>
      <c r="I1426" s="1115"/>
    </row>
    <row r="1427" spans="1:9" ht="12.75" customHeight="1" x14ac:dyDescent="0.2">
      <c r="A1427" s="1112" t="s">
        <v>2711</v>
      </c>
      <c r="B1427" s="1112"/>
      <c r="C1427" s="1113" t="s">
        <v>2712</v>
      </c>
      <c r="D1427" s="1113"/>
      <c r="E1427" s="1113"/>
      <c r="F1427" s="1113"/>
      <c r="G1427" s="406" t="s">
        <v>167</v>
      </c>
      <c r="H1427" s="1116">
        <v>723.63</v>
      </c>
      <c r="I1427" s="1115"/>
    </row>
    <row r="1428" spans="1:9" ht="12.75" customHeight="1" x14ac:dyDescent="0.2">
      <c r="A1428" s="1112" t="s">
        <v>2713</v>
      </c>
      <c r="B1428" s="1112"/>
      <c r="C1428" s="1113" t="s">
        <v>2714</v>
      </c>
      <c r="D1428" s="1113"/>
      <c r="E1428" s="1113"/>
      <c r="F1428" s="1113"/>
      <c r="G1428" s="406" t="s">
        <v>167</v>
      </c>
      <c r="H1428" s="1116">
        <v>726.45</v>
      </c>
      <c r="I1428" s="1115"/>
    </row>
    <row r="1429" spans="1:9" ht="12.75" customHeight="1" x14ac:dyDescent="0.2">
      <c r="A1429" s="1112" t="s">
        <v>2715</v>
      </c>
      <c r="B1429" s="1112"/>
      <c r="C1429" s="1113" t="s">
        <v>2716</v>
      </c>
      <c r="D1429" s="1113"/>
      <c r="E1429" s="1113"/>
      <c r="F1429" s="1113"/>
      <c r="G1429" s="406" t="s">
        <v>167</v>
      </c>
      <c r="H1429" s="1116">
        <v>116.74</v>
      </c>
      <c r="I1429" s="1115"/>
    </row>
    <row r="1430" spans="1:9" ht="12.75" customHeight="1" x14ac:dyDescent="0.2">
      <c r="A1430" s="1112" t="s">
        <v>2717</v>
      </c>
      <c r="B1430" s="1112"/>
      <c r="C1430" s="1113" t="s">
        <v>2718</v>
      </c>
      <c r="D1430" s="1113"/>
      <c r="E1430" s="1113"/>
      <c r="F1430" s="1113"/>
      <c r="G1430" s="406" t="s">
        <v>167</v>
      </c>
      <c r="H1430" s="1116">
        <v>224.86</v>
      </c>
      <c r="I1430" s="1115"/>
    </row>
    <row r="1431" spans="1:9" ht="12.75" customHeight="1" x14ac:dyDescent="0.2">
      <c r="A1431" s="1112" t="s">
        <v>2719</v>
      </c>
      <c r="B1431" s="1112"/>
      <c r="C1431" s="1113" t="s">
        <v>2720</v>
      </c>
      <c r="D1431" s="1113"/>
      <c r="E1431" s="1113"/>
      <c r="F1431" s="1113"/>
      <c r="G1431" s="406" t="s">
        <v>167</v>
      </c>
      <c r="H1431" s="1116">
        <v>233.56</v>
      </c>
      <c r="I1431" s="1115"/>
    </row>
    <row r="1432" spans="1:9" ht="12.75" customHeight="1" x14ac:dyDescent="0.2">
      <c r="A1432" s="1112" t="s">
        <v>2721</v>
      </c>
      <c r="B1432" s="1112"/>
      <c r="C1432" s="1113" t="s">
        <v>2722</v>
      </c>
      <c r="D1432" s="1113"/>
      <c r="E1432" s="1113"/>
      <c r="F1432" s="1113"/>
      <c r="G1432" s="406" t="s">
        <v>167</v>
      </c>
      <c r="H1432" s="1116">
        <v>355.39</v>
      </c>
      <c r="I1432" s="1115"/>
    </row>
    <row r="1433" spans="1:9" ht="12.75" customHeight="1" x14ac:dyDescent="0.2">
      <c r="A1433" s="1112" t="s">
        <v>2723</v>
      </c>
      <c r="B1433" s="1112"/>
      <c r="C1433" s="1113" t="s">
        <v>2724</v>
      </c>
      <c r="D1433" s="1113"/>
      <c r="E1433" s="1113"/>
      <c r="F1433" s="1113"/>
      <c r="G1433" s="406" t="s">
        <v>167</v>
      </c>
      <c r="H1433" s="1116">
        <v>324.33999999999997</v>
      </c>
      <c r="I1433" s="1115"/>
    </row>
    <row r="1434" spans="1:9" ht="12.75" customHeight="1" x14ac:dyDescent="0.2">
      <c r="A1434" s="1112" t="s">
        <v>2725</v>
      </c>
      <c r="B1434" s="1112"/>
      <c r="C1434" s="1113" t="s">
        <v>2726</v>
      </c>
      <c r="D1434" s="1113"/>
      <c r="E1434" s="1113"/>
      <c r="F1434" s="1113"/>
      <c r="G1434" s="406" t="s">
        <v>167</v>
      </c>
      <c r="H1434" s="1116">
        <v>439.55</v>
      </c>
      <c r="I1434" s="1115"/>
    </row>
    <row r="1435" spans="1:9" ht="12.75" customHeight="1" x14ac:dyDescent="0.2">
      <c r="A1435" s="1112" t="s">
        <v>2727</v>
      </c>
      <c r="B1435" s="1112"/>
      <c r="C1435" s="1113" t="s">
        <v>2728</v>
      </c>
      <c r="D1435" s="1113"/>
      <c r="E1435" s="1113"/>
      <c r="F1435" s="1113"/>
      <c r="G1435" s="406" t="s">
        <v>167</v>
      </c>
      <c r="H1435" s="1116">
        <v>490.41</v>
      </c>
      <c r="I1435" s="1115"/>
    </row>
    <row r="1436" spans="1:9" ht="12.75" customHeight="1" x14ac:dyDescent="0.2">
      <c r="A1436" s="1112" t="s">
        <v>2729</v>
      </c>
      <c r="B1436" s="1112"/>
      <c r="C1436" s="1113" t="s">
        <v>2730</v>
      </c>
      <c r="D1436" s="1113"/>
      <c r="E1436" s="1113"/>
      <c r="F1436" s="1113"/>
      <c r="G1436" s="406" t="s">
        <v>167</v>
      </c>
      <c r="H1436" s="1128">
        <v>1144.28</v>
      </c>
      <c r="I1436" s="1115"/>
    </row>
    <row r="1437" spans="1:9" ht="12.75" customHeight="1" x14ac:dyDescent="0.2">
      <c r="A1437" s="1112" t="s">
        <v>2731</v>
      </c>
      <c r="B1437" s="1112"/>
      <c r="C1437" s="1113" t="s">
        <v>2732</v>
      </c>
      <c r="D1437" s="1113"/>
      <c r="E1437" s="1113"/>
      <c r="F1437" s="1113"/>
      <c r="G1437" s="406" t="s">
        <v>167</v>
      </c>
      <c r="H1437" s="1128">
        <v>1636.36</v>
      </c>
      <c r="I1437" s="1115"/>
    </row>
    <row r="1438" spans="1:9" ht="12.75" customHeight="1" x14ac:dyDescent="0.2">
      <c r="A1438" s="1112" t="s">
        <v>2733</v>
      </c>
      <c r="B1438" s="1112"/>
      <c r="C1438" s="1113" t="s">
        <v>2734</v>
      </c>
      <c r="D1438" s="1113"/>
      <c r="E1438" s="1113"/>
      <c r="F1438" s="1113"/>
      <c r="G1438" s="406" t="s">
        <v>167</v>
      </c>
      <c r="H1438" s="1116">
        <v>515.34</v>
      </c>
      <c r="I1438" s="1115"/>
    </row>
    <row r="1439" spans="1:9" ht="12.75" customHeight="1" x14ac:dyDescent="0.2">
      <c r="A1439" s="1112" t="s">
        <v>2735</v>
      </c>
      <c r="B1439" s="1112"/>
      <c r="C1439" s="1113" t="s">
        <v>2736</v>
      </c>
      <c r="D1439" s="1113"/>
      <c r="E1439" s="1113"/>
      <c r="F1439" s="1113"/>
      <c r="G1439" s="406" t="s">
        <v>167</v>
      </c>
      <c r="H1439" s="1128">
        <v>1112.1300000000001</v>
      </c>
      <c r="I1439" s="1115"/>
    </row>
    <row r="1440" spans="1:9" ht="12.75" customHeight="1" x14ac:dyDescent="0.2">
      <c r="A1440" s="1112" t="s">
        <v>2737</v>
      </c>
      <c r="B1440" s="1112"/>
      <c r="C1440" s="1113" t="s">
        <v>2738</v>
      </c>
      <c r="D1440" s="1113"/>
      <c r="E1440" s="1113"/>
      <c r="F1440" s="1113"/>
      <c r="G1440" s="406" t="s">
        <v>167</v>
      </c>
      <c r="H1440" s="1116">
        <v>332.65</v>
      </c>
      <c r="I1440" s="1115"/>
    </row>
    <row r="1441" spans="1:9" ht="12.75" customHeight="1" x14ac:dyDescent="0.2">
      <c r="A1441" s="1140">
        <v>8922</v>
      </c>
      <c r="B1441" s="1119"/>
      <c r="C1441" s="1120" t="s">
        <v>2739</v>
      </c>
      <c r="D1441" s="1120"/>
      <c r="E1441" s="1120"/>
      <c r="F1441" s="1120"/>
      <c r="G1441" s="405"/>
      <c r="H1441" s="1121"/>
      <c r="I1441" s="1121"/>
    </row>
    <row r="1442" spans="1:9" ht="12.75" customHeight="1" x14ac:dyDescent="0.2">
      <c r="A1442" s="1112" t="s">
        <v>2740</v>
      </c>
      <c r="B1442" s="1112"/>
      <c r="C1442" s="1113" t="s">
        <v>2741</v>
      </c>
      <c r="D1442" s="1113"/>
      <c r="E1442" s="1113"/>
      <c r="F1442" s="1113"/>
      <c r="G1442" s="406" t="s">
        <v>167</v>
      </c>
      <c r="H1442" s="1114">
        <v>54.93</v>
      </c>
      <c r="I1442" s="1115"/>
    </row>
    <row r="1443" spans="1:9" ht="12.75" customHeight="1" x14ac:dyDescent="0.2">
      <c r="A1443" s="1112" t="s">
        <v>2742</v>
      </c>
      <c r="B1443" s="1112"/>
      <c r="C1443" s="1113" t="s">
        <v>2743</v>
      </c>
      <c r="D1443" s="1113"/>
      <c r="E1443" s="1113"/>
      <c r="F1443" s="1113"/>
      <c r="G1443" s="406" t="s">
        <v>167</v>
      </c>
      <c r="H1443" s="1114">
        <v>52.26</v>
      </c>
      <c r="I1443" s="1115"/>
    </row>
    <row r="1444" spans="1:9" ht="12.75" customHeight="1" x14ac:dyDescent="0.2">
      <c r="A1444" s="1112" t="s">
        <v>2744</v>
      </c>
      <c r="B1444" s="1112"/>
      <c r="C1444" s="1113" t="s">
        <v>2745</v>
      </c>
      <c r="D1444" s="1113"/>
      <c r="E1444" s="1113"/>
      <c r="F1444" s="1113"/>
      <c r="G1444" s="406" t="s">
        <v>167</v>
      </c>
      <c r="H1444" s="1114">
        <v>55.77</v>
      </c>
      <c r="I1444" s="1115"/>
    </row>
    <row r="1445" spans="1:9" ht="12.75" customHeight="1" x14ac:dyDescent="0.2">
      <c r="A1445" s="1112" t="s">
        <v>2746</v>
      </c>
      <c r="B1445" s="1112"/>
      <c r="C1445" s="1113" t="s">
        <v>2747</v>
      </c>
      <c r="D1445" s="1113"/>
      <c r="E1445" s="1113"/>
      <c r="F1445" s="1113"/>
      <c r="G1445" s="406" t="s">
        <v>167</v>
      </c>
      <c r="H1445" s="1114">
        <v>59.51</v>
      </c>
      <c r="I1445" s="1115"/>
    </row>
    <row r="1446" spans="1:9" ht="12.75" customHeight="1" x14ac:dyDescent="0.2">
      <c r="A1446" s="1112" t="s">
        <v>2748</v>
      </c>
      <c r="B1446" s="1112"/>
      <c r="C1446" s="1113" t="s">
        <v>2749</v>
      </c>
      <c r="D1446" s="1113"/>
      <c r="E1446" s="1113"/>
      <c r="F1446" s="1113"/>
      <c r="G1446" s="406" t="s">
        <v>167</v>
      </c>
      <c r="H1446" s="1114">
        <v>85</v>
      </c>
      <c r="I1446" s="1115"/>
    </row>
    <row r="1447" spans="1:9" ht="12.75" customHeight="1" x14ac:dyDescent="0.2">
      <c r="A1447" s="1112" t="s">
        <v>2750</v>
      </c>
      <c r="B1447" s="1112"/>
      <c r="C1447" s="1113" t="s">
        <v>2751</v>
      </c>
      <c r="D1447" s="1113"/>
      <c r="E1447" s="1113"/>
      <c r="F1447" s="1113"/>
      <c r="G1447" s="406" t="s">
        <v>167</v>
      </c>
      <c r="H1447" s="1114">
        <v>68.75</v>
      </c>
      <c r="I1447" s="1115"/>
    </row>
    <row r="1448" spans="1:9" ht="12.75" customHeight="1" x14ac:dyDescent="0.2">
      <c r="A1448" s="1112" t="s">
        <v>2752</v>
      </c>
      <c r="B1448" s="1112"/>
      <c r="C1448" s="1113" t="s">
        <v>2753</v>
      </c>
      <c r="D1448" s="1113"/>
      <c r="E1448" s="1113"/>
      <c r="F1448" s="1113"/>
      <c r="G1448" s="406" t="s">
        <v>167</v>
      </c>
      <c r="H1448" s="1114">
        <v>68.83</v>
      </c>
      <c r="I1448" s="1115"/>
    </row>
    <row r="1449" spans="1:9" ht="12.75" customHeight="1" x14ac:dyDescent="0.2">
      <c r="A1449" s="1112" t="s">
        <v>2754</v>
      </c>
      <c r="B1449" s="1112"/>
      <c r="C1449" s="1113" t="s">
        <v>2755</v>
      </c>
      <c r="D1449" s="1113"/>
      <c r="E1449" s="1113"/>
      <c r="F1449" s="1113"/>
      <c r="G1449" s="406" t="s">
        <v>167</v>
      </c>
      <c r="H1449" s="1114">
        <v>69.89</v>
      </c>
      <c r="I1449" s="1115"/>
    </row>
    <row r="1450" spans="1:9" ht="12.75" customHeight="1" x14ac:dyDescent="0.2">
      <c r="A1450" s="1112" t="s">
        <v>2756</v>
      </c>
      <c r="B1450" s="1112"/>
      <c r="C1450" s="1113" t="s">
        <v>2757</v>
      </c>
      <c r="D1450" s="1113"/>
      <c r="E1450" s="1113"/>
      <c r="F1450" s="1113"/>
      <c r="G1450" s="406" t="s">
        <v>167</v>
      </c>
      <c r="H1450" s="1114">
        <v>47.27</v>
      </c>
      <c r="I1450" s="1115"/>
    </row>
    <row r="1451" spans="1:9" ht="12.75" customHeight="1" x14ac:dyDescent="0.2">
      <c r="A1451" s="1112" t="s">
        <v>2758</v>
      </c>
      <c r="B1451" s="1112"/>
      <c r="C1451" s="1113" t="s">
        <v>2759</v>
      </c>
      <c r="D1451" s="1113"/>
      <c r="E1451" s="1113"/>
      <c r="F1451" s="1113"/>
      <c r="G1451" s="406" t="s">
        <v>167</v>
      </c>
      <c r="H1451" s="1114">
        <v>48.33</v>
      </c>
      <c r="I1451" s="1115"/>
    </row>
    <row r="1452" spans="1:9" ht="12.75" customHeight="1" x14ac:dyDescent="0.2">
      <c r="A1452" s="1112" t="s">
        <v>2760</v>
      </c>
      <c r="B1452" s="1112"/>
      <c r="C1452" s="1113" t="s">
        <v>2761</v>
      </c>
      <c r="D1452" s="1113"/>
      <c r="E1452" s="1113"/>
      <c r="F1452" s="1113"/>
      <c r="G1452" s="406" t="s">
        <v>167</v>
      </c>
      <c r="H1452" s="1114">
        <v>34.21</v>
      </c>
      <c r="I1452" s="1115"/>
    </row>
    <row r="1453" spans="1:9" ht="12.75" customHeight="1" x14ac:dyDescent="0.2">
      <c r="A1453" s="1112" t="s">
        <v>2762</v>
      </c>
      <c r="B1453" s="1112"/>
      <c r="C1453" s="1113" t="s">
        <v>2763</v>
      </c>
      <c r="D1453" s="1113"/>
      <c r="E1453" s="1113"/>
      <c r="F1453" s="1113"/>
      <c r="G1453" s="406" t="s">
        <v>167</v>
      </c>
      <c r="H1453" s="1114">
        <v>31.67</v>
      </c>
      <c r="I1453" s="1115"/>
    </row>
    <row r="1454" spans="1:9" ht="12.75" customHeight="1" x14ac:dyDescent="0.2">
      <c r="A1454" s="1112" t="s">
        <v>2764</v>
      </c>
      <c r="B1454" s="1112"/>
      <c r="C1454" s="1113" t="s">
        <v>2765</v>
      </c>
      <c r="D1454" s="1113"/>
      <c r="E1454" s="1113"/>
      <c r="F1454" s="1113"/>
      <c r="G1454" s="406" t="s">
        <v>167</v>
      </c>
      <c r="H1454" s="1114">
        <v>35.409999999999997</v>
      </c>
      <c r="I1454" s="1115"/>
    </row>
    <row r="1455" spans="1:9" ht="12.75" customHeight="1" x14ac:dyDescent="0.2">
      <c r="A1455" s="1112" t="s">
        <v>2766</v>
      </c>
      <c r="B1455" s="1112"/>
      <c r="C1455" s="1113" t="s">
        <v>2767</v>
      </c>
      <c r="D1455" s="1113"/>
      <c r="E1455" s="1113"/>
      <c r="F1455" s="1113"/>
      <c r="G1455" s="406" t="s">
        <v>167</v>
      </c>
      <c r="H1455" s="1114">
        <v>60.9</v>
      </c>
      <c r="I1455" s="1115"/>
    </row>
    <row r="1456" spans="1:9" ht="12.75" customHeight="1" x14ac:dyDescent="0.2">
      <c r="A1456" s="1112" t="s">
        <v>2768</v>
      </c>
      <c r="B1456" s="1112"/>
      <c r="C1456" s="1113" t="s">
        <v>2769</v>
      </c>
      <c r="D1456" s="1113"/>
      <c r="E1456" s="1113"/>
      <c r="F1456" s="1113"/>
      <c r="G1456" s="406" t="s">
        <v>167</v>
      </c>
      <c r="H1456" s="1114">
        <v>44.65</v>
      </c>
      <c r="I1456" s="1115"/>
    </row>
    <row r="1457" spans="1:9" ht="12.75" customHeight="1" x14ac:dyDescent="0.2">
      <c r="A1457" s="1112" t="s">
        <v>2770</v>
      </c>
      <c r="B1457" s="1112"/>
      <c r="C1457" s="1113" t="s">
        <v>2771</v>
      </c>
      <c r="D1457" s="1113"/>
      <c r="E1457" s="1113"/>
      <c r="F1457" s="1113"/>
      <c r="G1457" s="406" t="s">
        <v>167</v>
      </c>
      <c r="H1457" s="1114">
        <v>44.73</v>
      </c>
      <c r="I1457" s="1115"/>
    </row>
    <row r="1458" spans="1:9" ht="12.75" customHeight="1" x14ac:dyDescent="0.2">
      <c r="A1458" s="1112" t="s">
        <v>2772</v>
      </c>
      <c r="B1458" s="1112"/>
      <c r="C1458" s="1113" t="s">
        <v>2773</v>
      </c>
      <c r="D1458" s="1113"/>
      <c r="E1458" s="1113"/>
      <c r="F1458" s="1113"/>
      <c r="G1458" s="406" t="s">
        <v>167</v>
      </c>
      <c r="H1458" s="1114">
        <v>45.79</v>
      </c>
      <c r="I1458" s="1115"/>
    </row>
    <row r="1459" spans="1:9" ht="12.75" customHeight="1" x14ac:dyDescent="0.2">
      <c r="A1459" s="1112" t="s">
        <v>2774</v>
      </c>
      <c r="B1459" s="1112"/>
      <c r="C1459" s="1113" t="s">
        <v>2775</v>
      </c>
      <c r="D1459" s="1113"/>
      <c r="E1459" s="1113"/>
      <c r="F1459" s="1113"/>
      <c r="G1459" s="406" t="s">
        <v>167</v>
      </c>
      <c r="H1459" s="1114">
        <v>15.83</v>
      </c>
      <c r="I1459" s="1115"/>
    </row>
    <row r="1460" spans="1:9" ht="12.75" customHeight="1" x14ac:dyDescent="0.2">
      <c r="A1460" s="1112" t="s">
        <v>2776</v>
      </c>
      <c r="B1460" s="1112"/>
      <c r="C1460" s="1113" t="s">
        <v>2777</v>
      </c>
      <c r="D1460" s="1113"/>
      <c r="E1460" s="1113"/>
      <c r="F1460" s="1113"/>
      <c r="G1460" s="406" t="s">
        <v>167</v>
      </c>
      <c r="H1460" s="1114">
        <v>34.369999999999997</v>
      </c>
      <c r="I1460" s="1115"/>
    </row>
    <row r="1461" spans="1:9" ht="12.75" customHeight="1" x14ac:dyDescent="0.2">
      <c r="A1461" s="1112" t="s">
        <v>2778</v>
      </c>
      <c r="B1461" s="1112"/>
      <c r="C1461" s="1113" t="s">
        <v>2779</v>
      </c>
      <c r="D1461" s="1113"/>
      <c r="E1461" s="1113"/>
      <c r="F1461" s="1113"/>
      <c r="G1461" s="406" t="s">
        <v>167</v>
      </c>
      <c r="H1461" s="1114">
        <v>38.11</v>
      </c>
      <c r="I1461" s="1115"/>
    </row>
    <row r="1462" spans="1:9" ht="12.75" customHeight="1" x14ac:dyDescent="0.2">
      <c r="A1462" s="1112" t="s">
        <v>2780</v>
      </c>
      <c r="B1462" s="1112"/>
      <c r="C1462" s="1113" t="s">
        <v>2781</v>
      </c>
      <c r="D1462" s="1113"/>
      <c r="E1462" s="1113"/>
      <c r="F1462" s="1113"/>
      <c r="G1462" s="406" t="s">
        <v>167</v>
      </c>
      <c r="H1462" s="1114">
        <v>36.49</v>
      </c>
      <c r="I1462" s="1115"/>
    </row>
    <row r="1463" spans="1:9" ht="12.75" customHeight="1" x14ac:dyDescent="0.2">
      <c r="A1463" s="1112" t="s">
        <v>2782</v>
      </c>
      <c r="B1463" s="1112"/>
      <c r="C1463" s="1113" t="s">
        <v>2783</v>
      </c>
      <c r="D1463" s="1113"/>
      <c r="E1463" s="1113"/>
      <c r="F1463" s="1113"/>
      <c r="G1463" s="406" t="s">
        <v>167</v>
      </c>
      <c r="H1463" s="1114">
        <v>40.229999999999997</v>
      </c>
      <c r="I1463" s="1115"/>
    </row>
    <row r="1464" spans="1:9" ht="12.75" customHeight="1" x14ac:dyDescent="0.2">
      <c r="A1464" s="1112" t="s">
        <v>2784</v>
      </c>
      <c r="B1464" s="1112"/>
      <c r="C1464" s="1113" t="s">
        <v>2785</v>
      </c>
      <c r="D1464" s="1113"/>
      <c r="E1464" s="1113"/>
      <c r="F1464" s="1113"/>
      <c r="G1464" s="406" t="s">
        <v>167</v>
      </c>
      <c r="H1464" s="1114">
        <v>37.03</v>
      </c>
      <c r="I1464" s="1115"/>
    </row>
    <row r="1465" spans="1:9" ht="12.75" customHeight="1" x14ac:dyDescent="0.2">
      <c r="A1465" s="1112" t="s">
        <v>2786</v>
      </c>
      <c r="B1465" s="1112"/>
      <c r="C1465" s="1113" t="s">
        <v>2787</v>
      </c>
      <c r="D1465" s="1113"/>
      <c r="E1465" s="1113"/>
      <c r="F1465" s="1113"/>
      <c r="G1465" s="406" t="s">
        <v>167</v>
      </c>
      <c r="H1465" s="1114">
        <v>40.770000000000003</v>
      </c>
      <c r="I1465" s="1115"/>
    </row>
    <row r="1466" spans="1:9" ht="12.75" customHeight="1" x14ac:dyDescent="0.2">
      <c r="A1466" s="1112" t="s">
        <v>2788</v>
      </c>
      <c r="B1466" s="1112"/>
      <c r="C1466" s="1113" t="s">
        <v>2789</v>
      </c>
      <c r="D1466" s="1113"/>
      <c r="E1466" s="1113"/>
      <c r="F1466" s="1113"/>
      <c r="G1466" s="406" t="s">
        <v>167</v>
      </c>
      <c r="H1466" s="1116">
        <v>100.41</v>
      </c>
      <c r="I1466" s="1115"/>
    </row>
    <row r="1467" spans="1:9" ht="12.75" customHeight="1" x14ac:dyDescent="0.2">
      <c r="A1467" s="1112" t="s">
        <v>2790</v>
      </c>
      <c r="B1467" s="1112"/>
      <c r="C1467" s="1113" t="s">
        <v>2791</v>
      </c>
      <c r="D1467" s="1113"/>
      <c r="E1467" s="1113"/>
      <c r="F1467" s="1113"/>
      <c r="G1467" s="406" t="s">
        <v>167</v>
      </c>
      <c r="H1467" s="1116">
        <v>106.56</v>
      </c>
      <c r="I1467" s="1115"/>
    </row>
    <row r="1468" spans="1:9" ht="12.75" customHeight="1" x14ac:dyDescent="0.2">
      <c r="A1468" s="1112" t="s">
        <v>2792</v>
      </c>
      <c r="B1468" s="1112"/>
      <c r="C1468" s="1113" t="s">
        <v>2793</v>
      </c>
      <c r="D1468" s="1113"/>
      <c r="E1468" s="1113"/>
      <c r="F1468" s="1113"/>
      <c r="G1468" s="406" t="s">
        <v>167</v>
      </c>
      <c r="H1468" s="1114">
        <v>58.36</v>
      </c>
      <c r="I1468" s="1115"/>
    </row>
    <row r="1469" spans="1:9" ht="12.75" customHeight="1" x14ac:dyDescent="0.2">
      <c r="A1469" s="1112" t="s">
        <v>2794</v>
      </c>
      <c r="B1469" s="1112"/>
      <c r="C1469" s="1113" t="s">
        <v>2795</v>
      </c>
      <c r="D1469" s="1113"/>
      <c r="E1469" s="1113"/>
      <c r="F1469" s="1113"/>
      <c r="G1469" s="406" t="s">
        <v>167</v>
      </c>
      <c r="H1469" s="1114">
        <v>81.209999999999994</v>
      </c>
      <c r="I1469" s="1115"/>
    </row>
    <row r="1470" spans="1:9" ht="12.75" customHeight="1" x14ac:dyDescent="0.2">
      <c r="A1470" s="1112" t="s">
        <v>2796</v>
      </c>
      <c r="B1470" s="1112"/>
      <c r="C1470" s="1113" t="s">
        <v>2797</v>
      </c>
      <c r="D1470" s="1113"/>
      <c r="E1470" s="1113"/>
      <c r="F1470" s="1113"/>
      <c r="G1470" s="406" t="s">
        <v>167</v>
      </c>
      <c r="H1470" s="1114">
        <v>79.53</v>
      </c>
      <c r="I1470" s="1115"/>
    </row>
    <row r="1471" spans="1:9" ht="12.75" customHeight="1" x14ac:dyDescent="0.2">
      <c r="A1471" s="1112" t="s">
        <v>2798</v>
      </c>
      <c r="B1471" s="1112"/>
      <c r="C1471" s="1113" t="s">
        <v>2799</v>
      </c>
      <c r="D1471" s="1113"/>
      <c r="E1471" s="1113"/>
      <c r="F1471" s="1113"/>
      <c r="G1471" s="406" t="s">
        <v>167</v>
      </c>
      <c r="H1471" s="1114">
        <v>43.38</v>
      </c>
      <c r="I1471" s="1115"/>
    </row>
    <row r="1472" spans="1:9" ht="12.75" customHeight="1" x14ac:dyDescent="0.2">
      <c r="A1472" s="1112" t="s">
        <v>2800</v>
      </c>
      <c r="B1472" s="1112"/>
      <c r="C1472" s="1113" t="s">
        <v>2801</v>
      </c>
      <c r="D1472" s="1113"/>
      <c r="E1472" s="1113"/>
      <c r="F1472" s="1113"/>
      <c r="G1472" s="406" t="s">
        <v>167</v>
      </c>
      <c r="H1472" s="1114">
        <v>31.96</v>
      </c>
      <c r="I1472" s="1115"/>
    </row>
    <row r="1473" spans="1:9" ht="12.75" customHeight="1" x14ac:dyDescent="0.2">
      <c r="A1473" s="1112" t="s">
        <v>2802</v>
      </c>
      <c r="B1473" s="1112"/>
      <c r="C1473" s="1113" t="s">
        <v>2803</v>
      </c>
      <c r="D1473" s="1113"/>
      <c r="E1473" s="1113"/>
      <c r="F1473" s="1113"/>
      <c r="G1473" s="406" t="s">
        <v>167</v>
      </c>
      <c r="H1473" s="1114">
        <v>44.99</v>
      </c>
      <c r="I1473" s="1115"/>
    </row>
    <row r="1474" spans="1:9" ht="12.75" customHeight="1" x14ac:dyDescent="0.2">
      <c r="A1474" s="1112" t="s">
        <v>2804</v>
      </c>
      <c r="B1474" s="1112"/>
      <c r="C1474" s="1113" t="s">
        <v>2805</v>
      </c>
      <c r="D1474" s="1113"/>
      <c r="E1474" s="1113"/>
      <c r="F1474" s="1113"/>
      <c r="G1474" s="406" t="s">
        <v>167</v>
      </c>
      <c r="H1474" s="1114">
        <v>45.07</v>
      </c>
      <c r="I1474" s="1115"/>
    </row>
    <row r="1475" spans="1:9" ht="12.75" customHeight="1" x14ac:dyDescent="0.2">
      <c r="A1475" s="1112" t="s">
        <v>2806</v>
      </c>
      <c r="B1475" s="1112"/>
      <c r="C1475" s="1113" t="s">
        <v>2807</v>
      </c>
      <c r="D1475" s="1113"/>
      <c r="E1475" s="1113"/>
      <c r="F1475" s="1113"/>
      <c r="G1475" s="406" t="s">
        <v>167</v>
      </c>
      <c r="H1475" s="1114">
        <v>46.13</v>
      </c>
      <c r="I1475" s="1115"/>
    </row>
    <row r="1476" spans="1:9" ht="12.75" customHeight="1" x14ac:dyDescent="0.2">
      <c r="A1476" s="1112" t="s">
        <v>2808</v>
      </c>
      <c r="B1476" s="1112"/>
      <c r="C1476" s="1113" t="s">
        <v>2809</v>
      </c>
      <c r="D1476" s="1113"/>
      <c r="E1476" s="1113"/>
      <c r="F1476" s="1113"/>
      <c r="G1476" s="406" t="s">
        <v>167</v>
      </c>
      <c r="H1476" s="1114">
        <v>35.880000000000003</v>
      </c>
      <c r="I1476" s="1115"/>
    </row>
    <row r="1477" spans="1:9" ht="12.75" customHeight="1" x14ac:dyDescent="0.2">
      <c r="A1477" s="1112" t="s">
        <v>2810</v>
      </c>
      <c r="B1477" s="1112"/>
      <c r="C1477" s="1113" t="s">
        <v>2811</v>
      </c>
      <c r="D1477" s="1113"/>
      <c r="E1477" s="1113"/>
      <c r="F1477" s="1113"/>
      <c r="G1477" s="406" t="s">
        <v>167</v>
      </c>
      <c r="H1477" s="1114">
        <v>21.18</v>
      </c>
      <c r="I1477" s="1115"/>
    </row>
    <row r="1478" spans="1:9" ht="12.75" customHeight="1" x14ac:dyDescent="0.2">
      <c r="A1478" s="1112" t="s">
        <v>2812</v>
      </c>
      <c r="B1478" s="1112"/>
      <c r="C1478" s="1113" t="s">
        <v>2813</v>
      </c>
      <c r="D1478" s="1113"/>
      <c r="E1478" s="1113"/>
      <c r="F1478" s="1113"/>
      <c r="G1478" s="406" t="s">
        <v>167</v>
      </c>
      <c r="H1478" s="1114">
        <v>34.29</v>
      </c>
      <c r="I1478" s="1115"/>
    </row>
    <row r="1479" spans="1:9" ht="12.75" customHeight="1" x14ac:dyDescent="0.2">
      <c r="A1479" s="1112" t="s">
        <v>2814</v>
      </c>
      <c r="B1479" s="1112"/>
      <c r="C1479" s="1113" t="s">
        <v>2815</v>
      </c>
      <c r="D1479" s="1113"/>
      <c r="E1479" s="1113"/>
      <c r="F1479" s="1113"/>
      <c r="G1479" s="406" t="s">
        <v>167</v>
      </c>
      <c r="H1479" s="1114">
        <v>35.35</v>
      </c>
      <c r="I1479" s="1115"/>
    </row>
    <row r="1480" spans="1:9" ht="12.75" customHeight="1" x14ac:dyDescent="0.2">
      <c r="A1480" s="1112" t="s">
        <v>2816</v>
      </c>
      <c r="B1480" s="1112"/>
      <c r="C1480" s="1113" t="s">
        <v>2817</v>
      </c>
      <c r="D1480" s="1113"/>
      <c r="E1480" s="1113"/>
      <c r="F1480" s="1113"/>
      <c r="G1480" s="406" t="s">
        <v>167</v>
      </c>
      <c r="H1480" s="1114">
        <v>20.73</v>
      </c>
      <c r="I1480" s="1115"/>
    </row>
    <row r="1481" spans="1:9" ht="12.75" customHeight="1" x14ac:dyDescent="0.2">
      <c r="A1481" s="1112" t="s">
        <v>2818</v>
      </c>
      <c r="B1481" s="1112"/>
      <c r="C1481" s="1113" t="s">
        <v>2819</v>
      </c>
      <c r="D1481" s="1113"/>
      <c r="E1481" s="1113"/>
      <c r="F1481" s="1113"/>
      <c r="G1481" s="406" t="s">
        <v>167</v>
      </c>
      <c r="H1481" s="1114">
        <v>19.91</v>
      </c>
      <c r="I1481" s="1115"/>
    </row>
    <row r="1482" spans="1:9" ht="12.75" customHeight="1" x14ac:dyDescent="0.2">
      <c r="A1482" s="1112" t="s">
        <v>2820</v>
      </c>
      <c r="B1482" s="1112"/>
      <c r="C1482" s="1113" t="s">
        <v>2821</v>
      </c>
      <c r="D1482" s="1113"/>
      <c r="E1482" s="1113"/>
      <c r="F1482" s="1113"/>
      <c r="G1482" s="406" t="s">
        <v>167</v>
      </c>
      <c r="H1482" s="1114">
        <v>32.94</v>
      </c>
      <c r="I1482" s="1115"/>
    </row>
    <row r="1483" spans="1:9" ht="12.75" customHeight="1" x14ac:dyDescent="0.2">
      <c r="A1483" s="1112" t="s">
        <v>2822</v>
      </c>
      <c r="B1483" s="1112"/>
      <c r="C1483" s="1113" t="s">
        <v>2823</v>
      </c>
      <c r="D1483" s="1113"/>
      <c r="E1483" s="1113"/>
      <c r="F1483" s="1113"/>
      <c r="G1483" s="406" t="s">
        <v>167</v>
      </c>
      <c r="H1483" s="1114">
        <v>33.020000000000003</v>
      </c>
      <c r="I1483" s="1115"/>
    </row>
    <row r="1484" spans="1:9" ht="12.75" customHeight="1" x14ac:dyDescent="0.2">
      <c r="A1484" s="1112" t="s">
        <v>2824</v>
      </c>
      <c r="B1484" s="1112"/>
      <c r="C1484" s="1113" t="s">
        <v>2825</v>
      </c>
      <c r="D1484" s="1113"/>
      <c r="E1484" s="1113"/>
      <c r="F1484" s="1113"/>
      <c r="G1484" s="406" t="s">
        <v>167</v>
      </c>
      <c r="H1484" s="1114">
        <v>34.08</v>
      </c>
      <c r="I1484" s="1115"/>
    </row>
    <row r="1485" spans="1:9" ht="12.75" customHeight="1" x14ac:dyDescent="0.2">
      <c r="A1485" s="1112" t="s">
        <v>2826</v>
      </c>
      <c r="B1485" s="1112"/>
      <c r="C1485" s="1113" t="s">
        <v>2827</v>
      </c>
      <c r="D1485" s="1113"/>
      <c r="E1485" s="1113"/>
      <c r="F1485" s="1113"/>
      <c r="G1485" s="406" t="s">
        <v>167</v>
      </c>
      <c r="H1485" s="1114">
        <v>58.05</v>
      </c>
      <c r="I1485" s="1115"/>
    </row>
    <row r="1486" spans="1:9" ht="12.75" customHeight="1" x14ac:dyDescent="0.2">
      <c r="A1486" s="1112" t="s">
        <v>2828</v>
      </c>
      <c r="B1486" s="1112"/>
      <c r="C1486" s="1113" t="s">
        <v>2829</v>
      </c>
      <c r="D1486" s="1113"/>
      <c r="E1486" s="1113"/>
      <c r="F1486" s="1113"/>
      <c r="G1486" s="406" t="s">
        <v>167</v>
      </c>
      <c r="H1486" s="1114">
        <v>59.11</v>
      </c>
      <c r="I1486" s="1115"/>
    </row>
    <row r="1487" spans="1:9" ht="12.75" customHeight="1" x14ac:dyDescent="0.2">
      <c r="A1487" s="1112" t="s">
        <v>2830</v>
      </c>
      <c r="B1487" s="1112"/>
      <c r="C1487" s="1113" t="s">
        <v>2831</v>
      </c>
      <c r="D1487" s="1113"/>
      <c r="E1487" s="1113"/>
      <c r="F1487" s="1113"/>
      <c r="G1487" s="406" t="s">
        <v>167</v>
      </c>
      <c r="H1487" s="1114">
        <v>46</v>
      </c>
      <c r="I1487" s="1115"/>
    </row>
    <row r="1488" spans="1:9" ht="12.75" customHeight="1" x14ac:dyDescent="0.2">
      <c r="A1488" s="1112" t="s">
        <v>2832</v>
      </c>
      <c r="B1488" s="1112"/>
      <c r="C1488" s="1113" t="s">
        <v>2833</v>
      </c>
      <c r="D1488" s="1113"/>
      <c r="E1488" s="1113"/>
      <c r="F1488" s="1113"/>
      <c r="G1488" s="406" t="s">
        <v>167</v>
      </c>
      <c r="H1488" s="1114">
        <v>47.06</v>
      </c>
      <c r="I1488" s="1115"/>
    </row>
    <row r="1489" spans="1:9" ht="12.75" customHeight="1" x14ac:dyDescent="0.2">
      <c r="A1489" s="1112" t="s">
        <v>2834</v>
      </c>
      <c r="B1489" s="1112"/>
      <c r="C1489" s="1113" t="s">
        <v>2835</v>
      </c>
      <c r="D1489" s="1113"/>
      <c r="E1489" s="1113"/>
      <c r="F1489" s="1113"/>
      <c r="G1489" s="406" t="s">
        <v>167</v>
      </c>
      <c r="H1489" s="1114">
        <v>10.119999999999999</v>
      </c>
      <c r="I1489" s="1115"/>
    </row>
    <row r="1490" spans="1:9" ht="12.75" customHeight="1" x14ac:dyDescent="0.2">
      <c r="A1490" s="1112" t="s">
        <v>2836</v>
      </c>
      <c r="B1490" s="1112"/>
      <c r="C1490" s="1113" t="s">
        <v>2837</v>
      </c>
      <c r="D1490" s="1113"/>
      <c r="E1490" s="1113"/>
      <c r="F1490" s="1113"/>
      <c r="G1490" s="406" t="s">
        <v>167</v>
      </c>
      <c r="H1490" s="1117">
        <v>5.44</v>
      </c>
      <c r="I1490" s="1115"/>
    </row>
    <row r="1491" spans="1:9" ht="12.75" customHeight="1" x14ac:dyDescent="0.2">
      <c r="A1491" s="1112" t="s">
        <v>2838</v>
      </c>
      <c r="B1491" s="1112"/>
      <c r="C1491" s="1113" t="s">
        <v>2839</v>
      </c>
      <c r="D1491" s="1113"/>
      <c r="E1491" s="1113"/>
      <c r="F1491" s="1113"/>
      <c r="G1491" s="406" t="s">
        <v>167</v>
      </c>
      <c r="H1491" s="1117">
        <v>8.32</v>
      </c>
      <c r="I1491" s="1115"/>
    </row>
    <row r="1492" spans="1:9" ht="12.75" customHeight="1" x14ac:dyDescent="0.2">
      <c r="A1492" s="1112" t="s">
        <v>2840</v>
      </c>
      <c r="B1492" s="1112"/>
      <c r="C1492" s="1113" t="s">
        <v>2841</v>
      </c>
      <c r="D1492" s="1113"/>
      <c r="E1492" s="1113"/>
      <c r="F1492" s="1113"/>
      <c r="G1492" s="406" t="s">
        <v>167</v>
      </c>
      <c r="H1492" s="1114">
        <v>12.85</v>
      </c>
      <c r="I1492" s="1115"/>
    </row>
    <row r="1493" spans="1:9" ht="12.75" customHeight="1" x14ac:dyDescent="0.2">
      <c r="A1493" s="1112" t="s">
        <v>2842</v>
      </c>
      <c r="B1493" s="1112"/>
      <c r="C1493" s="1113" t="s">
        <v>2843</v>
      </c>
      <c r="D1493" s="1113"/>
      <c r="E1493" s="1113"/>
      <c r="F1493" s="1113"/>
      <c r="G1493" s="406" t="s">
        <v>167</v>
      </c>
      <c r="H1493" s="1114">
        <v>24.07</v>
      </c>
      <c r="I1493" s="1115"/>
    </row>
    <row r="1494" spans="1:9" ht="12.75" customHeight="1" x14ac:dyDescent="0.2">
      <c r="A1494" s="1112" t="s">
        <v>2844</v>
      </c>
      <c r="B1494" s="1112"/>
      <c r="C1494" s="1113" t="s">
        <v>2845</v>
      </c>
      <c r="D1494" s="1113"/>
      <c r="E1494" s="1113"/>
      <c r="F1494" s="1113"/>
      <c r="G1494" s="406" t="s">
        <v>167</v>
      </c>
      <c r="H1494" s="1114">
        <v>21.26</v>
      </c>
      <c r="I1494" s="1115"/>
    </row>
    <row r="1495" spans="1:9" ht="12.75" customHeight="1" x14ac:dyDescent="0.2">
      <c r="A1495" s="1112" t="s">
        <v>2846</v>
      </c>
      <c r="B1495" s="1112"/>
      <c r="C1495" s="1113" t="s">
        <v>2847</v>
      </c>
      <c r="D1495" s="1113"/>
      <c r="E1495" s="1113"/>
      <c r="F1495" s="1113"/>
      <c r="G1495" s="406" t="s">
        <v>167</v>
      </c>
      <c r="H1495" s="1114">
        <v>35.43</v>
      </c>
      <c r="I1495" s="1115"/>
    </row>
    <row r="1496" spans="1:9" ht="12.75" customHeight="1" x14ac:dyDescent="0.2">
      <c r="A1496" s="1112" t="s">
        <v>2848</v>
      </c>
      <c r="B1496" s="1112"/>
      <c r="C1496" s="1113" t="s">
        <v>2849</v>
      </c>
      <c r="D1496" s="1113"/>
      <c r="E1496" s="1113"/>
      <c r="F1496" s="1113"/>
      <c r="G1496" s="406" t="s">
        <v>167</v>
      </c>
      <c r="H1496" s="1114">
        <v>39.17</v>
      </c>
      <c r="I1496" s="1115"/>
    </row>
    <row r="1497" spans="1:9" ht="12.75" customHeight="1" x14ac:dyDescent="0.2">
      <c r="A1497" s="1112" t="s">
        <v>2850</v>
      </c>
      <c r="B1497" s="1112"/>
      <c r="C1497" s="1113" t="s">
        <v>2851</v>
      </c>
      <c r="D1497" s="1113"/>
      <c r="E1497" s="1113"/>
      <c r="F1497" s="1113"/>
      <c r="G1497" s="406" t="s">
        <v>167</v>
      </c>
      <c r="H1497" s="1114">
        <v>67.39</v>
      </c>
      <c r="I1497" s="1115"/>
    </row>
    <row r="1498" spans="1:9" ht="12.75" customHeight="1" x14ac:dyDescent="0.2">
      <c r="A1498" s="1112" t="s">
        <v>2852</v>
      </c>
      <c r="B1498" s="1112"/>
      <c r="C1498" s="1113" t="s">
        <v>2853</v>
      </c>
      <c r="D1498" s="1113"/>
      <c r="E1498" s="1113"/>
      <c r="F1498" s="1113"/>
      <c r="G1498" s="406" t="s">
        <v>167</v>
      </c>
      <c r="H1498" s="1114">
        <v>71.13</v>
      </c>
      <c r="I1498" s="1115"/>
    </row>
    <row r="1499" spans="1:9" ht="12.75" customHeight="1" x14ac:dyDescent="0.2">
      <c r="A1499" s="1112" t="s">
        <v>2854</v>
      </c>
      <c r="B1499" s="1112"/>
      <c r="C1499" s="1113" t="s">
        <v>2855</v>
      </c>
      <c r="D1499" s="1113"/>
      <c r="E1499" s="1113"/>
      <c r="F1499" s="1113"/>
      <c r="G1499" s="406" t="s">
        <v>167</v>
      </c>
      <c r="H1499" s="1114">
        <v>22.32</v>
      </c>
      <c r="I1499" s="1115"/>
    </row>
    <row r="1500" spans="1:9" ht="12.75" customHeight="1" x14ac:dyDescent="0.2">
      <c r="A1500" s="1112" t="s">
        <v>2856</v>
      </c>
      <c r="B1500" s="1112"/>
      <c r="C1500" s="1113" t="s">
        <v>2857</v>
      </c>
      <c r="D1500" s="1113"/>
      <c r="E1500" s="1113"/>
      <c r="F1500" s="1113"/>
      <c r="G1500" s="406" t="s">
        <v>167</v>
      </c>
      <c r="H1500" s="1114">
        <v>22.59</v>
      </c>
      <c r="I1500" s="1115"/>
    </row>
    <row r="1501" spans="1:9" ht="12.75" customHeight="1" x14ac:dyDescent="0.2">
      <c r="A1501" s="1112" t="s">
        <v>2858</v>
      </c>
      <c r="B1501" s="1112"/>
      <c r="C1501" s="1113" t="s">
        <v>2859</v>
      </c>
      <c r="D1501" s="1113"/>
      <c r="E1501" s="1113"/>
      <c r="F1501" s="1113"/>
      <c r="G1501" s="406" t="s">
        <v>167</v>
      </c>
      <c r="H1501" s="1114">
        <v>54.28</v>
      </c>
      <c r="I1501" s="1115"/>
    </row>
    <row r="1502" spans="1:9" ht="12.75" customHeight="1" x14ac:dyDescent="0.2">
      <c r="A1502" s="1112" t="s">
        <v>2860</v>
      </c>
      <c r="B1502" s="1112"/>
      <c r="C1502" s="1113" t="s">
        <v>2861</v>
      </c>
      <c r="D1502" s="1113"/>
      <c r="E1502" s="1113"/>
      <c r="F1502" s="1113"/>
      <c r="G1502" s="406" t="s">
        <v>167</v>
      </c>
      <c r="H1502" s="1114">
        <v>34.11</v>
      </c>
      <c r="I1502" s="1115"/>
    </row>
    <row r="1503" spans="1:9" ht="12.75" customHeight="1" x14ac:dyDescent="0.2">
      <c r="A1503" s="1112" t="s">
        <v>2862</v>
      </c>
      <c r="B1503" s="1112"/>
      <c r="C1503" s="1113" t="s">
        <v>2863</v>
      </c>
      <c r="D1503" s="1113"/>
      <c r="E1503" s="1113"/>
      <c r="F1503" s="1113"/>
      <c r="G1503" s="406" t="s">
        <v>167</v>
      </c>
      <c r="H1503" s="1114">
        <v>25.09</v>
      </c>
      <c r="I1503" s="1115"/>
    </row>
    <row r="1504" spans="1:9" ht="12.75" customHeight="1" x14ac:dyDescent="0.2">
      <c r="A1504" s="1112" t="s">
        <v>2864</v>
      </c>
      <c r="B1504" s="1112"/>
      <c r="C1504" s="1113" t="s">
        <v>2865</v>
      </c>
      <c r="D1504" s="1113"/>
      <c r="E1504" s="1113"/>
      <c r="F1504" s="1113"/>
      <c r="G1504" s="406" t="s">
        <v>167</v>
      </c>
      <c r="H1504" s="1114">
        <v>28.79</v>
      </c>
      <c r="I1504" s="1115"/>
    </row>
    <row r="1505" spans="1:9" ht="12.75" customHeight="1" x14ac:dyDescent="0.2">
      <c r="A1505" s="1112" t="s">
        <v>2866</v>
      </c>
      <c r="B1505" s="1112"/>
      <c r="C1505" s="1113" t="s">
        <v>2867</v>
      </c>
      <c r="D1505" s="1113"/>
      <c r="E1505" s="1113"/>
      <c r="F1505" s="1113"/>
      <c r="G1505" s="406" t="s">
        <v>167</v>
      </c>
      <c r="H1505" s="1117">
        <v>1.32</v>
      </c>
      <c r="I1505" s="1115"/>
    </row>
    <row r="1506" spans="1:9" ht="12.75" customHeight="1" x14ac:dyDescent="0.2">
      <c r="A1506" s="1112" t="s">
        <v>2868</v>
      </c>
      <c r="B1506" s="1112"/>
      <c r="C1506" s="1113" t="s">
        <v>2869</v>
      </c>
      <c r="D1506" s="1113"/>
      <c r="E1506" s="1113"/>
      <c r="F1506" s="1113"/>
      <c r="G1506" s="406" t="s">
        <v>167</v>
      </c>
      <c r="H1506" s="1117">
        <v>1.57</v>
      </c>
      <c r="I1506" s="1115"/>
    </row>
    <row r="1507" spans="1:9" ht="12.75" customHeight="1" x14ac:dyDescent="0.2">
      <c r="A1507" s="1112" t="s">
        <v>2870</v>
      </c>
      <c r="B1507" s="1112"/>
      <c r="C1507" s="1113" t="s">
        <v>2871</v>
      </c>
      <c r="D1507" s="1113"/>
      <c r="E1507" s="1113"/>
      <c r="F1507" s="1113"/>
      <c r="G1507" s="406" t="s">
        <v>167</v>
      </c>
      <c r="H1507" s="1114">
        <v>23.41</v>
      </c>
      <c r="I1507" s="1115"/>
    </row>
    <row r="1508" spans="1:9" ht="12.75" customHeight="1" x14ac:dyDescent="0.2">
      <c r="A1508" s="1112" t="s">
        <v>2872</v>
      </c>
      <c r="B1508" s="1112"/>
      <c r="C1508" s="1113" t="s">
        <v>2873</v>
      </c>
      <c r="D1508" s="1113"/>
      <c r="E1508" s="1113"/>
      <c r="F1508" s="1113"/>
      <c r="G1508" s="406" t="s">
        <v>167</v>
      </c>
      <c r="H1508" s="1114">
        <v>27.33</v>
      </c>
      <c r="I1508" s="1115"/>
    </row>
    <row r="1509" spans="1:9" ht="12.75" customHeight="1" x14ac:dyDescent="0.2">
      <c r="A1509" s="1112" t="s">
        <v>2874</v>
      </c>
      <c r="B1509" s="1112"/>
      <c r="C1509" s="1113" t="s">
        <v>2875</v>
      </c>
      <c r="D1509" s="1113"/>
      <c r="E1509" s="1113"/>
      <c r="F1509" s="1113"/>
      <c r="G1509" s="406" t="s">
        <v>167</v>
      </c>
      <c r="H1509" s="1114">
        <v>12.63</v>
      </c>
      <c r="I1509" s="1115"/>
    </row>
    <row r="1510" spans="1:9" ht="12.75" customHeight="1" x14ac:dyDescent="0.2">
      <c r="A1510" s="1112" t="s">
        <v>2876</v>
      </c>
      <c r="B1510" s="1112"/>
      <c r="C1510" s="1113" t="s">
        <v>2877</v>
      </c>
      <c r="D1510" s="1113"/>
      <c r="E1510" s="1113"/>
      <c r="F1510" s="1113"/>
      <c r="G1510" s="406" t="s">
        <v>167</v>
      </c>
      <c r="H1510" s="1114">
        <v>11.36</v>
      </c>
      <c r="I1510" s="1115"/>
    </row>
    <row r="1511" spans="1:9" ht="12.75" customHeight="1" x14ac:dyDescent="0.2">
      <c r="A1511" s="1112" t="s">
        <v>2878</v>
      </c>
      <c r="B1511" s="1112"/>
      <c r="C1511" s="1113" t="s">
        <v>2879</v>
      </c>
      <c r="D1511" s="1113"/>
      <c r="E1511" s="1113"/>
      <c r="F1511" s="1113"/>
      <c r="G1511" s="406" t="s">
        <v>167</v>
      </c>
      <c r="H1511" s="1114">
        <v>15.52</v>
      </c>
      <c r="I1511" s="1115"/>
    </row>
    <row r="1512" spans="1:9" ht="12.75" customHeight="1" x14ac:dyDescent="0.2">
      <c r="A1512" s="1112" t="s">
        <v>2880</v>
      </c>
      <c r="B1512" s="1112"/>
      <c r="C1512" s="1113" t="s">
        <v>2881</v>
      </c>
      <c r="D1512" s="1113"/>
      <c r="E1512" s="1113"/>
      <c r="F1512" s="1113"/>
      <c r="G1512" s="406" t="s">
        <v>167</v>
      </c>
      <c r="H1512" s="1114">
        <v>12.18</v>
      </c>
      <c r="I1512" s="1115"/>
    </row>
    <row r="1513" spans="1:9" ht="12.75" customHeight="1" x14ac:dyDescent="0.2">
      <c r="A1513" s="1112" t="s">
        <v>2882</v>
      </c>
      <c r="B1513" s="1112"/>
      <c r="C1513" s="1113" t="s">
        <v>2883</v>
      </c>
      <c r="D1513" s="1113"/>
      <c r="E1513" s="1113"/>
      <c r="F1513" s="1113"/>
      <c r="G1513" s="406" t="s">
        <v>167</v>
      </c>
      <c r="H1513" s="1114">
        <v>12.71</v>
      </c>
      <c r="I1513" s="1115"/>
    </row>
    <row r="1514" spans="1:9" ht="12.75" customHeight="1" x14ac:dyDescent="0.2">
      <c r="A1514" s="1112" t="s">
        <v>2884</v>
      </c>
      <c r="B1514" s="1112"/>
      <c r="C1514" s="1113" t="s">
        <v>2885</v>
      </c>
      <c r="D1514" s="1113"/>
      <c r="E1514" s="1113"/>
      <c r="F1514" s="1113"/>
      <c r="G1514" s="406" t="s">
        <v>167</v>
      </c>
      <c r="H1514" s="1114">
        <v>13.77</v>
      </c>
      <c r="I1514" s="1115"/>
    </row>
    <row r="1515" spans="1:9" ht="12.75" customHeight="1" x14ac:dyDescent="0.2">
      <c r="A1515" s="1112" t="s">
        <v>2886</v>
      </c>
      <c r="B1515" s="1112"/>
      <c r="C1515" s="1113" t="s">
        <v>2887</v>
      </c>
      <c r="D1515" s="1113"/>
      <c r="E1515" s="1113"/>
      <c r="F1515" s="1113"/>
      <c r="G1515" s="406" t="s">
        <v>167</v>
      </c>
      <c r="H1515" s="1114">
        <v>14.04</v>
      </c>
      <c r="I1515" s="1115"/>
    </row>
    <row r="1516" spans="1:9" ht="12.75" customHeight="1" x14ac:dyDescent="0.2">
      <c r="A1516" s="1112" t="s">
        <v>2888</v>
      </c>
      <c r="B1516" s="1112"/>
      <c r="C1516" s="1113" t="s">
        <v>2889</v>
      </c>
      <c r="D1516" s="1113"/>
      <c r="E1516" s="1113"/>
      <c r="F1516" s="1113"/>
      <c r="G1516" s="406" t="s">
        <v>167</v>
      </c>
      <c r="H1516" s="1114">
        <v>45.73</v>
      </c>
      <c r="I1516" s="1115"/>
    </row>
    <row r="1517" spans="1:9" ht="12.75" customHeight="1" x14ac:dyDescent="0.2">
      <c r="A1517" s="1112" t="s">
        <v>2890</v>
      </c>
      <c r="B1517" s="1112"/>
      <c r="C1517" s="1113" t="s">
        <v>2891</v>
      </c>
      <c r="D1517" s="1113"/>
      <c r="E1517" s="1113"/>
      <c r="F1517" s="1113"/>
      <c r="G1517" s="406" t="s">
        <v>167</v>
      </c>
      <c r="H1517" s="1117">
        <v>3.68</v>
      </c>
      <c r="I1517" s="1115"/>
    </row>
    <row r="1518" spans="1:9" ht="12.75" customHeight="1" x14ac:dyDescent="0.2">
      <c r="A1518" s="1112" t="s">
        <v>2892</v>
      </c>
      <c r="B1518" s="1112"/>
      <c r="C1518" s="1113" t="s">
        <v>2893</v>
      </c>
      <c r="D1518" s="1113"/>
      <c r="E1518" s="1113"/>
      <c r="F1518" s="1113"/>
      <c r="G1518" s="406" t="s">
        <v>167</v>
      </c>
      <c r="H1518" s="1117">
        <v>4.3099999999999996</v>
      </c>
      <c r="I1518" s="1115"/>
    </row>
    <row r="1519" spans="1:9" ht="12.75" customHeight="1" x14ac:dyDescent="0.2">
      <c r="A1519" s="1112" t="s">
        <v>2894</v>
      </c>
      <c r="B1519" s="1112"/>
      <c r="C1519" s="1113" t="s">
        <v>2895</v>
      </c>
      <c r="D1519" s="1113"/>
      <c r="E1519" s="1113"/>
      <c r="F1519" s="1113"/>
      <c r="G1519" s="406" t="s">
        <v>167</v>
      </c>
      <c r="H1519" s="1117">
        <v>4.66</v>
      </c>
      <c r="I1519" s="1115"/>
    </row>
    <row r="1520" spans="1:9" ht="12.75" customHeight="1" x14ac:dyDescent="0.2">
      <c r="A1520" s="1112" t="s">
        <v>2896</v>
      </c>
      <c r="B1520" s="1112"/>
      <c r="C1520" s="1113" t="s">
        <v>2897</v>
      </c>
      <c r="D1520" s="1113"/>
      <c r="E1520" s="1113"/>
      <c r="F1520" s="1113"/>
      <c r="G1520" s="406" t="s">
        <v>167</v>
      </c>
      <c r="H1520" s="1117">
        <v>3.91</v>
      </c>
      <c r="I1520" s="1115"/>
    </row>
    <row r="1521" spans="1:9" ht="12.75" customHeight="1" x14ac:dyDescent="0.2">
      <c r="A1521" s="1112" t="s">
        <v>2898</v>
      </c>
      <c r="B1521" s="1112"/>
      <c r="C1521" s="1113" t="s">
        <v>2899</v>
      </c>
      <c r="D1521" s="1113"/>
      <c r="E1521" s="1113"/>
      <c r="F1521" s="1113"/>
      <c r="G1521" s="406" t="s">
        <v>167</v>
      </c>
      <c r="H1521" s="1117">
        <v>5.84</v>
      </c>
      <c r="I1521" s="1115"/>
    </row>
    <row r="1522" spans="1:9" ht="12.75" customHeight="1" x14ac:dyDescent="0.2">
      <c r="A1522" s="1112" t="s">
        <v>2900</v>
      </c>
      <c r="B1522" s="1112"/>
      <c r="C1522" s="1113" t="s">
        <v>2901</v>
      </c>
      <c r="D1522" s="1113"/>
      <c r="E1522" s="1113"/>
      <c r="F1522" s="1113"/>
      <c r="G1522" s="406" t="s">
        <v>167</v>
      </c>
      <c r="H1522" s="1117">
        <v>5.68</v>
      </c>
      <c r="I1522" s="1115"/>
    </row>
    <row r="1523" spans="1:9" ht="12.75" customHeight="1" x14ac:dyDescent="0.2">
      <c r="A1523" s="1112" t="s">
        <v>2902</v>
      </c>
      <c r="B1523" s="1112"/>
      <c r="C1523" s="1113" t="s">
        <v>2903</v>
      </c>
      <c r="D1523" s="1113"/>
      <c r="E1523" s="1113"/>
      <c r="F1523" s="1113"/>
      <c r="G1523" s="406" t="s">
        <v>167</v>
      </c>
      <c r="H1523" s="1117">
        <v>5.91</v>
      </c>
      <c r="I1523" s="1115"/>
    </row>
    <row r="1524" spans="1:9" ht="12.75" customHeight="1" x14ac:dyDescent="0.2">
      <c r="A1524" s="1112" t="s">
        <v>2904</v>
      </c>
      <c r="B1524" s="1112"/>
      <c r="C1524" s="1113" t="s">
        <v>2905</v>
      </c>
      <c r="D1524" s="1113"/>
      <c r="E1524" s="1113"/>
      <c r="F1524" s="1113"/>
      <c r="G1524" s="406" t="s">
        <v>167</v>
      </c>
      <c r="H1524" s="1117">
        <v>6.04</v>
      </c>
      <c r="I1524" s="1115"/>
    </row>
    <row r="1525" spans="1:9" ht="12.75" customHeight="1" x14ac:dyDescent="0.2">
      <c r="A1525" s="1112" t="s">
        <v>2906</v>
      </c>
      <c r="B1525" s="1112"/>
      <c r="C1525" s="1113" t="s">
        <v>2907</v>
      </c>
      <c r="D1525" s="1113"/>
      <c r="E1525" s="1113"/>
      <c r="F1525" s="1113"/>
      <c r="G1525" s="406" t="s">
        <v>167</v>
      </c>
      <c r="H1525" s="1117">
        <v>4.6399999999999997</v>
      </c>
      <c r="I1525" s="1115"/>
    </row>
    <row r="1526" spans="1:9" ht="12.75" customHeight="1" x14ac:dyDescent="0.2">
      <c r="A1526" s="1112" t="s">
        <v>2908</v>
      </c>
      <c r="B1526" s="1112"/>
      <c r="C1526" s="1113" t="s">
        <v>2909</v>
      </c>
      <c r="D1526" s="1113"/>
      <c r="E1526" s="1113"/>
      <c r="F1526" s="1113"/>
      <c r="G1526" s="406" t="s">
        <v>167</v>
      </c>
      <c r="H1526" s="1117">
        <v>7.01</v>
      </c>
      <c r="I1526" s="1115"/>
    </row>
    <row r="1527" spans="1:9" ht="12.75" customHeight="1" x14ac:dyDescent="0.2">
      <c r="A1527" s="1140">
        <v>8923</v>
      </c>
      <c r="B1527" s="1119"/>
      <c r="C1527" s="1120" t="s">
        <v>2910</v>
      </c>
      <c r="D1527" s="1120"/>
      <c r="E1527" s="1120"/>
      <c r="F1527" s="1120"/>
      <c r="G1527" s="405"/>
      <c r="H1527" s="1121"/>
      <c r="I1527" s="1121"/>
    </row>
    <row r="1528" spans="1:9" ht="12.75" customHeight="1" x14ac:dyDescent="0.2">
      <c r="A1528" s="1112" t="s">
        <v>2911</v>
      </c>
      <c r="B1528" s="1112"/>
      <c r="C1528" s="1113" t="s">
        <v>2912</v>
      </c>
      <c r="D1528" s="1113"/>
      <c r="E1528" s="1113"/>
      <c r="F1528" s="1113"/>
      <c r="G1528" s="406" t="s">
        <v>53</v>
      </c>
      <c r="H1528" s="1114">
        <v>11.74</v>
      </c>
      <c r="I1528" s="1115"/>
    </row>
    <row r="1529" spans="1:9" ht="12.75" customHeight="1" x14ac:dyDescent="0.2">
      <c r="A1529" s="1140">
        <v>8924</v>
      </c>
      <c r="B1529" s="1119"/>
      <c r="C1529" s="1120" t="s">
        <v>2913</v>
      </c>
      <c r="D1529" s="1120"/>
      <c r="E1529" s="1120"/>
      <c r="F1529" s="1120"/>
      <c r="G1529" s="405"/>
      <c r="H1529" s="1121"/>
      <c r="I1529" s="1121"/>
    </row>
    <row r="1530" spans="1:9" ht="12.75" customHeight="1" x14ac:dyDescent="0.2">
      <c r="A1530" s="1112" t="s">
        <v>2914</v>
      </c>
      <c r="B1530" s="1112"/>
      <c r="C1530" s="1113" t="s">
        <v>2915</v>
      </c>
      <c r="D1530" s="1113"/>
      <c r="E1530" s="1113"/>
      <c r="F1530" s="1113"/>
      <c r="G1530" s="406" t="s">
        <v>167</v>
      </c>
      <c r="H1530" s="1114">
        <v>30.08</v>
      </c>
      <c r="I1530" s="1115"/>
    </row>
    <row r="1531" spans="1:9" ht="12.75" customHeight="1" x14ac:dyDescent="0.2">
      <c r="A1531" s="1112" t="s">
        <v>2916</v>
      </c>
      <c r="B1531" s="1112"/>
      <c r="C1531" s="1113" t="s">
        <v>2917</v>
      </c>
      <c r="D1531" s="1113"/>
      <c r="E1531" s="1113"/>
      <c r="F1531" s="1113"/>
      <c r="G1531" s="406" t="s">
        <v>167</v>
      </c>
      <c r="H1531" s="1114">
        <v>51.59</v>
      </c>
      <c r="I1531" s="1115"/>
    </row>
    <row r="1532" spans="1:9" ht="12.75" customHeight="1" x14ac:dyDescent="0.2">
      <c r="A1532" s="1112" t="s">
        <v>2918</v>
      </c>
      <c r="B1532" s="1112"/>
      <c r="C1532" s="1113" t="s">
        <v>2919</v>
      </c>
      <c r="D1532" s="1113"/>
      <c r="E1532" s="1113"/>
      <c r="F1532" s="1113"/>
      <c r="G1532" s="406" t="s">
        <v>167</v>
      </c>
      <c r="H1532" s="1114">
        <v>41.58</v>
      </c>
      <c r="I1532" s="1115"/>
    </row>
    <row r="1533" spans="1:9" ht="12.75" customHeight="1" x14ac:dyDescent="0.2">
      <c r="A1533" s="1112" t="s">
        <v>2920</v>
      </c>
      <c r="B1533" s="1112"/>
      <c r="C1533" s="1113" t="s">
        <v>2921</v>
      </c>
      <c r="D1533" s="1113"/>
      <c r="E1533" s="1113"/>
      <c r="F1533" s="1113"/>
      <c r="G1533" s="406" t="s">
        <v>167</v>
      </c>
      <c r="H1533" s="1114">
        <v>67.69</v>
      </c>
      <c r="I1533" s="1115"/>
    </row>
    <row r="1534" spans="1:9" ht="12.75" customHeight="1" x14ac:dyDescent="0.2">
      <c r="A1534" s="1112" t="s">
        <v>2922</v>
      </c>
      <c r="B1534" s="1112"/>
      <c r="C1534" s="1113" t="s">
        <v>2923</v>
      </c>
      <c r="D1534" s="1113"/>
      <c r="E1534" s="1113"/>
      <c r="F1534" s="1113"/>
      <c r="G1534" s="406" t="s">
        <v>167</v>
      </c>
      <c r="H1534" s="1114">
        <v>26.15</v>
      </c>
      <c r="I1534" s="1115"/>
    </row>
    <row r="1535" spans="1:9" ht="12.75" customHeight="1" x14ac:dyDescent="0.2">
      <c r="A1535" s="1112" t="s">
        <v>2924</v>
      </c>
      <c r="B1535" s="1112"/>
      <c r="C1535" s="1113" t="s">
        <v>2925</v>
      </c>
      <c r="D1535" s="1113"/>
      <c r="E1535" s="1113"/>
      <c r="F1535" s="1113"/>
      <c r="G1535" s="406" t="s">
        <v>167</v>
      </c>
      <c r="H1535" s="1114">
        <v>14.43</v>
      </c>
      <c r="I1535" s="1115"/>
    </row>
    <row r="1536" spans="1:9" ht="12.75" customHeight="1" x14ac:dyDescent="0.2">
      <c r="A1536" s="1112" t="s">
        <v>2926</v>
      </c>
      <c r="B1536" s="1112"/>
      <c r="C1536" s="1113" t="s">
        <v>2927</v>
      </c>
      <c r="D1536" s="1113"/>
      <c r="E1536" s="1113"/>
      <c r="F1536" s="1113"/>
      <c r="G1536" s="406" t="s">
        <v>167</v>
      </c>
      <c r="H1536" s="1114">
        <v>35.94</v>
      </c>
      <c r="I1536" s="1115"/>
    </row>
    <row r="1537" spans="1:9" ht="12.75" customHeight="1" x14ac:dyDescent="0.2">
      <c r="A1537" s="1112" t="s">
        <v>2928</v>
      </c>
      <c r="B1537" s="1112"/>
      <c r="C1537" s="1113" t="s">
        <v>2929</v>
      </c>
      <c r="D1537" s="1113"/>
      <c r="E1537" s="1113"/>
      <c r="F1537" s="1113"/>
      <c r="G1537" s="406" t="s">
        <v>167</v>
      </c>
      <c r="H1537" s="1114">
        <v>25.93</v>
      </c>
      <c r="I1537" s="1115"/>
    </row>
    <row r="1538" spans="1:9" ht="12.75" customHeight="1" x14ac:dyDescent="0.2">
      <c r="A1538" s="1112" t="s">
        <v>2930</v>
      </c>
      <c r="B1538" s="1112"/>
      <c r="C1538" s="1113" t="s">
        <v>2931</v>
      </c>
      <c r="D1538" s="1113"/>
      <c r="E1538" s="1113"/>
      <c r="F1538" s="1113"/>
      <c r="G1538" s="406" t="s">
        <v>167</v>
      </c>
      <c r="H1538" s="1114">
        <v>52.04</v>
      </c>
      <c r="I1538" s="1115"/>
    </row>
    <row r="1539" spans="1:9" ht="12.75" customHeight="1" x14ac:dyDescent="0.2">
      <c r="A1539" s="1112" t="s">
        <v>2932</v>
      </c>
      <c r="B1539" s="1112"/>
      <c r="C1539" s="1113" t="s">
        <v>2933</v>
      </c>
      <c r="D1539" s="1113"/>
      <c r="E1539" s="1113"/>
      <c r="F1539" s="1113"/>
      <c r="G1539" s="406" t="s">
        <v>167</v>
      </c>
      <c r="H1539" s="1114">
        <v>10.5</v>
      </c>
      <c r="I1539" s="1115"/>
    </row>
    <row r="1540" spans="1:9" ht="12.75" customHeight="1" x14ac:dyDescent="0.2">
      <c r="A1540" s="1112" t="s">
        <v>2934</v>
      </c>
      <c r="B1540" s="1112"/>
      <c r="C1540" s="1113" t="s">
        <v>2935</v>
      </c>
      <c r="D1540" s="1113"/>
      <c r="E1540" s="1113"/>
      <c r="F1540" s="1113"/>
      <c r="G1540" s="406" t="s">
        <v>167</v>
      </c>
      <c r="H1540" s="1114">
        <v>32.44</v>
      </c>
      <c r="I1540" s="1115"/>
    </row>
    <row r="1541" spans="1:9" ht="12.75" customHeight="1" x14ac:dyDescent="0.2">
      <c r="A1541" s="1112" t="s">
        <v>2936</v>
      </c>
      <c r="B1541" s="1112"/>
      <c r="C1541" s="1113" t="s">
        <v>2937</v>
      </c>
      <c r="D1541" s="1113"/>
      <c r="E1541" s="1113"/>
      <c r="F1541" s="1113"/>
      <c r="G1541" s="406" t="s">
        <v>167</v>
      </c>
      <c r="H1541" s="1114">
        <v>57.12</v>
      </c>
      <c r="I1541" s="1115"/>
    </row>
    <row r="1542" spans="1:9" ht="12.75" customHeight="1" x14ac:dyDescent="0.2">
      <c r="A1542" s="1112" t="s">
        <v>2938</v>
      </c>
      <c r="B1542" s="1112"/>
      <c r="C1542" s="1113" t="s">
        <v>2939</v>
      </c>
      <c r="D1542" s="1113"/>
      <c r="E1542" s="1113"/>
      <c r="F1542" s="1113"/>
      <c r="G1542" s="406" t="s">
        <v>167</v>
      </c>
      <c r="H1542" s="1114">
        <v>46.2</v>
      </c>
      <c r="I1542" s="1115"/>
    </row>
    <row r="1543" spans="1:9" ht="12.75" customHeight="1" x14ac:dyDescent="0.2">
      <c r="A1543" s="1112" t="s">
        <v>2940</v>
      </c>
      <c r="B1543" s="1112"/>
      <c r="C1543" s="1113" t="s">
        <v>2941</v>
      </c>
      <c r="D1543" s="1113"/>
      <c r="E1543" s="1113"/>
      <c r="F1543" s="1113"/>
      <c r="G1543" s="406" t="s">
        <v>167</v>
      </c>
      <c r="H1543" s="1114">
        <v>74.8</v>
      </c>
      <c r="I1543" s="1115"/>
    </row>
    <row r="1544" spans="1:9" ht="12.75" customHeight="1" x14ac:dyDescent="0.2">
      <c r="A1544" s="1112" t="s">
        <v>2942</v>
      </c>
      <c r="B1544" s="1112"/>
      <c r="C1544" s="1113" t="s">
        <v>2943</v>
      </c>
      <c r="D1544" s="1113"/>
      <c r="E1544" s="1113"/>
      <c r="F1544" s="1113"/>
      <c r="G1544" s="406" t="s">
        <v>167</v>
      </c>
      <c r="H1544" s="1114">
        <v>28.11</v>
      </c>
      <c r="I1544" s="1115"/>
    </row>
    <row r="1545" spans="1:9" ht="12.75" customHeight="1" x14ac:dyDescent="0.2">
      <c r="A1545" s="1112" t="s">
        <v>2944</v>
      </c>
      <c r="B1545" s="1112"/>
      <c r="C1545" s="1113" t="s">
        <v>2945</v>
      </c>
      <c r="D1545" s="1113"/>
      <c r="E1545" s="1113"/>
      <c r="F1545" s="1113"/>
      <c r="G1545" s="406" t="s">
        <v>167</v>
      </c>
      <c r="H1545" s="1114">
        <v>16.79</v>
      </c>
      <c r="I1545" s="1115"/>
    </row>
    <row r="1546" spans="1:9" ht="12.75" customHeight="1" x14ac:dyDescent="0.2">
      <c r="A1546" s="1112" t="s">
        <v>2946</v>
      </c>
      <c r="B1546" s="1112"/>
      <c r="C1546" s="1113" t="s">
        <v>2947</v>
      </c>
      <c r="D1546" s="1113"/>
      <c r="E1546" s="1113"/>
      <c r="F1546" s="1113"/>
      <c r="G1546" s="406" t="s">
        <v>167</v>
      </c>
      <c r="H1546" s="1114">
        <v>41.47</v>
      </c>
      <c r="I1546" s="1115"/>
    </row>
    <row r="1547" spans="1:9" ht="12.75" customHeight="1" x14ac:dyDescent="0.2">
      <c r="A1547" s="1112" t="s">
        <v>2948</v>
      </c>
      <c r="B1547" s="1112"/>
      <c r="C1547" s="1113" t="s">
        <v>2949</v>
      </c>
      <c r="D1547" s="1113"/>
      <c r="E1547" s="1113"/>
      <c r="F1547" s="1113"/>
      <c r="G1547" s="406" t="s">
        <v>167</v>
      </c>
      <c r="H1547" s="1114">
        <v>30.55</v>
      </c>
      <c r="I1547" s="1115"/>
    </row>
    <row r="1548" spans="1:9" ht="12.75" customHeight="1" x14ac:dyDescent="0.2">
      <c r="A1548" s="1112" t="s">
        <v>2950</v>
      </c>
      <c r="B1548" s="1112"/>
      <c r="C1548" s="1113" t="s">
        <v>2951</v>
      </c>
      <c r="D1548" s="1113"/>
      <c r="E1548" s="1113"/>
      <c r="F1548" s="1113"/>
      <c r="G1548" s="406" t="s">
        <v>167</v>
      </c>
      <c r="H1548" s="1114">
        <v>59.15</v>
      </c>
      <c r="I1548" s="1115"/>
    </row>
    <row r="1549" spans="1:9" ht="12.75" customHeight="1" x14ac:dyDescent="0.2">
      <c r="A1549" s="1112" t="s">
        <v>2952</v>
      </c>
      <c r="B1549" s="1112"/>
      <c r="C1549" s="1113" t="s">
        <v>2953</v>
      </c>
      <c r="D1549" s="1113"/>
      <c r="E1549" s="1113"/>
      <c r="F1549" s="1113"/>
      <c r="G1549" s="406" t="s">
        <v>167</v>
      </c>
      <c r="H1549" s="1114">
        <v>12.46</v>
      </c>
      <c r="I1549" s="1115"/>
    </row>
    <row r="1550" spans="1:9" ht="12.75" customHeight="1" x14ac:dyDescent="0.2">
      <c r="A1550" s="1112" t="s">
        <v>2954</v>
      </c>
      <c r="B1550" s="1112"/>
      <c r="C1550" s="1113" t="s">
        <v>2955</v>
      </c>
      <c r="D1550" s="1113"/>
      <c r="E1550" s="1113"/>
      <c r="F1550" s="1113"/>
      <c r="G1550" s="406" t="s">
        <v>167</v>
      </c>
      <c r="H1550" s="1114">
        <v>30.08</v>
      </c>
      <c r="I1550" s="1115"/>
    </row>
    <row r="1551" spans="1:9" ht="12.75" customHeight="1" x14ac:dyDescent="0.2">
      <c r="A1551" s="1112" t="s">
        <v>2956</v>
      </c>
      <c r="B1551" s="1112"/>
      <c r="C1551" s="1113" t="s">
        <v>2957</v>
      </c>
      <c r="D1551" s="1113"/>
      <c r="E1551" s="1113"/>
      <c r="F1551" s="1113"/>
      <c r="G1551" s="406" t="s">
        <v>167</v>
      </c>
      <c r="H1551" s="1114">
        <v>51.59</v>
      </c>
      <c r="I1551" s="1115"/>
    </row>
    <row r="1552" spans="1:9" ht="12.75" customHeight="1" x14ac:dyDescent="0.2">
      <c r="A1552" s="1112" t="s">
        <v>2958</v>
      </c>
      <c r="B1552" s="1112"/>
      <c r="C1552" s="1113" t="s">
        <v>2959</v>
      </c>
      <c r="D1552" s="1113"/>
      <c r="E1552" s="1113"/>
      <c r="F1552" s="1113"/>
      <c r="G1552" s="406" t="s">
        <v>167</v>
      </c>
      <c r="H1552" s="1114">
        <v>41.58</v>
      </c>
      <c r="I1552" s="1115"/>
    </row>
    <row r="1553" spans="1:9" ht="12.75" customHeight="1" x14ac:dyDescent="0.2">
      <c r="A1553" s="1112" t="s">
        <v>2960</v>
      </c>
      <c r="B1553" s="1112"/>
      <c r="C1553" s="1113" t="s">
        <v>2961</v>
      </c>
      <c r="D1553" s="1113"/>
      <c r="E1553" s="1113"/>
      <c r="F1553" s="1113"/>
      <c r="G1553" s="406" t="s">
        <v>167</v>
      </c>
      <c r="H1553" s="1114">
        <v>67.69</v>
      </c>
      <c r="I1553" s="1115"/>
    </row>
    <row r="1554" spans="1:9" ht="12.75" customHeight="1" x14ac:dyDescent="0.2">
      <c r="A1554" s="1112" t="s">
        <v>2962</v>
      </c>
      <c r="B1554" s="1112"/>
      <c r="C1554" s="1113" t="s">
        <v>2963</v>
      </c>
      <c r="D1554" s="1113"/>
      <c r="E1554" s="1113"/>
      <c r="F1554" s="1113"/>
      <c r="G1554" s="406" t="s">
        <v>167</v>
      </c>
      <c r="H1554" s="1114">
        <v>26.15</v>
      </c>
      <c r="I1554" s="1115"/>
    </row>
    <row r="1555" spans="1:9" ht="12.75" customHeight="1" x14ac:dyDescent="0.2">
      <c r="A1555" s="1112" t="s">
        <v>2964</v>
      </c>
      <c r="B1555" s="1112"/>
      <c r="C1555" s="1113" t="s">
        <v>2965</v>
      </c>
      <c r="D1555" s="1113"/>
      <c r="E1555" s="1113"/>
      <c r="F1555" s="1113"/>
      <c r="G1555" s="406" t="s">
        <v>167</v>
      </c>
      <c r="H1555" s="1114">
        <v>32.44</v>
      </c>
      <c r="I1555" s="1115"/>
    </row>
    <row r="1556" spans="1:9" ht="12.75" customHeight="1" x14ac:dyDescent="0.2">
      <c r="A1556" s="1112" t="s">
        <v>2966</v>
      </c>
      <c r="B1556" s="1112"/>
      <c r="C1556" s="1113" t="s">
        <v>2967</v>
      </c>
      <c r="D1556" s="1113"/>
      <c r="E1556" s="1113"/>
      <c r="F1556" s="1113"/>
      <c r="G1556" s="406" t="s">
        <v>167</v>
      </c>
      <c r="H1556" s="1114">
        <v>57.12</v>
      </c>
      <c r="I1556" s="1115"/>
    </row>
    <row r="1557" spans="1:9" ht="12.75" customHeight="1" x14ac:dyDescent="0.2">
      <c r="A1557" s="1112" t="s">
        <v>2968</v>
      </c>
      <c r="B1557" s="1112"/>
      <c r="C1557" s="1113" t="s">
        <v>2969</v>
      </c>
      <c r="D1557" s="1113"/>
      <c r="E1557" s="1113"/>
      <c r="F1557" s="1113"/>
      <c r="G1557" s="406" t="s">
        <v>167</v>
      </c>
      <c r="H1557" s="1114">
        <v>46.2</v>
      </c>
      <c r="I1557" s="1115"/>
    </row>
    <row r="1558" spans="1:9" ht="12.75" customHeight="1" x14ac:dyDescent="0.2">
      <c r="A1558" s="1112" t="s">
        <v>2970</v>
      </c>
      <c r="B1558" s="1112"/>
      <c r="C1558" s="1113" t="s">
        <v>2971</v>
      </c>
      <c r="D1558" s="1113"/>
      <c r="E1558" s="1113"/>
      <c r="F1558" s="1113"/>
      <c r="G1558" s="406" t="s">
        <v>167</v>
      </c>
      <c r="H1558" s="1114">
        <v>74.8</v>
      </c>
      <c r="I1558" s="1115"/>
    </row>
    <row r="1559" spans="1:9" ht="12.75" customHeight="1" x14ac:dyDescent="0.2">
      <c r="A1559" s="1112" t="s">
        <v>2972</v>
      </c>
      <c r="B1559" s="1112"/>
      <c r="C1559" s="1113" t="s">
        <v>2973</v>
      </c>
      <c r="D1559" s="1113"/>
      <c r="E1559" s="1113"/>
      <c r="F1559" s="1113"/>
      <c r="G1559" s="406" t="s">
        <v>167</v>
      </c>
      <c r="H1559" s="1114">
        <v>28.11</v>
      </c>
      <c r="I1559" s="1115"/>
    </row>
    <row r="1560" spans="1:9" ht="12.75" customHeight="1" x14ac:dyDescent="0.2">
      <c r="A1560" s="1112" t="s">
        <v>2974</v>
      </c>
      <c r="B1560" s="1112"/>
      <c r="C1560" s="1113" t="s">
        <v>2975</v>
      </c>
      <c r="D1560" s="1113"/>
      <c r="E1560" s="1113"/>
      <c r="F1560" s="1113"/>
      <c r="G1560" s="406" t="s">
        <v>167</v>
      </c>
      <c r="H1560" s="1114">
        <v>32.44</v>
      </c>
      <c r="I1560" s="1115"/>
    </row>
    <row r="1561" spans="1:9" ht="12.75" customHeight="1" x14ac:dyDescent="0.2">
      <c r="A1561" s="1112" t="s">
        <v>2976</v>
      </c>
      <c r="B1561" s="1112"/>
      <c r="C1561" s="1113" t="s">
        <v>2977</v>
      </c>
      <c r="D1561" s="1113"/>
      <c r="E1561" s="1113"/>
      <c r="F1561" s="1113"/>
      <c r="G1561" s="406" t="s">
        <v>167</v>
      </c>
      <c r="H1561" s="1114">
        <v>57.12</v>
      </c>
      <c r="I1561" s="1115"/>
    </row>
    <row r="1562" spans="1:9" ht="12.75" customHeight="1" x14ac:dyDescent="0.2">
      <c r="A1562" s="1112" t="s">
        <v>2978</v>
      </c>
      <c r="B1562" s="1112"/>
      <c r="C1562" s="1113" t="s">
        <v>2979</v>
      </c>
      <c r="D1562" s="1113"/>
      <c r="E1562" s="1113"/>
      <c r="F1562" s="1113"/>
      <c r="G1562" s="406" t="s">
        <v>167</v>
      </c>
      <c r="H1562" s="1114">
        <v>46.2</v>
      </c>
      <c r="I1562" s="1115"/>
    </row>
    <row r="1563" spans="1:9" ht="12.75" customHeight="1" x14ac:dyDescent="0.2">
      <c r="A1563" s="1112" t="s">
        <v>2980</v>
      </c>
      <c r="B1563" s="1112"/>
      <c r="C1563" s="1113" t="s">
        <v>2981</v>
      </c>
      <c r="D1563" s="1113"/>
      <c r="E1563" s="1113"/>
      <c r="F1563" s="1113"/>
      <c r="G1563" s="406" t="s">
        <v>167</v>
      </c>
      <c r="H1563" s="1114">
        <v>74.8</v>
      </c>
      <c r="I1563" s="1115"/>
    </row>
    <row r="1564" spans="1:9" ht="12.75" customHeight="1" x14ac:dyDescent="0.2">
      <c r="A1564" s="1112" t="s">
        <v>2982</v>
      </c>
      <c r="B1564" s="1112"/>
      <c r="C1564" s="1113" t="s">
        <v>2983</v>
      </c>
      <c r="D1564" s="1113"/>
      <c r="E1564" s="1113"/>
      <c r="F1564" s="1113"/>
      <c r="G1564" s="406" t="s">
        <v>167</v>
      </c>
      <c r="H1564" s="1114">
        <v>28.11</v>
      </c>
      <c r="I1564" s="1115"/>
    </row>
    <row r="1565" spans="1:9" ht="12.75" customHeight="1" x14ac:dyDescent="0.2">
      <c r="A1565" s="1112" t="s">
        <v>2984</v>
      </c>
      <c r="B1565" s="1112"/>
      <c r="C1565" s="1113" t="s">
        <v>2985</v>
      </c>
      <c r="D1565" s="1113"/>
      <c r="E1565" s="1113"/>
      <c r="F1565" s="1113"/>
      <c r="G1565" s="406" t="s">
        <v>167</v>
      </c>
      <c r="H1565" s="1114">
        <v>32.44</v>
      </c>
      <c r="I1565" s="1115"/>
    </row>
    <row r="1566" spans="1:9" ht="12.75" customHeight="1" x14ac:dyDescent="0.2">
      <c r="A1566" s="1112" t="s">
        <v>2986</v>
      </c>
      <c r="B1566" s="1112"/>
      <c r="C1566" s="1113" t="s">
        <v>2987</v>
      </c>
      <c r="D1566" s="1113"/>
      <c r="E1566" s="1113"/>
      <c r="F1566" s="1113"/>
      <c r="G1566" s="406" t="s">
        <v>167</v>
      </c>
      <c r="H1566" s="1114">
        <v>57.12</v>
      </c>
      <c r="I1566" s="1115"/>
    </row>
    <row r="1567" spans="1:9" ht="12.75" customHeight="1" x14ac:dyDescent="0.2">
      <c r="A1567" s="1112" t="s">
        <v>2988</v>
      </c>
      <c r="B1567" s="1112"/>
      <c r="C1567" s="1113" t="s">
        <v>2989</v>
      </c>
      <c r="D1567" s="1113"/>
      <c r="E1567" s="1113"/>
      <c r="F1567" s="1113"/>
      <c r="G1567" s="406" t="s">
        <v>167</v>
      </c>
      <c r="H1567" s="1114">
        <v>46.2</v>
      </c>
      <c r="I1567" s="1115"/>
    </row>
    <row r="1568" spans="1:9" ht="12.75" customHeight="1" x14ac:dyDescent="0.2">
      <c r="A1568" s="1112" t="s">
        <v>2990</v>
      </c>
      <c r="B1568" s="1112"/>
      <c r="C1568" s="1113" t="s">
        <v>2991</v>
      </c>
      <c r="D1568" s="1113"/>
      <c r="E1568" s="1113"/>
      <c r="F1568" s="1113"/>
      <c r="G1568" s="406" t="s">
        <v>167</v>
      </c>
      <c r="H1568" s="1114">
        <v>74.8</v>
      </c>
      <c r="I1568" s="1115"/>
    </row>
    <row r="1569" spans="1:9" ht="12.75" customHeight="1" x14ac:dyDescent="0.2">
      <c r="A1569" s="1112" t="s">
        <v>2992</v>
      </c>
      <c r="B1569" s="1112"/>
      <c r="C1569" s="1113" t="s">
        <v>2993</v>
      </c>
      <c r="D1569" s="1113"/>
      <c r="E1569" s="1113"/>
      <c r="F1569" s="1113"/>
      <c r="G1569" s="406" t="s">
        <v>167</v>
      </c>
      <c r="H1569" s="1114">
        <v>28.11</v>
      </c>
      <c r="I1569" s="1115"/>
    </row>
    <row r="1570" spans="1:9" ht="12.75" customHeight="1" x14ac:dyDescent="0.2">
      <c r="A1570" s="1112" t="s">
        <v>2994</v>
      </c>
      <c r="B1570" s="1112"/>
      <c r="C1570" s="1113" t="s">
        <v>2995</v>
      </c>
      <c r="D1570" s="1113"/>
      <c r="E1570" s="1113"/>
      <c r="F1570" s="1113"/>
      <c r="G1570" s="406" t="s">
        <v>167</v>
      </c>
      <c r="H1570" s="1114">
        <v>34.799999999999997</v>
      </c>
      <c r="I1570" s="1115"/>
    </row>
    <row r="1571" spans="1:9" ht="12.75" customHeight="1" x14ac:dyDescent="0.2">
      <c r="A1571" s="1112" t="s">
        <v>2996</v>
      </c>
      <c r="B1571" s="1112"/>
      <c r="C1571" s="1113" t="s">
        <v>2997</v>
      </c>
      <c r="D1571" s="1113"/>
      <c r="E1571" s="1113"/>
      <c r="F1571" s="1113"/>
      <c r="G1571" s="406" t="s">
        <v>167</v>
      </c>
      <c r="H1571" s="1114">
        <v>62.65</v>
      </c>
      <c r="I1571" s="1115"/>
    </row>
    <row r="1572" spans="1:9" ht="12.75" customHeight="1" x14ac:dyDescent="0.2">
      <c r="A1572" s="1112" t="s">
        <v>2998</v>
      </c>
      <c r="B1572" s="1112"/>
      <c r="C1572" s="1113" t="s">
        <v>2999</v>
      </c>
      <c r="D1572" s="1113"/>
      <c r="E1572" s="1113"/>
      <c r="F1572" s="1113"/>
      <c r="G1572" s="406" t="s">
        <v>167</v>
      </c>
      <c r="H1572" s="1114">
        <v>50.82</v>
      </c>
      <c r="I1572" s="1115"/>
    </row>
    <row r="1573" spans="1:9" ht="12.75" customHeight="1" x14ac:dyDescent="0.2">
      <c r="A1573" s="1112" t="s">
        <v>3000</v>
      </c>
      <c r="B1573" s="1112"/>
      <c r="C1573" s="1113" t="s">
        <v>3001</v>
      </c>
      <c r="D1573" s="1113"/>
      <c r="E1573" s="1113"/>
      <c r="F1573" s="1113"/>
      <c r="G1573" s="406" t="s">
        <v>167</v>
      </c>
      <c r="H1573" s="1114">
        <v>81.91</v>
      </c>
      <c r="I1573" s="1115"/>
    </row>
    <row r="1574" spans="1:9" ht="12.75" customHeight="1" x14ac:dyDescent="0.2">
      <c r="A1574" s="1112" t="s">
        <v>3002</v>
      </c>
      <c r="B1574" s="1112"/>
      <c r="C1574" s="1113" t="s">
        <v>3003</v>
      </c>
      <c r="D1574" s="1113"/>
      <c r="E1574" s="1113"/>
      <c r="F1574" s="1113"/>
      <c r="G1574" s="406" t="s">
        <v>167</v>
      </c>
      <c r="H1574" s="1114">
        <v>30.07</v>
      </c>
      <c r="I1574" s="1115"/>
    </row>
    <row r="1575" spans="1:9" ht="12.75" customHeight="1" x14ac:dyDescent="0.2">
      <c r="A1575" s="1112" t="s">
        <v>3004</v>
      </c>
      <c r="B1575" s="1112"/>
      <c r="C1575" s="1113" t="s">
        <v>3005</v>
      </c>
      <c r="D1575" s="1113"/>
      <c r="E1575" s="1113"/>
      <c r="F1575" s="1113"/>
      <c r="G1575" s="406" t="s">
        <v>167</v>
      </c>
      <c r="H1575" s="1114">
        <v>19.149999999999999</v>
      </c>
      <c r="I1575" s="1115"/>
    </row>
    <row r="1576" spans="1:9" ht="12.75" customHeight="1" x14ac:dyDescent="0.2">
      <c r="A1576" s="1112" t="s">
        <v>3006</v>
      </c>
      <c r="B1576" s="1112"/>
      <c r="C1576" s="1113" t="s">
        <v>3007</v>
      </c>
      <c r="D1576" s="1113"/>
      <c r="E1576" s="1113"/>
      <c r="F1576" s="1113"/>
      <c r="G1576" s="406" t="s">
        <v>167</v>
      </c>
      <c r="H1576" s="1114">
        <v>47</v>
      </c>
      <c r="I1576" s="1115"/>
    </row>
    <row r="1577" spans="1:9" ht="12.75" customHeight="1" x14ac:dyDescent="0.2">
      <c r="A1577" s="1112" t="s">
        <v>3008</v>
      </c>
      <c r="B1577" s="1112"/>
      <c r="C1577" s="1113" t="s">
        <v>3009</v>
      </c>
      <c r="D1577" s="1113"/>
      <c r="E1577" s="1113"/>
      <c r="F1577" s="1113"/>
      <c r="G1577" s="406" t="s">
        <v>167</v>
      </c>
      <c r="H1577" s="1114">
        <v>35.17</v>
      </c>
      <c r="I1577" s="1115"/>
    </row>
    <row r="1578" spans="1:9" ht="12.75" customHeight="1" x14ac:dyDescent="0.2">
      <c r="A1578" s="1112" t="s">
        <v>3010</v>
      </c>
      <c r="B1578" s="1112"/>
      <c r="C1578" s="1113" t="s">
        <v>3011</v>
      </c>
      <c r="D1578" s="1113"/>
      <c r="E1578" s="1113"/>
      <c r="F1578" s="1113"/>
      <c r="G1578" s="406" t="s">
        <v>167</v>
      </c>
      <c r="H1578" s="1114">
        <v>66.260000000000005</v>
      </c>
      <c r="I1578" s="1115"/>
    </row>
    <row r="1579" spans="1:9" ht="12.75" customHeight="1" x14ac:dyDescent="0.2">
      <c r="A1579" s="1112" t="s">
        <v>3012</v>
      </c>
      <c r="B1579" s="1112"/>
      <c r="C1579" s="1113" t="s">
        <v>3013</v>
      </c>
      <c r="D1579" s="1113"/>
      <c r="E1579" s="1113"/>
      <c r="F1579" s="1113"/>
      <c r="G1579" s="406" t="s">
        <v>167</v>
      </c>
      <c r="H1579" s="1114">
        <v>14.42</v>
      </c>
      <c r="I1579" s="1115"/>
    </row>
    <row r="1580" spans="1:9" ht="12.75" customHeight="1" x14ac:dyDescent="0.2">
      <c r="A1580" s="1112" t="s">
        <v>3014</v>
      </c>
      <c r="B1580" s="1112"/>
      <c r="C1580" s="1113" t="s">
        <v>3015</v>
      </c>
      <c r="D1580" s="1113"/>
      <c r="E1580" s="1113"/>
      <c r="F1580" s="1113"/>
      <c r="G1580" s="406" t="s">
        <v>167</v>
      </c>
      <c r="H1580" s="1114">
        <v>34.799999999999997</v>
      </c>
      <c r="I1580" s="1115"/>
    </row>
    <row r="1581" spans="1:9" ht="12.75" customHeight="1" x14ac:dyDescent="0.2">
      <c r="A1581" s="1112" t="s">
        <v>3016</v>
      </c>
      <c r="B1581" s="1112"/>
      <c r="C1581" s="1113" t="s">
        <v>3017</v>
      </c>
      <c r="D1581" s="1113"/>
      <c r="E1581" s="1113"/>
      <c r="F1581" s="1113"/>
      <c r="G1581" s="406" t="s">
        <v>167</v>
      </c>
      <c r="H1581" s="1114">
        <v>62.65</v>
      </c>
      <c r="I1581" s="1115"/>
    </row>
    <row r="1582" spans="1:9" ht="12.75" customHeight="1" x14ac:dyDescent="0.2">
      <c r="A1582" s="1112" t="s">
        <v>3018</v>
      </c>
      <c r="B1582" s="1112"/>
      <c r="C1582" s="1113" t="s">
        <v>3019</v>
      </c>
      <c r="D1582" s="1113"/>
      <c r="E1582" s="1113"/>
      <c r="F1582" s="1113"/>
      <c r="G1582" s="406" t="s">
        <v>167</v>
      </c>
      <c r="H1582" s="1114">
        <v>50.82</v>
      </c>
      <c r="I1582" s="1115"/>
    </row>
    <row r="1583" spans="1:9" ht="12.75" customHeight="1" x14ac:dyDescent="0.2">
      <c r="A1583" s="1112" t="s">
        <v>3020</v>
      </c>
      <c r="B1583" s="1112"/>
      <c r="C1583" s="1113" t="s">
        <v>3021</v>
      </c>
      <c r="D1583" s="1113"/>
      <c r="E1583" s="1113"/>
      <c r="F1583" s="1113"/>
      <c r="G1583" s="406" t="s">
        <v>167</v>
      </c>
      <c r="H1583" s="1114">
        <v>81.91</v>
      </c>
      <c r="I1583" s="1115"/>
    </row>
    <row r="1584" spans="1:9" ht="12.75" customHeight="1" x14ac:dyDescent="0.2">
      <c r="A1584" s="1112" t="s">
        <v>3022</v>
      </c>
      <c r="B1584" s="1112"/>
      <c r="C1584" s="1113" t="s">
        <v>3023</v>
      </c>
      <c r="D1584" s="1113"/>
      <c r="E1584" s="1113"/>
      <c r="F1584" s="1113"/>
      <c r="G1584" s="406" t="s">
        <v>167</v>
      </c>
      <c r="H1584" s="1114">
        <v>30.07</v>
      </c>
      <c r="I1584" s="1115"/>
    </row>
    <row r="1585" spans="1:9" ht="12.75" customHeight="1" x14ac:dyDescent="0.2">
      <c r="A1585" s="1112" t="s">
        <v>3024</v>
      </c>
      <c r="B1585" s="1112"/>
      <c r="C1585" s="1113" t="s">
        <v>3025</v>
      </c>
      <c r="D1585" s="1113"/>
      <c r="E1585" s="1113"/>
      <c r="F1585" s="1113"/>
      <c r="G1585" s="406" t="s">
        <v>167</v>
      </c>
      <c r="H1585" s="1114">
        <v>21.51</v>
      </c>
      <c r="I1585" s="1115"/>
    </row>
    <row r="1586" spans="1:9" ht="12.75" customHeight="1" x14ac:dyDescent="0.2">
      <c r="A1586" s="1112" t="s">
        <v>3026</v>
      </c>
      <c r="B1586" s="1112"/>
      <c r="C1586" s="1113" t="s">
        <v>3027</v>
      </c>
      <c r="D1586" s="1113"/>
      <c r="E1586" s="1113"/>
      <c r="F1586" s="1113"/>
      <c r="G1586" s="406" t="s">
        <v>167</v>
      </c>
      <c r="H1586" s="1114">
        <v>37.159999999999997</v>
      </c>
      <c r="I1586" s="1115"/>
    </row>
    <row r="1587" spans="1:9" ht="12.75" customHeight="1" x14ac:dyDescent="0.2">
      <c r="A1587" s="1112" t="s">
        <v>3028</v>
      </c>
      <c r="B1587" s="1112"/>
      <c r="C1587" s="1113" t="s">
        <v>3029</v>
      </c>
      <c r="D1587" s="1113"/>
      <c r="E1587" s="1113"/>
      <c r="F1587" s="1113"/>
      <c r="G1587" s="406" t="s">
        <v>167</v>
      </c>
      <c r="H1587" s="1114">
        <v>52.53</v>
      </c>
      <c r="I1587" s="1115"/>
    </row>
    <row r="1588" spans="1:9" ht="12.75" customHeight="1" x14ac:dyDescent="0.2">
      <c r="A1588" s="1112" t="s">
        <v>3030</v>
      </c>
      <c r="B1588" s="1112"/>
      <c r="C1588" s="1113" t="s">
        <v>3031</v>
      </c>
      <c r="D1588" s="1113"/>
      <c r="E1588" s="1113"/>
      <c r="F1588" s="1113"/>
      <c r="G1588" s="406" t="s">
        <v>167</v>
      </c>
      <c r="H1588" s="1114">
        <v>68.180000000000007</v>
      </c>
      <c r="I1588" s="1115"/>
    </row>
    <row r="1589" spans="1:9" ht="12.75" customHeight="1" x14ac:dyDescent="0.2">
      <c r="A1589" s="1112" t="s">
        <v>3032</v>
      </c>
      <c r="B1589" s="1112"/>
      <c r="C1589" s="1113" t="s">
        <v>3033</v>
      </c>
      <c r="D1589" s="1113"/>
      <c r="E1589" s="1113"/>
      <c r="F1589" s="1113"/>
      <c r="G1589" s="406" t="s">
        <v>167</v>
      </c>
      <c r="H1589" s="1114">
        <v>39.79</v>
      </c>
      <c r="I1589" s="1115"/>
    </row>
    <row r="1590" spans="1:9" ht="12.75" customHeight="1" x14ac:dyDescent="0.2">
      <c r="A1590" s="1112" t="s">
        <v>3034</v>
      </c>
      <c r="B1590" s="1112"/>
      <c r="C1590" s="1113" t="s">
        <v>3035</v>
      </c>
      <c r="D1590" s="1113"/>
      <c r="E1590" s="1113"/>
      <c r="F1590" s="1113"/>
      <c r="G1590" s="406" t="s">
        <v>167</v>
      </c>
      <c r="H1590" s="1114">
        <v>55.44</v>
      </c>
      <c r="I1590" s="1115"/>
    </row>
    <row r="1591" spans="1:9" ht="12.75" customHeight="1" x14ac:dyDescent="0.2">
      <c r="A1591" s="1112" t="s">
        <v>3036</v>
      </c>
      <c r="B1591" s="1112"/>
      <c r="C1591" s="1113" t="s">
        <v>3037</v>
      </c>
      <c r="D1591" s="1113"/>
      <c r="E1591" s="1113"/>
      <c r="F1591" s="1113"/>
      <c r="G1591" s="406" t="s">
        <v>167</v>
      </c>
      <c r="H1591" s="1114">
        <v>73.37</v>
      </c>
      <c r="I1591" s="1115"/>
    </row>
    <row r="1592" spans="1:9" ht="12.75" customHeight="1" x14ac:dyDescent="0.2">
      <c r="A1592" s="1112" t="s">
        <v>3038</v>
      </c>
      <c r="B1592" s="1112"/>
      <c r="C1592" s="1113" t="s">
        <v>3039</v>
      </c>
      <c r="D1592" s="1113"/>
      <c r="E1592" s="1113"/>
      <c r="F1592" s="1113"/>
      <c r="G1592" s="406" t="s">
        <v>167</v>
      </c>
      <c r="H1592" s="1114">
        <v>89.02</v>
      </c>
      <c r="I1592" s="1115"/>
    </row>
    <row r="1593" spans="1:9" ht="12.75" customHeight="1" x14ac:dyDescent="0.2">
      <c r="A1593" s="1112" t="s">
        <v>3040</v>
      </c>
      <c r="B1593" s="1112"/>
      <c r="C1593" s="1113" t="s">
        <v>3041</v>
      </c>
      <c r="D1593" s="1113"/>
      <c r="E1593" s="1113"/>
      <c r="F1593" s="1113"/>
      <c r="G1593" s="406" t="s">
        <v>167</v>
      </c>
      <c r="H1593" s="1114">
        <v>16.38</v>
      </c>
      <c r="I1593" s="1115"/>
    </row>
    <row r="1594" spans="1:9" ht="12.75" customHeight="1" x14ac:dyDescent="0.2">
      <c r="A1594" s="1112" t="s">
        <v>3042</v>
      </c>
      <c r="B1594" s="1112"/>
      <c r="C1594" s="1113" t="s">
        <v>3043</v>
      </c>
      <c r="D1594" s="1113"/>
      <c r="E1594" s="1113"/>
      <c r="F1594" s="1113"/>
      <c r="G1594" s="406" t="s">
        <v>167</v>
      </c>
      <c r="H1594" s="1114">
        <v>32.03</v>
      </c>
      <c r="I1594" s="1115"/>
    </row>
    <row r="1595" spans="1:9" ht="12.75" customHeight="1" x14ac:dyDescent="0.2">
      <c r="A1595" s="1112" t="s">
        <v>3044</v>
      </c>
      <c r="B1595" s="1112"/>
      <c r="C1595" s="1113" t="s">
        <v>3045</v>
      </c>
      <c r="D1595" s="1113"/>
      <c r="E1595" s="1113"/>
      <c r="F1595" s="1113"/>
      <c r="G1595" s="406" t="s">
        <v>167</v>
      </c>
      <c r="H1595" s="1114">
        <v>55.14</v>
      </c>
      <c r="I1595" s="1115"/>
    </row>
    <row r="1596" spans="1:9" ht="12.75" customHeight="1" x14ac:dyDescent="0.2">
      <c r="A1596" s="1112" t="s">
        <v>3046</v>
      </c>
      <c r="B1596" s="1112"/>
      <c r="C1596" s="1113" t="s">
        <v>3047</v>
      </c>
      <c r="D1596" s="1113"/>
      <c r="E1596" s="1113"/>
      <c r="F1596" s="1113"/>
      <c r="G1596" s="406" t="s">
        <v>167</v>
      </c>
      <c r="H1596" s="1114">
        <v>36.07</v>
      </c>
      <c r="I1596" s="1115"/>
    </row>
    <row r="1597" spans="1:9" ht="12.75" customHeight="1" x14ac:dyDescent="0.2">
      <c r="A1597" s="1112" t="s">
        <v>3048</v>
      </c>
      <c r="B1597" s="1112"/>
      <c r="C1597" s="1113" t="s">
        <v>3049</v>
      </c>
      <c r="D1597" s="1113"/>
      <c r="E1597" s="1113"/>
      <c r="F1597" s="1113"/>
      <c r="G1597" s="406" t="s">
        <v>167</v>
      </c>
      <c r="H1597" s="1114">
        <v>27.05</v>
      </c>
      <c r="I1597" s="1115"/>
    </row>
    <row r="1598" spans="1:9" ht="12.75" customHeight="1" x14ac:dyDescent="0.2">
      <c r="A1598" s="1112" t="s">
        <v>3050</v>
      </c>
      <c r="B1598" s="1112"/>
      <c r="C1598" s="1113" t="s">
        <v>3051</v>
      </c>
      <c r="D1598" s="1113"/>
      <c r="E1598" s="1113"/>
      <c r="F1598" s="1113"/>
      <c r="G1598" s="406" t="s">
        <v>167</v>
      </c>
      <c r="H1598" s="1114">
        <v>35.450000000000003</v>
      </c>
      <c r="I1598" s="1115"/>
    </row>
    <row r="1599" spans="1:9" ht="12.75" customHeight="1" x14ac:dyDescent="0.2">
      <c r="A1599" s="1112" t="s">
        <v>3052</v>
      </c>
      <c r="B1599" s="1112"/>
      <c r="C1599" s="1113" t="s">
        <v>3053</v>
      </c>
      <c r="D1599" s="1113"/>
      <c r="E1599" s="1113"/>
      <c r="F1599" s="1113"/>
      <c r="G1599" s="406" t="s">
        <v>167</v>
      </c>
      <c r="H1599" s="1114">
        <v>30.73</v>
      </c>
      <c r="I1599" s="1115"/>
    </row>
    <row r="1600" spans="1:9" ht="12.75" customHeight="1" x14ac:dyDescent="0.2">
      <c r="A1600" s="1112" t="s">
        <v>3054</v>
      </c>
      <c r="B1600" s="1112"/>
      <c r="C1600" s="1113" t="s">
        <v>3055</v>
      </c>
      <c r="D1600" s="1113"/>
      <c r="E1600" s="1113"/>
      <c r="F1600" s="1113"/>
      <c r="G1600" s="406" t="s">
        <v>167</v>
      </c>
      <c r="H1600" s="1114">
        <v>37.82</v>
      </c>
      <c r="I1600" s="1115"/>
    </row>
    <row r="1601" spans="1:9" ht="12.75" customHeight="1" x14ac:dyDescent="0.2">
      <c r="A1601" s="1112" t="s">
        <v>3056</v>
      </c>
      <c r="B1601" s="1112"/>
      <c r="C1601" s="1113" t="s">
        <v>3057</v>
      </c>
      <c r="D1601" s="1113"/>
      <c r="E1601" s="1113"/>
      <c r="F1601" s="1113"/>
      <c r="G1601" s="406" t="s">
        <v>167</v>
      </c>
      <c r="H1601" s="1114">
        <v>53.93</v>
      </c>
      <c r="I1601" s="1115"/>
    </row>
    <row r="1602" spans="1:9" ht="12.75" customHeight="1" x14ac:dyDescent="0.2">
      <c r="A1602" s="1112" t="s">
        <v>3058</v>
      </c>
      <c r="B1602" s="1112"/>
      <c r="C1602" s="1113" t="s">
        <v>3059</v>
      </c>
      <c r="D1602" s="1113"/>
      <c r="E1602" s="1113"/>
      <c r="F1602" s="1113"/>
      <c r="G1602" s="406" t="s">
        <v>167</v>
      </c>
      <c r="H1602" s="1114">
        <v>35.880000000000003</v>
      </c>
      <c r="I1602" s="1115"/>
    </row>
    <row r="1603" spans="1:9" ht="12.75" customHeight="1" x14ac:dyDescent="0.2">
      <c r="A1603" s="1112" t="s">
        <v>3060</v>
      </c>
      <c r="B1603" s="1112"/>
      <c r="C1603" s="1113" t="s">
        <v>3061</v>
      </c>
      <c r="D1603" s="1113"/>
      <c r="E1603" s="1113"/>
      <c r="F1603" s="1113"/>
      <c r="G1603" s="406" t="s">
        <v>167</v>
      </c>
      <c r="H1603" s="1117">
        <v>5.65</v>
      </c>
      <c r="I1603" s="1115"/>
    </row>
    <row r="1604" spans="1:9" ht="12.75" customHeight="1" x14ac:dyDescent="0.2">
      <c r="A1604" s="1112" t="s">
        <v>3062</v>
      </c>
      <c r="B1604" s="1112"/>
      <c r="C1604" s="1113" t="s">
        <v>3063</v>
      </c>
      <c r="D1604" s="1113"/>
      <c r="E1604" s="1113"/>
      <c r="F1604" s="1113"/>
      <c r="G1604" s="406" t="s">
        <v>167</v>
      </c>
      <c r="H1604" s="1114">
        <v>11.33</v>
      </c>
      <c r="I1604" s="1115"/>
    </row>
    <row r="1605" spans="1:9" ht="12.75" customHeight="1" x14ac:dyDescent="0.2">
      <c r="A1605" s="1112" t="s">
        <v>3064</v>
      </c>
      <c r="B1605" s="1112"/>
      <c r="C1605" s="1113" t="s">
        <v>3065</v>
      </c>
      <c r="D1605" s="1113"/>
      <c r="E1605" s="1113"/>
      <c r="F1605" s="1113"/>
      <c r="G1605" s="406" t="s">
        <v>167</v>
      </c>
      <c r="H1605" s="1114">
        <v>10.19</v>
      </c>
      <c r="I1605" s="1115"/>
    </row>
    <row r="1606" spans="1:9" ht="12.75" customHeight="1" x14ac:dyDescent="0.2">
      <c r="A1606" s="1112" t="s">
        <v>3066</v>
      </c>
      <c r="B1606" s="1112"/>
      <c r="C1606" s="1113" t="s">
        <v>3067</v>
      </c>
      <c r="D1606" s="1113"/>
      <c r="E1606" s="1113"/>
      <c r="F1606" s="1113"/>
      <c r="G1606" s="406" t="s">
        <v>167</v>
      </c>
      <c r="H1606" s="1114">
        <v>14.76</v>
      </c>
      <c r="I1606" s="1115"/>
    </row>
    <row r="1607" spans="1:9" ht="12.75" customHeight="1" x14ac:dyDescent="0.2">
      <c r="A1607" s="1112" t="s">
        <v>3068</v>
      </c>
      <c r="B1607" s="1112"/>
      <c r="C1607" s="1113" t="s">
        <v>3069</v>
      </c>
      <c r="D1607" s="1113"/>
      <c r="E1607" s="1113"/>
      <c r="F1607" s="1113"/>
      <c r="G1607" s="406" t="s">
        <v>167</v>
      </c>
      <c r="H1607" s="1117">
        <v>4.6500000000000004</v>
      </c>
      <c r="I1607" s="1115"/>
    </row>
    <row r="1608" spans="1:9" ht="12.75" customHeight="1" x14ac:dyDescent="0.2">
      <c r="A1608" s="1140">
        <v>8925</v>
      </c>
      <c r="B1608" s="1119"/>
      <c r="C1608" s="1120" t="s">
        <v>3070</v>
      </c>
      <c r="D1608" s="1120"/>
      <c r="E1608" s="1120"/>
      <c r="F1608" s="1120"/>
      <c r="G1608" s="405"/>
      <c r="H1608" s="1121"/>
      <c r="I1608" s="1121"/>
    </row>
    <row r="1609" spans="1:9" ht="12.75" customHeight="1" x14ac:dyDescent="0.2">
      <c r="A1609" s="1112" t="s">
        <v>3071</v>
      </c>
      <c r="B1609" s="1112"/>
      <c r="C1609" s="1113" t="s">
        <v>3072</v>
      </c>
      <c r="D1609" s="1113"/>
      <c r="E1609" s="1113"/>
      <c r="F1609" s="1113"/>
      <c r="G1609" s="406" t="s">
        <v>53</v>
      </c>
      <c r="H1609" s="1117">
        <v>4.76</v>
      </c>
      <c r="I1609" s="1115"/>
    </row>
    <row r="1610" spans="1:9" ht="12.75" customHeight="1" x14ac:dyDescent="0.2">
      <c r="A1610" s="1112" t="s">
        <v>3073</v>
      </c>
      <c r="B1610" s="1112"/>
      <c r="C1610" s="1113" t="s">
        <v>3074</v>
      </c>
      <c r="D1610" s="1113"/>
      <c r="E1610" s="1113"/>
      <c r="F1610" s="1113"/>
      <c r="G1610" s="406" t="s">
        <v>53</v>
      </c>
      <c r="H1610" s="1117">
        <v>7.62</v>
      </c>
      <c r="I1610" s="1115"/>
    </row>
    <row r="1611" spans="1:9" ht="12.75" customHeight="1" x14ac:dyDescent="0.2">
      <c r="A1611" s="1112" t="s">
        <v>3075</v>
      </c>
      <c r="B1611" s="1112"/>
      <c r="C1611" s="1113" t="s">
        <v>3076</v>
      </c>
      <c r="D1611" s="1113"/>
      <c r="E1611" s="1113"/>
      <c r="F1611" s="1113"/>
      <c r="G1611" s="406" t="s">
        <v>53</v>
      </c>
      <c r="H1611" s="1117">
        <v>5.56</v>
      </c>
      <c r="I1611" s="1115"/>
    </row>
    <row r="1612" spans="1:9" ht="12.75" customHeight="1" x14ac:dyDescent="0.2">
      <c r="A1612" s="1112" t="s">
        <v>3077</v>
      </c>
      <c r="B1612" s="1112"/>
      <c r="C1612" s="1113" t="s">
        <v>3078</v>
      </c>
      <c r="D1612" s="1113"/>
      <c r="E1612" s="1113"/>
      <c r="F1612" s="1113"/>
      <c r="G1612" s="406" t="s">
        <v>53</v>
      </c>
      <c r="H1612" s="1117">
        <v>8.42</v>
      </c>
      <c r="I1612" s="1115"/>
    </row>
    <row r="1613" spans="1:9" ht="12.75" customHeight="1" x14ac:dyDescent="0.2">
      <c r="A1613" s="1112" t="s">
        <v>3079</v>
      </c>
      <c r="B1613" s="1112"/>
      <c r="C1613" s="1113" t="s">
        <v>3080</v>
      </c>
      <c r="D1613" s="1113"/>
      <c r="E1613" s="1113"/>
      <c r="F1613" s="1113"/>
      <c r="G1613" s="406" t="s">
        <v>53</v>
      </c>
      <c r="H1613" s="1117">
        <v>7.28</v>
      </c>
      <c r="I1613" s="1115"/>
    </row>
    <row r="1614" spans="1:9" ht="12.75" customHeight="1" x14ac:dyDescent="0.2">
      <c r="A1614" s="1112" t="s">
        <v>3081</v>
      </c>
      <c r="B1614" s="1112"/>
      <c r="C1614" s="1113" t="s">
        <v>3082</v>
      </c>
      <c r="D1614" s="1113"/>
      <c r="E1614" s="1113"/>
      <c r="F1614" s="1113"/>
      <c r="G1614" s="406" t="s">
        <v>53</v>
      </c>
      <c r="H1614" s="1114">
        <v>16.96</v>
      </c>
      <c r="I1614" s="1115"/>
    </row>
    <row r="1615" spans="1:9" ht="12.75" customHeight="1" x14ac:dyDescent="0.2">
      <c r="A1615" s="1112" t="s">
        <v>3083</v>
      </c>
      <c r="B1615" s="1112"/>
      <c r="C1615" s="1113" t="s">
        <v>3084</v>
      </c>
      <c r="D1615" s="1113"/>
      <c r="E1615" s="1113"/>
      <c r="F1615" s="1113"/>
      <c r="G1615" s="406" t="s">
        <v>53</v>
      </c>
      <c r="H1615" s="1114">
        <v>30.27</v>
      </c>
      <c r="I1615" s="1115"/>
    </row>
    <row r="1616" spans="1:9" ht="12.75" customHeight="1" x14ac:dyDescent="0.2">
      <c r="A1616" s="1112" t="s">
        <v>3085</v>
      </c>
      <c r="B1616" s="1112"/>
      <c r="C1616" s="1113" t="s">
        <v>3086</v>
      </c>
      <c r="D1616" s="1113"/>
      <c r="E1616" s="1113"/>
      <c r="F1616" s="1113"/>
      <c r="G1616" s="406" t="s">
        <v>53</v>
      </c>
      <c r="H1616" s="1114">
        <v>21.8</v>
      </c>
      <c r="I1616" s="1115"/>
    </row>
    <row r="1617" spans="1:9" ht="12.75" customHeight="1" x14ac:dyDescent="0.2">
      <c r="A1617" s="1112" t="s">
        <v>3087</v>
      </c>
      <c r="B1617" s="1112"/>
      <c r="C1617" s="1113" t="s">
        <v>3088</v>
      </c>
      <c r="D1617" s="1113"/>
      <c r="E1617" s="1113"/>
      <c r="F1617" s="1113"/>
      <c r="G1617" s="406" t="s">
        <v>53</v>
      </c>
      <c r="H1617" s="1114">
        <v>38.86</v>
      </c>
      <c r="I1617" s="1115"/>
    </row>
    <row r="1618" spans="1:9" ht="12.75" customHeight="1" x14ac:dyDescent="0.2">
      <c r="A1618" s="1112" t="s">
        <v>3089</v>
      </c>
      <c r="B1618" s="1112"/>
      <c r="C1618" s="1113" t="s">
        <v>3090</v>
      </c>
      <c r="D1618" s="1113"/>
      <c r="E1618" s="1113"/>
      <c r="F1618" s="1113"/>
      <c r="G1618" s="406" t="s">
        <v>53</v>
      </c>
      <c r="H1618" s="1114">
        <v>64.849999999999994</v>
      </c>
      <c r="I1618" s="1115"/>
    </row>
    <row r="1619" spans="1:9" ht="12.75" customHeight="1" x14ac:dyDescent="0.2">
      <c r="A1619" s="1112" t="s">
        <v>3091</v>
      </c>
      <c r="B1619" s="1112"/>
      <c r="C1619" s="1113" t="s">
        <v>3092</v>
      </c>
      <c r="D1619" s="1113"/>
      <c r="E1619" s="1113"/>
      <c r="F1619" s="1113"/>
      <c r="G1619" s="406" t="s">
        <v>53</v>
      </c>
      <c r="H1619" s="1114">
        <v>14.02</v>
      </c>
      <c r="I1619" s="1115"/>
    </row>
    <row r="1620" spans="1:9" ht="12.75" customHeight="1" x14ac:dyDescent="0.2">
      <c r="A1620" s="1140">
        <v>8926</v>
      </c>
      <c r="B1620" s="1119"/>
      <c r="C1620" s="1120" t="s">
        <v>3093</v>
      </c>
      <c r="D1620" s="1120"/>
      <c r="E1620" s="1120"/>
      <c r="F1620" s="1120"/>
      <c r="G1620" s="405"/>
      <c r="H1620" s="1121"/>
      <c r="I1620" s="1121"/>
    </row>
    <row r="1621" spans="1:9" ht="12.75" customHeight="1" x14ac:dyDescent="0.2">
      <c r="A1621" s="1112" t="s">
        <v>3094</v>
      </c>
      <c r="B1621" s="1112"/>
      <c r="C1621" s="1113" t="s">
        <v>3095</v>
      </c>
      <c r="D1621" s="1113"/>
      <c r="E1621" s="1113"/>
      <c r="F1621" s="1113"/>
      <c r="G1621" s="406" t="s">
        <v>53</v>
      </c>
      <c r="H1621" s="1114">
        <v>95.61</v>
      </c>
      <c r="I1621" s="1115"/>
    </row>
    <row r="1622" spans="1:9" ht="12.75" customHeight="1" x14ac:dyDescent="0.2">
      <c r="A1622" s="1112" t="s">
        <v>3096</v>
      </c>
      <c r="B1622" s="1112"/>
      <c r="C1622" s="1113" t="s">
        <v>3097</v>
      </c>
      <c r="D1622" s="1113"/>
      <c r="E1622" s="1113"/>
      <c r="F1622" s="1113"/>
      <c r="G1622" s="406" t="s">
        <v>53</v>
      </c>
      <c r="H1622" s="1114">
        <v>17.38</v>
      </c>
      <c r="I1622" s="1115"/>
    </row>
    <row r="1623" spans="1:9" ht="12.75" customHeight="1" x14ac:dyDescent="0.2">
      <c r="A1623" s="1112" t="s">
        <v>3098</v>
      </c>
      <c r="B1623" s="1112"/>
      <c r="C1623" s="1113" t="s">
        <v>3099</v>
      </c>
      <c r="D1623" s="1113"/>
      <c r="E1623" s="1113"/>
      <c r="F1623" s="1113"/>
      <c r="G1623" s="406" t="s">
        <v>53</v>
      </c>
      <c r="H1623" s="1114">
        <v>18.89</v>
      </c>
      <c r="I1623" s="1115"/>
    </row>
    <row r="1624" spans="1:9" ht="12.75" customHeight="1" x14ac:dyDescent="0.2">
      <c r="A1624" s="1112" t="s">
        <v>3100</v>
      </c>
      <c r="B1624" s="1112"/>
      <c r="C1624" s="1113" t="s">
        <v>3101</v>
      </c>
      <c r="D1624" s="1113"/>
      <c r="E1624" s="1113"/>
      <c r="F1624" s="1113"/>
      <c r="G1624" s="406" t="s">
        <v>53</v>
      </c>
      <c r="H1624" s="1114">
        <v>23</v>
      </c>
      <c r="I1624" s="1115"/>
    </row>
    <row r="1625" spans="1:9" ht="12.75" customHeight="1" x14ac:dyDescent="0.2">
      <c r="A1625" s="1112" t="s">
        <v>3102</v>
      </c>
      <c r="B1625" s="1112"/>
      <c r="C1625" s="1113" t="s">
        <v>3103</v>
      </c>
      <c r="D1625" s="1113"/>
      <c r="E1625" s="1113"/>
      <c r="F1625" s="1113"/>
      <c r="G1625" s="406" t="s">
        <v>53</v>
      </c>
      <c r="H1625" s="1114">
        <v>34.840000000000003</v>
      </c>
      <c r="I1625" s="1115"/>
    </row>
    <row r="1626" spans="1:9" ht="12.75" customHeight="1" x14ac:dyDescent="0.2">
      <c r="A1626" s="1112" t="s">
        <v>3104</v>
      </c>
      <c r="B1626" s="1112"/>
      <c r="C1626" s="1113" t="s">
        <v>3105</v>
      </c>
      <c r="D1626" s="1113"/>
      <c r="E1626" s="1113"/>
      <c r="F1626" s="1113"/>
      <c r="G1626" s="406" t="s">
        <v>53</v>
      </c>
      <c r="H1626" s="1114">
        <v>33.590000000000003</v>
      </c>
      <c r="I1626" s="1115"/>
    </row>
    <row r="1627" spans="1:9" ht="12.75" customHeight="1" x14ac:dyDescent="0.2">
      <c r="A1627" s="1112" t="s">
        <v>3106</v>
      </c>
      <c r="B1627" s="1112"/>
      <c r="C1627" s="1113" t="s">
        <v>3107</v>
      </c>
      <c r="D1627" s="1113"/>
      <c r="E1627" s="1113"/>
      <c r="F1627" s="1113"/>
      <c r="G1627" s="406" t="s">
        <v>53</v>
      </c>
      <c r="H1627" s="1114">
        <v>43.96</v>
      </c>
      <c r="I1627" s="1115"/>
    </row>
    <row r="1628" spans="1:9" ht="12.75" customHeight="1" x14ac:dyDescent="0.2">
      <c r="A1628" s="1112" t="s">
        <v>3108</v>
      </c>
      <c r="B1628" s="1112"/>
      <c r="C1628" s="1113" t="s">
        <v>3109</v>
      </c>
      <c r="D1628" s="1113"/>
      <c r="E1628" s="1113"/>
      <c r="F1628" s="1113"/>
      <c r="G1628" s="406" t="s">
        <v>53</v>
      </c>
      <c r="H1628" s="1114">
        <v>63.37</v>
      </c>
      <c r="I1628" s="1115"/>
    </row>
    <row r="1629" spans="1:9" ht="12.75" customHeight="1" x14ac:dyDescent="0.2">
      <c r="A1629" s="1112" t="s">
        <v>3110</v>
      </c>
      <c r="B1629" s="1112"/>
      <c r="C1629" s="1113" t="s">
        <v>3111</v>
      </c>
      <c r="D1629" s="1113"/>
      <c r="E1629" s="1113"/>
      <c r="F1629" s="1113"/>
      <c r="G1629" s="406" t="s">
        <v>53</v>
      </c>
      <c r="H1629" s="1114">
        <v>68.88</v>
      </c>
      <c r="I1629" s="1115"/>
    </row>
    <row r="1630" spans="1:9" ht="12.75" customHeight="1" x14ac:dyDescent="0.2">
      <c r="A1630" s="1112" t="s">
        <v>3112</v>
      </c>
      <c r="B1630" s="1112"/>
      <c r="C1630" s="1113" t="s">
        <v>3113</v>
      </c>
      <c r="D1630" s="1113"/>
      <c r="E1630" s="1113"/>
      <c r="F1630" s="1113"/>
      <c r="G1630" s="406" t="s">
        <v>53</v>
      </c>
      <c r="H1630" s="1117">
        <v>0.69</v>
      </c>
      <c r="I1630" s="1115"/>
    </row>
    <row r="1631" spans="1:9" ht="12.75" customHeight="1" x14ac:dyDescent="0.2">
      <c r="A1631" s="1140">
        <v>8927</v>
      </c>
      <c r="B1631" s="1119"/>
      <c r="C1631" s="1120" t="s">
        <v>3114</v>
      </c>
      <c r="D1631" s="1120"/>
      <c r="E1631" s="1120"/>
      <c r="F1631" s="1120"/>
      <c r="G1631" s="405"/>
      <c r="H1631" s="1121"/>
      <c r="I1631" s="1121"/>
    </row>
    <row r="1632" spans="1:9" ht="12.75" customHeight="1" x14ac:dyDescent="0.2">
      <c r="A1632" s="1112" t="s">
        <v>3115</v>
      </c>
      <c r="B1632" s="1112"/>
      <c r="C1632" s="1113" t="s">
        <v>3116</v>
      </c>
      <c r="D1632" s="1113"/>
      <c r="E1632" s="1113"/>
      <c r="F1632" s="1113"/>
      <c r="G1632" s="406" t="s">
        <v>53</v>
      </c>
      <c r="H1632" s="1114">
        <v>17.93</v>
      </c>
      <c r="I1632" s="1115"/>
    </row>
    <row r="1633" spans="1:9" ht="12.75" customHeight="1" x14ac:dyDescent="0.2">
      <c r="A1633" s="1112" t="s">
        <v>3117</v>
      </c>
      <c r="B1633" s="1112"/>
      <c r="C1633" s="1113" t="s">
        <v>3118</v>
      </c>
      <c r="D1633" s="1113"/>
      <c r="E1633" s="1113"/>
      <c r="F1633" s="1113"/>
      <c r="G1633" s="406" t="s">
        <v>53</v>
      </c>
      <c r="H1633" s="1114">
        <v>19.37</v>
      </c>
      <c r="I1633" s="1115"/>
    </row>
    <row r="1634" spans="1:9" ht="12.75" customHeight="1" x14ac:dyDescent="0.2">
      <c r="A1634" s="1112" t="s">
        <v>3119</v>
      </c>
      <c r="B1634" s="1112"/>
      <c r="C1634" s="1113" t="s">
        <v>3120</v>
      </c>
      <c r="D1634" s="1113"/>
      <c r="E1634" s="1113"/>
      <c r="F1634" s="1113"/>
      <c r="G1634" s="406" t="s">
        <v>53</v>
      </c>
      <c r="H1634" s="1114">
        <v>25.32</v>
      </c>
      <c r="I1634" s="1115"/>
    </row>
    <row r="1635" spans="1:9" ht="12.75" customHeight="1" x14ac:dyDescent="0.2">
      <c r="A1635" s="1112" t="s">
        <v>3121</v>
      </c>
      <c r="B1635" s="1112"/>
      <c r="C1635" s="1113" t="s">
        <v>3122</v>
      </c>
      <c r="D1635" s="1113"/>
      <c r="E1635" s="1113"/>
      <c r="F1635" s="1113"/>
      <c r="G1635" s="406" t="s">
        <v>53</v>
      </c>
      <c r="H1635" s="1116">
        <v>130.25</v>
      </c>
      <c r="I1635" s="1115"/>
    </row>
    <row r="1636" spans="1:9" ht="12.75" customHeight="1" x14ac:dyDescent="0.2">
      <c r="A1636" s="1112" t="s">
        <v>3123</v>
      </c>
      <c r="B1636" s="1112"/>
      <c r="C1636" s="1113" t="s">
        <v>3124</v>
      </c>
      <c r="D1636" s="1113"/>
      <c r="E1636" s="1113"/>
      <c r="F1636" s="1113"/>
      <c r="G1636" s="406" t="s">
        <v>53</v>
      </c>
      <c r="H1636" s="1114">
        <v>38.619999999999997</v>
      </c>
      <c r="I1636" s="1115"/>
    </row>
    <row r="1637" spans="1:9" ht="12.75" customHeight="1" x14ac:dyDescent="0.2">
      <c r="A1637" s="1112" t="s">
        <v>3125</v>
      </c>
      <c r="B1637" s="1112"/>
      <c r="C1637" s="1113" t="s">
        <v>3126</v>
      </c>
      <c r="D1637" s="1113"/>
      <c r="E1637" s="1113"/>
      <c r="F1637" s="1113"/>
      <c r="G1637" s="406" t="s">
        <v>53</v>
      </c>
      <c r="H1637" s="1114">
        <v>43.75</v>
      </c>
      <c r="I1637" s="1115"/>
    </row>
    <row r="1638" spans="1:9" ht="12.75" customHeight="1" x14ac:dyDescent="0.2">
      <c r="A1638" s="1112" t="s">
        <v>3127</v>
      </c>
      <c r="B1638" s="1112"/>
      <c r="C1638" s="1113" t="s">
        <v>3128</v>
      </c>
      <c r="D1638" s="1113"/>
      <c r="E1638" s="1113"/>
      <c r="F1638" s="1113"/>
      <c r="G1638" s="406" t="s">
        <v>53</v>
      </c>
      <c r="H1638" s="1114">
        <v>49.46</v>
      </c>
      <c r="I1638" s="1115"/>
    </row>
    <row r="1639" spans="1:9" ht="12.75" customHeight="1" x14ac:dyDescent="0.2">
      <c r="A1639" s="1112" t="s">
        <v>3129</v>
      </c>
      <c r="B1639" s="1112"/>
      <c r="C1639" s="1113" t="s">
        <v>3130</v>
      </c>
      <c r="D1639" s="1113"/>
      <c r="E1639" s="1113"/>
      <c r="F1639" s="1113"/>
      <c r="G1639" s="406" t="s">
        <v>53</v>
      </c>
      <c r="H1639" s="1114">
        <v>73.319999999999993</v>
      </c>
      <c r="I1639" s="1115"/>
    </row>
    <row r="1640" spans="1:9" ht="12.75" customHeight="1" x14ac:dyDescent="0.2">
      <c r="A1640" s="1112" t="s">
        <v>3131</v>
      </c>
      <c r="B1640" s="1112"/>
      <c r="C1640" s="1113" t="s">
        <v>3132</v>
      </c>
      <c r="D1640" s="1113"/>
      <c r="E1640" s="1113"/>
      <c r="F1640" s="1113"/>
      <c r="G1640" s="406" t="s">
        <v>53</v>
      </c>
      <c r="H1640" s="1114">
        <v>99.36</v>
      </c>
      <c r="I1640" s="1115"/>
    </row>
    <row r="1641" spans="1:9" ht="12.75" customHeight="1" x14ac:dyDescent="0.2">
      <c r="A1641" s="1112" t="s">
        <v>3133</v>
      </c>
      <c r="B1641" s="1112"/>
      <c r="C1641" s="1113" t="s">
        <v>3134</v>
      </c>
      <c r="D1641" s="1113"/>
      <c r="E1641" s="1113"/>
      <c r="F1641" s="1113"/>
      <c r="G1641" s="406" t="s">
        <v>53</v>
      </c>
      <c r="H1641" s="1116">
        <v>215.9</v>
      </c>
      <c r="I1641" s="1115"/>
    </row>
    <row r="1642" spans="1:9" ht="12.75" customHeight="1" x14ac:dyDescent="0.2">
      <c r="A1642" s="1112" t="s">
        <v>3135</v>
      </c>
      <c r="B1642" s="1112"/>
      <c r="C1642" s="1113" t="s">
        <v>3136</v>
      </c>
      <c r="D1642" s="1113"/>
      <c r="E1642" s="1113"/>
      <c r="F1642" s="1113"/>
      <c r="G1642" s="406" t="s">
        <v>53</v>
      </c>
      <c r="H1642" s="1114">
        <v>32.99</v>
      </c>
      <c r="I1642" s="1115"/>
    </row>
    <row r="1643" spans="1:9" ht="12.75" customHeight="1" x14ac:dyDescent="0.2">
      <c r="A1643" s="1112" t="s">
        <v>3137</v>
      </c>
      <c r="B1643" s="1112"/>
      <c r="C1643" s="1113" t="s">
        <v>3138</v>
      </c>
      <c r="D1643" s="1113"/>
      <c r="E1643" s="1113"/>
      <c r="F1643" s="1113"/>
      <c r="G1643" s="406" t="s">
        <v>53</v>
      </c>
      <c r="H1643" s="1114">
        <v>37.840000000000003</v>
      </c>
      <c r="I1643" s="1115"/>
    </row>
    <row r="1644" spans="1:9" ht="12.75" customHeight="1" x14ac:dyDescent="0.2">
      <c r="A1644" s="1112" t="s">
        <v>3139</v>
      </c>
      <c r="B1644" s="1112"/>
      <c r="C1644" s="1113" t="s">
        <v>3140</v>
      </c>
      <c r="D1644" s="1113"/>
      <c r="E1644" s="1113"/>
      <c r="F1644" s="1113"/>
      <c r="G1644" s="406" t="s">
        <v>53</v>
      </c>
      <c r="H1644" s="1114">
        <v>48.41</v>
      </c>
      <c r="I1644" s="1115"/>
    </row>
    <row r="1645" spans="1:9" ht="12.75" customHeight="1" x14ac:dyDescent="0.2">
      <c r="A1645" s="1112" t="s">
        <v>3141</v>
      </c>
      <c r="B1645" s="1112"/>
      <c r="C1645" s="1113" t="s">
        <v>3142</v>
      </c>
      <c r="D1645" s="1113"/>
      <c r="E1645" s="1113"/>
      <c r="F1645" s="1113"/>
      <c r="G1645" s="406" t="s">
        <v>53</v>
      </c>
      <c r="H1645" s="1114">
        <v>38.619999999999997</v>
      </c>
      <c r="I1645" s="1115"/>
    </row>
    <row r="1646" spans="1:9" ht="12.75" customHeight="1" x14ac:dyDescent="0.2">
      <c r="A1646" s="1112" t="s">
        <v>3143</v>
      </c>
      <c r="B1646" s="1112"/>
      <c r="C1646" s="1113" t="s">
        <v>3144</v>
      </c>
      <c r="D1646" s="1113"/>
      <c r="E1646" s="1113"/>
      <c r="F1646" s="1113"/>
      <c r="G1646" s="406" t="s">
        <v>53</v>
      </c>
      <c r="H1646" s="1114">
        <v>71.89</v>
      </c>
      <c r="I1646" s="1115"/>
    </row>
    <row r="1647" spans="1:9" ht="12.75" customHeight="1" x14ac:dyDescent="0.2">
      <c r="A1647" s="1112" t="s">
        <v>3145</v>
      </c>
      <c r="B1647" s="1112"/>
      <c r="C1647" s="1113" t="s">
        <v>3146</v>
      </c>
      <c r="D1647" s="1113"/>
      <c r="E1647" s="1113"/>
      <c r="F1647" s="1113"/>
      <c r="G1647" s="406" t="s">
        <v>53</v>
      </c>
      <c r="H1647" s="1114">
        <v>84.15</v>
      </c>
      <c r="I1647" s="1115"/>
    </row>
    <row r="1648" spans="1:9" ht="12.75" customHeight="1" x14ac:dyDescent="0.2">
      <c r="A1648" s="1112" t="s">
        <v>3147</v>
      </c>
      <c r="B1648" s="1112"/>
      <c r="C1648" s="1113" t="s">
        <v>3148</v>
      </c>
      <c r="D1648" s="1113"/>
      <c r="E1648" s="1113"/>
      <c r="F1648" s="1113"/>
      <c r="G1648" s="406" t="s">
        <v>53</v>
      </c>
      <c r="H1648" s="1116">
        <v>120.81</v>
      </c>
      <c r="I1648" s="1115"/>
    </row>
    <row r="1649" spans="1:9" ht="12.75" customHeight="1" x14ac:dyDescent="0.2">
      <c r="A1649" s="1112" t="s">
        <v>3149</v>
      </c>
      <c r="B1649" s="1112"/>
      <c r="C1649" s="1113" t="s">
        <v>3150</v>
      </c>
      <c r="D1649" s="1113"/>
      <c r="E1649" s="1113"/>
      <c r="F1649" s="1113"/>
      <c r="G1649" s="406" t="s">
        <v>53</v>
      </c>
      <c r="H1649" s="1116">
        <v>154.77000000000001</v>
      </c>
      <c r="I1649" s="1115"/>
    </row>
    <row r="1650" spans="1:9" ht="12.75" customHeight="1" x14ac:dyDescent="0.2">
      <c r="A1650" s="1140">
        <v>8928</v>
      </c>
      <c r="B1650" s="1119"/>
      <c r="C1650" s="1120" t="s">
        <v>3151</v>
      </c>
      <c r="D1650" s="1120"/>
      <c r="E1650" s="1120"/>
      <c r="F1650" s="1120"/>
      <c r="G1650" s="405"/>
      <c r="H1650" s="1121"/>
      <c r="I1650" s="1121"/>
    </row>
    <row r="1651" spans="1:9" ht="12.75" customHeight="1" x14ac:dyDescent="0.2">
      <c r="A1651" s="1112" t="s">
        <v>3152</v>
      </c>
      <c r="B1651" s="1112"/>
      <c r="C1651" s="1113" t="s">
        <v>3153</v>
      </c>
      <c r="D1651" s="1113"/>
      <c r="E1651" s="1113"/>
      <c r="F1651" s="1113"/>
      <c r="G1651" s="406" t="s">
        <v>167</v>
      </c>
      <c r="H1651" s="1114">
        <v>26.48</v>
      </c>
      <c r="I1651" s="1115"/>
    </row>
    <row r="1652" spans="1:9" ht="12.75" customHeight="1" x14ac:dyDescent="0.2">
      <c r="A1652" s="1112" t="s">
        <v>3154</v>
      </c>
      <c r="B1652" s="1112"/>
      <c r="C1652" s="1113" t="s">
        <v>3155</v>
      </c>
      <c r="D1652" s="1113"/>
      <c r="E1652" s="1113"/>
      <c r="F1652" s="1113"/>
      <c r="G1652" s="406" t="s">
        <v>167</v>
      </c>
      <c r="H1652" s="1114">
        <v>26.48</v>
      </c>
      <c r="I1652" s="1115"/>
    </row>
    <row r="1653" spans="1:9" ht="12.75" customHeight="1" x14ac:dyDescent="0.2">
      <c r="A1653" s="1112" t="s">
        <v>3156</v>
      </c>
      <c r="B1653" s="1112"/>
      <c r="C1653" s="1113" t="s">
        <v>3157</v>
      </c>
      <c r="D1653" s="1113"/>
      <c r="E1653" s="1113"/>
      <c r="F1653" s="1113"/>
      <c r="G1653" s="406" t="s">
        <v>167</v>
      </c>
      <c r="H1653" s="1114">
        <v>26.75</v>
      </c>
      <c r="I1653" s="1115"/>
    </row>
    <row r="1654" spans="1:9" ht="12.75" customHeight="1" x14ac:dyDescent="0.2">
      <c r="A1654" s="1112" t="s">
        <v>3158</v>
      </c>
      <c r="B1654" s="1112"/>
      <c r="C1654" s="1113" t="s">
        <v>3159</v>
      </c>
      <c r="D1654" s="1113"/>
      <c r="E1654" s="1113"/>
      <c r="F1654" s="1113"/>
      <c r="G1654" s="406" t="s">
        <v>167</v>
      </c>
      <c r="H1654" s="1114">
        <v>27.06</v>
      </c>
      <c r="I1654" s="1115"/>
    </row>
    <row r="1655" spans="1:9" ht="12.75" customHeight="1" x14ac:dyDescent="0.2">
      <c r="A1655" s="1112" t="s">
        <v>3160</v>
      </c>
      <c r="B1655" s="1112"/>
      <c r="C1655" s="1113" t="s">
        <v>3161</v>
      </c>
      <c r="D1655" s="1113"/>
      <c r="E1655" s="1113"/>
      <c r="F1655" s="1113"/>
      <c r="G1655" s="406" t="s">
        <v>167</v>
      </c>
      <c r="H1655" s="1114">
        <v>28.15</v>
      </c>
      <c r="I1655" s="1115"/>
    </row>
    <row r="1656" spans="1:9" ht="12.75" customHeight="1" x14ac:dyDescent="0.2">
      <c r="A1656" s="1112" t="s">
        <v>3162</v>
      </c>
      <c r="B1656" s="1112"/>
      <c r="C1656" s="1113" t="s">
        <v>3163</v>
      </c>
      <c r="D1656" s="1113"/>
      <c r="E1656" s="1113"/>
      <c r="F1656" s="1113"/>
      <c r="G1656" s="406" t="s">
        <v>53</v>
      </c>
      <c r="H1656" s="1114">
        <v>11.25</v>
      </c>
      <c r="I1656" s="1115"/>
    </row>
    <row r="1657" spans="1:9" ht="12.75" customHeight="1" x14ac:dyDescent="0.2">
      <c r="A1657" s="1112" t="s">
        <v>3164</v>
      </c>
      <c r="B1657" s="1112"/>
      <c r="C1657" s="1113" t="s">
        <v>3165</v>
      </c>
      <c r="D1657" s="1113"/>
      <c r="E1657" s="1113"/>
      <c r="F1657" s="1113"/>
      <c r="G1657" s="406" t="s">
        <v>53</v>
      </c>
      <c r="H1657" s="1114">
        <v>43.74</v>
      </c>
      <c r="I1657" s="1115"/>
    </row>
    <row r="1658" spans="1:9" ht="12.75" customHeight="1" x14ac:dyDescent="0.2">
      <c r="A1658" s="1112" t="s">
        <v>3166</v>
      </c>
      <c r="B1658" s="1112"/>
      <c r="C1658" s="1113" t="s">
        <v>3167</v>
      </c>
      <c r="D1658" s="1113"/>
      <c r="E1658" s="1113"/>
      <c r="F1658" s="1113"/>
      <c r="G1658" s="406" t="s">
        <v>53</v>
      </c>
      <c r="H1658" s="1114">
        <v>54.42</v>
      </c>
      <c r="I1658" s="1115"/>
    </row>
    <row r="1659" spans="1:9" ht="12.75" customHeight="1" x14ac:dyDescent="0.2">
      <c r="A1659" s="1112" t="s">
        <v>3168</v>
      </c>
      <c r="B1659" s="1112"/>
      <c r="C1659" s="1113" t="s">
        <v>3169</v>
      </c>
      <c r="D1659" s="1113"/>
      <c r="E1659" s="1113"/>
      <c r="F1659" s="1113"/>
      <c r="G1659" s="406" t="s">
        <v>53</v>
      </c>
      <c r="H1659" s="1114">
        <v>65.83</v>
      </c>
      <c r="I1659" s="1115"/>
    </row>
    <row r="1660" spans="1:9" ht="12.75" customHeight="1" x14ac:dyDescent="0.2">
      <c r="A1660" s="1112" t="s">
        <v>3170</v>
      </c>
      <c r="B1660" s="1112"/>
      <c r="C1660" s="1113" t="s">
        <v>3171</v>
      </c>
      <c r="D1660" s="1113"/>
      <c r="E1660" s="1113"/>
      <c r="F1660" s="1113"/>
      <c r="G1660" s="406" t="s">
        <v>53</v>
      </c>
      <c r="H1660" s="1114">
        <v>54.07</v>
      </c>
      <c r="I1660" s="1115"/>
    </row>
    <row r="1661" spans="1:9" ht="12.75" customHeight="1" x14ac:dyDescent="0.2">
      <c r="A1661" s="1112" t="s">
        <v>3172</v>
      </c>
      <c r="B1661" s="1112"/>
      <c r="C1661" s="1113" t="s">
        <v>3173</v>
      </c>
      <c r="D1661" s="1113"/>
      <c r="E1661" s="1113"/>
      <c r="F1661" s="1113"/>
      <c r="G1661" s="406" t="s">
        <v>53</v>
      </c>
      <c r="H1661" s="1114">
        <v>65.48</v>
      </c>
      <c r="I1661" s="1115"/>
    </row>
    <row r="1662" spans="1:9" ht="12.75" customHeight="1" x14ac:dyDescent="0.2">
      <c r="A1662" s="1112" t="s">
        <v>3174</v>
      </c>
      <c r="B1662" s="1112"/>
      <c r="C1662" s="1113" t="s">
        <v>3175</v>
      </c>
      <c r="D1662" s="1113"/>
      <c r="E1662" s="1113"/>
      <c r="F1662" s="1113"/>
      <c r="G1662" s="406" t="s">
        <v>167</v>
      </c>
      <c r="H1662" s="1117">
        <v>6.45</v>
      </c>
      <c r="I1662" s="1115"/>
    </row>
    <row r="1663" spans="1:9" ht="12.75" customHeight="1" x14ac:dyDescent="0.2">
      <c r="A1663" s="1112" t="s">
        <v>3176</v>
      </c>
      <c r="B1663" s="1112"/>
      <c r="C1663" s="1113" t="s">
        <v>3177</v>
      </c>
      <c r="D1663" s="1113"/>
      <c r="E1663" s="1113"/>
      <c r="F1663" s="1113"/>
      <c r="G1663" s="406" t="s">
        <v>167</v>
      </c>
      <c r="H1663" s="1117">
        <v>6.78</v>
      </c>
      <c r="I1663" s="1115"/>
    </row>
    <row r="1664" spans="1:9" ht="12.75" customHeight="1" x14ac:dyDescent="0.2">
      <c r="A1664" s="1140">
        <v>8929</v>
      </c>
      <c r="B1664" s="1119"/>
      <c r="C1664" s="1120" t="s">
        <v>3178</v>
      </c>
      <c r="D1664" s="1120"/>
      <c r="E1664" s="1120"/>
      <c r="F1664" s="1120"/>
      <c r="G1664" s="405"/>
      <c r="H1664" s="1121"/>
      <c r="I1664" s="1121"/>
    </row>
    <row r="1665" spans="1:9" ht="12.75" customHeight="1" x14ac:dyDescent="0.2">
      <c r="A1665" s="1112" t="s">
        <v>3179</v>
      </c>
      <c r="B1665" s="1112"/>
      <c r="C1665" s="1113" t="s">
        <v>3180</v>
      </c>
      <c r="D1665" s="1113"/>
      <c r="E1665" s="1113"/>
      <c r="F1665" s="1113"/>
      <c r="G1665" s="406" t="s">
        <v>53</v>
      </c>
      <c r="H1665" s="1116">
        <v>123.98</v>
      </c>
      <c r="I1665" s="1115"/>
    </row>
    <row r="1666" spans="1:9" ht="12.75" customHeight="1" x14ac:dyDescent="0.2">
      <c r="A1666" s="1112" t="s">
        <v>3181</v>
      </c>
      <c r="B1666" s="1112"/>
      <c r="C1666" s="1113" t="s">
        <v>3182</v>
      </c>
      <c r="D1666" s="1113"/>
      <c r="E1666" s="1113"/>
      <c r="F1666" s="1113"/>
      <c r="G1666" s="406" t="s">
        <v>53</v>
      </c>
      <c r="H1666" s="1114">
        <v>97.77</v>
      </c>
      <c r="I1666" s="1115"/>
    </row>
    <row r="1667" spans="1:9" ht="12.75" customHeight="1" x14ac:dyDescent="0.2">
      <c r="A1667" s="1112" t="s">
        <v>3183</v>
      </c>
      <c r="B1667" s="1112"/>
      <c r="C1667" s="1113" t="s">
        <v>3184</v>
      </c>
      <c r="D1667" s="1113"/>
      <c r="E1667" s="1113"/>
      <c r="F1667" s="1113"/>
      <c r="G1667" s="406" t="s">
        <v>53</v>
      </c>
      <c r="H1667" s="1116">
        <v>140.87</v>
      </c>
      <c r="I1667" s="1115"/>
    </row>
    <row r="1668" spans="1:9" ht="12.75" customHeight="1" x14ac:dyDescent="0.2">
      <c r="A1668" s="1112" t="s">
        <v>3185</v>
      </c>
      <c r="B1668" s="1112"/>
      <c r="C1668" s="1113" t="s">
        <v>3186</v>
      </c>
      <c r="D1668" s="1113"/>
      <c r="E1668" s="1113"/>
      <c r="F1668" s="1113"/>
      <c r="G1668" s="406" t="s">
        <v>53</v>
      </c>
      <c r="H1668" s="1116">
        <v>113.73</v>
      </c>
      <c r="I1668" s="1115"/>
    </row>
    <row r="1669" spans="1:9" ht="12.75" customHeight="1" x14ac:dyDescent="0.2">
      <c r="A1669" s="1112" t="s">
        <v>3187</v>
      </c>
      <c r="B1669" s="1112"/>
      <c r="C1669" s="1113" t="s">
        <v>3188</v>
      </c>
      <c r="D1669" s="1113"/>
      <c r="E1669" s="1113"/>
      <c r="F1669" s="1113"/>
      <c r="G1669" s="406" t="s">
        <v>53</v>
      </c>
      <c r="H1669" s="1116">
        <v>155.31</v>
      </c>
      <c r="I1669" s="1115"/>
    </row>
    <row r="1670" spans="1:9" ht="12.75" customHeight="1" x14ac:dyDescent="0.2">
      <c r="A1670" s="1112" t="s">
        <v>3189</v>
      </c>
      <c r="B1670" s="1112"/>
      <c r="C1670" s="1113" t="s">
        <v>3190</v>
      </c>
      <c r="D1670" s="1113"/>
      <c r="E1670" s="1113"/>
      <c r="F1670" s="1113"/>
      <c r="G1670" s="406" t="s">
        <v>53</v>
      </c>
      <c r="H1670" s="1116">
        <v>131.81</v>
      </c>
      <c r="I1670" s="1115"/>
    </row>
    <row r="1671" spans="1:9" ht="12.75" customHeight="1" x14ac:dyDescent="0.2">
      <c r="A1671" s="1112" t="s">
        <v>3191</v>
      </c>
      <c r="B1671" s="1112"/>
      <c r="C1671" s="1113" t="s">
        <v>3192</v>
      </c>
      <c r="D1671" s="1113"/>
      <c r="E1671" s="1113"/>
      <c r="F1671" s="1113"/>
      <c r="G1671" s="406" t="s">
        <v>53</v>
      </c>
      <c r="H1671" s="1116">
        <v>191.79</v>
      </c>
      <c r="I1671" s="1115"/>
    </row>
    <row r="1672" spans="1:9" ht="12.75" customHeight="1" x14ac:dyDescent="0.2">
      <c r="A1672" s="1112" t="s">
        <v>3193</v>
      </c>
      <c r="B1672" s="1112"/>
      <c r="C1672" s="1113" t="s">
        <v>3194</v>
      </c>
      <c r="D1672" s="1113"/>
      <c r="E1672" s="1113"/>
      <c r="F1672" s="1113"/>
      <c r="G1672" s="406" t="s">
        <v>53</v>
      </c>
      <c r="H1672" s="1116">
        <v>164.92</v>
      </c>
      <c r="I1672" s="1115"/>
    </row>
    <row r="1673" spans="1:9" ht="12.75" customHeight="1" x14ac:dyDescent="0.2">
      <c r="A1673" s="1112" t="s">
        <v>3195</v>
      </c>
      <c r="B1673" s="1112"/>
      <c r="C1673" s="1113" t="s">
        <v>3196</v>
      </c>
      <c r="D1673" s="1113"/>
      <c r="E1673" s="1113"/>
      <c r="F1673" s="1113"/>
      <c r="G1673" s="406" t="s">
        <v>53</v>
      </c>
      <c r="H1673" s="1116">
        <v>230.68</v>
      </c>
      <c r="I1673" s="1115"/>
    </row>
    <row r="1674" spans="1:9" ht="12.75" customHeight="1" x14ac:dyDescent="0.2">
      <c r="A1674" s="1140">
        <v>8930</v>
      </c>
      <c r="B1674" s="1119"/>
      <c r="C1674" s="1120" t="s">
        <v>3197</v>
      </c>
      <c r="D1674" s="1120"/>
      <c r="E1674" s="1120"/>
      <c r="F1674" s="1120"/>
      <c r="G1674" s="405"/>
      <c r="H1674" s="1121"/>
      <c r="I1674" s="1121"/>
    </row>
    <row r="1675" spans="1:9" ht="12.75" customHeight="1" x14ac:dyDescent="0.2">
      <c r="A1675" s="1112" t="s">
        <v>3198</v>
      </c>
      <c r="B1675" s="1112"/>
      <c r="C1675" s="1113" t="s">
        <v>3199</v>
      </c>
      <c r="D1675" s="1113"/>
      <c r="E1675" s="1113"/>
      <c r="F1675" s="1113"/>
      <c r="G1675" s="406" t="s">
        <v>53</v>
      </c>
      <c r="H1675" s="1116">
        <v>123.04</v>
      </c>
      <c r="I1675" s="1115"/>
    </row>
    <row r="1676" spans="1:9" ht="12.75" customHeight="1" x14ac:dyDescent="0.2">
      <c r="A1676" s="1112" t="s">
        <v>3200</v>
      </c>
      <c r="B1676" s="1112"/>
      <c r="C1676" s="1113" t="s">
        <v>3201</v>
      </c>
      <c r="D1676" s="1113"/>
      <c r="E1676" s="1113"/>
      <c r="F1676" s="1113"/>
      <c r="G1676" s="406" t="s">
        <v>53</v>
      </c>
      <c r="H1676" s="1114">
        <v>96.92</v>
      </c>
      <c r="I1676" s="1115"/>
    </row>
    <row r="1677" spans="1:9" ht="12.75" customHeight="1" x14ac:dyDescent="0.2">
      <c r="A1677" s="1112" t="s">
        <v>3202</v>
      </c>
      <c r="B1677" s="1112"/>
      <c r="C1677" s="1113" t="s">
        <v>3203</v>
      </c>
      <c r="D1677" s="1113"/>
      <c r="E1677" s="1113"/>
      <c r="F1677" s="1113"/>
      <c r="G1677" s="406" t="s">
        <v>53</v>
      </c>
      <c r="H1677" s="1116">
        <v>137.93</v>
      </c>
      <c r="I1677" s="1115"/>
    </row>
    <row r="1678" spans="1:9" ht="12.75" customHeight="1" x14ac:dyDescent="0.2">
      <c r="A1678" s="1112" t="s">
        <v>3204</v>
      </c>
      <c r="B1678" s="1112"/>
      <c r="C1678" s="1113" t="s">
        <v>3205</v>
      </c>
      <c r="D1678" s="1113"/>
      <c r="E1678" s="1113"/>
      <c r="F1678" s="1113"/>
      <c r="G1678" s="406" t="s">
        <v>53</v>
      </c>
      <c r="H1678" s="1116">
        <v>112.14</v>
      </c>
      <c r="I1678" s="1115"/>
    </row>
    <row r="1679" spans="1:9" ht="12.75" customHeight="1" x14ac:dyDescent="0.2">
      <c r="A1679" s="1112" t="s">
        <v>3206</v>
      </c>
      <c r="B1679" s="1112"/>
      <c r="C1679" s="1113" t="s">
        <v>3207</v>
      </c>
      <c r="D1679" s="1113"/>
      <c r="E1679" s="1113"/>
      <c r="F1679" s="1113"/>
      <c r="G1679" s="406" t="s">
        <v>53</v>
      </c>
      <c r="H1679" s="1116">
        <v>154.91999999999999</v>
      </c>
      <c r="I1679" s="1115"/>
    </row>
    <row r="1680" spans="1:9" ht="12.75" customHeight="1" x14ac:dyDescent="0.2">
      <c r="A1680" s="1112" t="s">
        <v>3208</v>
      </c>
      <c r="B1680" s="1112"/>
      <c r="C1680" s="1113" t="s">
        <v>3209</v>
      </c>
      <c r="D1680" s="1113"/>
      <c r="E1680" s="1113"/>
      <c r="F1680" s="1113"/>
      <c r="G1680" s="406" t="s">
        <v>53</v>
      </c>
      <c r="H1680" s="1116">
        <v>128.97999999999999</v>
      </c>
      <c r="I1680" s="1115"/>
    </row>
    <row r="1681" spans="1:9" ht="12.75" customHeight="1" x14ac:dyDescent="0.2">
      <c r="A1681" s="1112" t="s">
        <v>3210</v>
      </c>
      <c r="B1681" s="1112"/>
      <c r="C1681" s="1113" t="s">
        <v>3211</v>
      </c>
      <c r="D1681" s="1113"/>
      <c r="E1681" s="1113"/>
      <c r="F1681" s="1113"/>
      <c r="G1681" s="406" t="s">
        <v>53</v>
      </c>
      <c r="H1681" s="1116">
        <v>190.27</v>
      </c>
      <c r="I1681" s="1115"/>
    </row>
    <row r="1682" spans="1:9" ht="12.75" customHeight="1" x14ac:dyDescent="0.2">
      <c r="A1682" s="1112" t="s">
        <v>3212</v>
      </c>
      <c r="B1682" s="1112"/>
      <c r="C1682" s="1113" t="s">
        <v>3213</v>
      </c>
      <c r="D1682" s="1113"/>
      <c r="E1682" s="1113"/>
      <c r="F1682" s="1113"/>
      <c r="G1682" s="406" t="s">
        <v>53</v>
      </c>
      <c r="H1682" s="1116">
        <v>165.78</v>
      </c>
      <c r="I1682" s="1115"/>
    </row>
    <row r="1683" spans="1:9" ht="12.75" customHeight="1" x14ac:dyDescent="0.2">
      <c r="A1683" s="1112" t="s">
        <v>3214</v>
      </c>
      <c r="B1683" s="1112"/>
      <c r="C1683" s="1113" t="s">
        <v>3215</v>
      </c>
      <c r="D1683" s="1113"/>
      <c r="E1683" s="1113"/>
      <c r="F1683" s="1113"/>
      <c r="G1683" s="406" t="s">
        <v>53</v>
      </c>
      <c r="H1683" s="1116">
        <v>233.34</v>
      </c>
      <c r="I1683" s="1115"/>
    </row>
    <row r="1684" spans="1:9" ht="12.75" customHeight="1" x14ac:dyDescent="0.2">
      <c r="A1684" s="1140">
        <v>8931</v>
      </c>
      <c r="B1684" s="1119"/>
      <c r="C1684" s="1120" t="s">
        <v>3216</v>
      </c>
      <c r="D1684" s="1120"/>
      <c r="E1684" s="1120"/>
      <c r="F1684" s="1120"/>
      <c r="G1684" s="405"/>
      <c r="H1684" s="1121"/>
      <c r="I1684" s="1121"/>
    </row>
    <row r="1685" spans="1:9" ht="12.75" customHeight="1" x14ac:dyDescent="0.2">
      <c r="A1685" s="1112" t="s">
        <v>3217</v>
      </c>
      <c r="B1685" s="1112"/>
      <c r="C1685" s="1113" t="s">
        <v>3218</v>
      </c>
      <c r="D1685" s="1113"/>
      <c r="E1685" s="1113"/>
      <c r="F1685" s="1113"/>
      <c r="G1685" s="406" t="s">
        <v>53</v>
      </c>
      <c r="H1685" s="1114">
        <v>14.19</v>
      </c>
      <c r="I1685" s="1115"/>
    </row>
    <row r="1686" spans="1:9" ht="12.75" customHeight="1" x14ac:dyDescent="0.2">
      <c r="A1686" s="1112" t="s">
        <v>3219</v>
      </c>
      <c r="B1686" s="1112"/>
      <c r="C1686" s="1113" t="s">
        <v>3220</v>
      </c>
      <c r="D1686" s="1113"/>
      <c r="E1686" s="1113"/>
      <c r="F1686" s="1113"/>
      <c r="G1686" s="406" t="s">
        <v>53</v>
      </c>
      <c r="H1686" s="1114">
        <v>12.46</v>
      </c>
      <c r="I1686" s="1115"/>
    </row>
    <row r="1687" spans="1:9" ht="12.75" customHeight="1" x14ac:dyDescent="0.2">
      <c r="A1687" s="1112" t="s">
        <v>3221</v>
      </c>
      <c r="B1687" s="1112"/>
      <c r="C1687" s="1113" t="s">
        <v>3222</v>
      </c>
      <c r="D1687" s="1113"/>
      <c r="E1687" s="1113"/>
      <c r="F1687" s="1113"/>
      <c r="G1687" s="406" t="s">
        <v>53</v>
      </c>
      <c r="H1687" s="1114">
        <v>13.42</v>
      </c>
      <c r="I1687" s="1115"/>
    </row>
    <row r="1688" spans="1:9" ht="12.75" customHeight="1" x14ac:dyDescent="0.2">
      <c r="A1688" s="1112" t="s">
        <v>3223</v>
      </c>
      <c r="B1688" s="1112"/>
      <c r="C1688" s="1113" t="s">
        <v>3224</v>
      </c>
      <c r="D1688" s="1113"/>
      <c r="E1688" s="1113"/>
      <c r="F1688" s="1113"/>
      <c r="G1688" s="406" t="s">
        <v>53</v>
      </c>
      <c r="H1688" s="1114">
        <v>24.45</v>
      </c>
      <c r="I1688" s="1115"/>
    </row>
    <row r="1689" spans="1:9" ht="12.75" customHeight="1" x14ac:dyDescent="0.2">
      <c r="A1689" s="1112" t="s">
        <v>3225</v>
      </c>
      <c r="B1689" s="1112"/>
      <c r="C1689" s="1113" t="s">
        <v>3226</v>
      </c>
      <c r="D1689" s="1113"/>
      <c r="E1689" s="1113"/>
      <c r="F1689" s="1113"/>
      <c r="G1689" s="406" t="s">
        <v>53</v>
      </c>
      <c r="H1689" s="1114">
        <v>18.48</v>
      </c>
      <c r="I1689" s="1115"/>
    </row>
    <row r="1690" spans="1:9" ht="12.75" customHeight="1" x14ac:dyDescent="0.2">
      <c r="A1690" s="1140">
        <v>8932</v>
      </c>
      <c r="B1690" s="1119"/>
      <c r="C1690" s="1120" t="s">
        <v>3227</v>
      </c>
      <c r="D1690" s="1120"/>
      <c r="E1690" s="1120"/>
      <c r="F1690" s="1120"/>
      <c r="G1690" s="405"/>
      <c r="H1690" s="1121"/>
      <c r="I1690" s="1121"/>
    </row>
    <row r="1691" spans="1:9" ht="12.75" customHeight="1" x14ac:dyDescent="0.2">
      <c r="A1691" s="1112" t="s">
        <v>3228</v>
      </c>
      <c r="B1691" s="1112"/>
      <c r="C1691" s="1113" t="s">
        <v>3229</v>
      </c>
      <c r="D1691" s="1113"/>
      <c r="E1691" s="1113"/>
      <c r="F1691" s="1113"/>
      <c r="G1691" s="406" t="s">
        <v>167</v>
      </c>
      <c r="H1691" s="1114">
        <v>61.8</v>
      </c>
      <c r="I1691" s="1115"/>
    </row>
    <row r="1692" spans="1:9" ht="12.75" customHeight="1" x14ac:dyDescent="0.2">
      <c r="A1692" s="1112" t="s">
        <v>3230</v>
      </c>
      <c r="B1692" s="1112"/>
      <c r="C1692" s="1113" t="s">
        <v>3231</v>
      </c>
      <c r="D1692" s="1113"/>
      <c r="E1692" s="1113"/>
      <c r="F1692" s="1113"/>
      <c r="G1692" s="406" t="s">
        <v>167</v>
      </c>
      <c r="H1692" s="1114">
        <v>75.2</v>
      </c>
      <c r="I1692" s="1115"/>
    </row>
    <row r="1693" spans="1:9" ht="12.75" customHeight="1" x14ac:dyDescent="0.2">
      <c r="A1693" s="1112" t="s">
        <v>3232</v>
      </c>
      <c r="B1693" s="1112"/>
      <c r="C1693" s="1113" t="s">
        <v>3233</v>
      </c>
      <c r="D1693" s="1113"/>
      <c r="E1693" s="1113"/>
      <c r="F1693" s="1113"/>
      <c r="G1693" s="406" t="s">
        <v>167</v>
      </c>
      <c r="H1693" s="1114">
        <v>58.79</v>
      </c>
      <c r="I1693" s="1115"/>
    </row>
    <row r="1694" spans="1:9" ht="12.75" customHeight="1" x14ac:dyDescent="0.2">
      <c r="A1694" s="1112" t="s">
        <v>3234</v>
      </c>
      <c r="B1694" s="1112"/>
      <c r="C1694" s="1113" t="s">
        <v>3235</v>
      </c>
      <c r="D1694" s="1113"/>
      <c r="E1694" s="1113"/>
      <c r="F1694" s="1113"/>
      <c r="G1694" s="406" t="s">
        <v>167</v>
      </c>
      <c r="H1694" s="1114">
        <v>47.38</v>
      </c>
      <c r="I1694" s="1115"/>
    </row>
    <row r="1695" spans="1:9" ht="12.75" customHeight="1" x14ac:dyDescent="0.2">
      <c r="A1695" s="1112" t="s">
        <v>3236</v>
      </c>
      <c r="B1695" s="1112"/>
      <c r="C1695" s="1113" t="s">
        <v>3237</v>
      </c>
      <c r="D1695" s="1113"/>
      <c r="E1695" s="1113"/>
      <c r="F1695" s="1113"/>
      <c r="G1695" s="406" t="s">
        <v>167</v>
      </c>
      <c r="H1695" s="1114">
        <v>89.82</v>
      </c>
      <c r="I1695" s="1115"/>
    </row>
    <row r="1696" spans="1:9" ht="12.75" customHeight="1" x14ac:dyDescent="0.2">
      <c r="A1696" s="1112" t="s">
        <v>3238</v>
      </c>
      <c r="B1696" s="1112"/>
      <c r="C1696" s="1113" t="s">
        <v>3239</v>
      </c>
      <c r="D1696" s="1113"/>
      <c r="E1696" s="1113"/>
      <c r="F1696" s="1113"/>
      <c r="G1696" s="406" t="s">
        <v>167</v>
      </c>
      <c r="H1696" s="1114">
        <v>67.22</v>
      </c>
      <c r="I1696" s="1115"/>
    </row>
    <row r="1697" spans="1:9" ht="12.75" customHeight="1" x14ac:dyDescent="0.2">
      <c r="A1697" s="1112" t="s">
        <v>3240</v>
      </c>
      <c r="B1697" s="1112"/>
      <c r="C1697" s="1113" t="s">
        <v>3241</v>
      </c>
      <c r="D1697" s="1113"/>
      <c r="E1697" s="1113"/>
      <c r="F1697" s="1113"/>
      <c r="G1697" s="406" t="s">
        <v>167</v>
      </c>
      <c r="H1697" s="1114">
        <v>61.7</v>
      </c>
      <c r="I1697" s="1115"/>
    </row>
    <row r="1698" spans="1:9" ht="12.75" customHeight="1" x14ac:dyDescent="0.2">
      <c r="A1698" s="1112" t="s">
        <v>3242</v>
      </c>
      <c r="B1698" s="1112"/>
      <c r="C1698" s="1113" t="s">
        <v>3243</v>
      </c>
      <c r="D1698" s="1113"/>
      <c r="E1698" s="1113"/>
      <c r="F1698" s="1113"/>
      <c r="G1698" s="406" t="s">
        <v>167</v>
      </c>
      <c r="H1698" s="1114">
        <v>39.1</v>
      </c>
      <c r="I1698" s="1115"/>
    </row>
    <row r="1699" spans="1:9" ht="12.75" customHeight="1" x14ac:dyDescent="0.2">
      <c r="A1699" s="1112" t="s">
        <v>3244</v>
      </c>
      <c r="B1699" s="1112"/>
      <c r="C1699" s="1113" t="s">
        <v>3245</v>
      </c>
      <c r="D1699" s="1113"/>
      <c r="E1699" s="1113"/>
      <c r="F1699" s="1113"/>
      <c r="G1699" s="406" t="s">
        <v>167</v>
      </c>
      <c r="H1699" s="1116">
        <v>163.13</v>
      </c>
      <c r="I1699" s="1115"/>
    </row>
    <row r="1700" spans="1:9" ht="12.75" customHeight="1" x14ac:dyDescent="0.2">
      <c r="A1700" s="1112" t="s">
        <v>3246</v>
      </c>
      <c r="B1700" s="1112"/>
      <c r="C1700" s="1113" t="s">
        <v>3247</v>
      </c>
      <c r="D1700" s="1113"/>
      <c r="E1700" s="1113"/>
      <c r="F1700" s="1113"/>
      <c r="G1700" s="406" t="s">
        <v>167</v>
      </c>
      <c r="H1700" s="1116">
        <v>183.69</v>
      </c>
      <c r="I1700" s="1115"/>
    </row>
    <row r="1701" spans="1:9" ht="12.75" customHeight="1" x14ac:dyDescent="0.2">
      <c r="A1701" s="1112" t="s">
        <v>3248</v>
      </c>
      <c r="B1701" s="1112"/>
      <c r="C1701" s="1113" t="s">
        <v>3249</v>
      </c>
      <c r="D1701" s="1113"/>
      <c r="E1701" s="1113"/>
      <c r="F1701" s="1113"/>
      <c r="G1701" s="406" t="s">
        <v>167</v>
      </c>
      <c r="H1701" s="1116">
        <v>159.4</v>
      </c>
      <c r="I1701" s="1115"/>
    </row>
    <row r="1702" spans="1:9" ht="12.75" customHeight="1" x14ac:dyDescent="0.2">
      <c r="A1702" s="1112" t="s">
        <v>3250</v>
      </c>
      <c r="B1702" s="1112"/>
      <c r="C1702" s="1113" t="s">
        <v>3251</v>
      </c>
      <c r="D1702" s="1113"/>
      <c r="E1702" s="1113"/>
      <c r="F1702" s="1113"/>
      <c r="G1702" s="406" t="s">
        <v>167</v>
      </c>
      <c r="H1702" s="1116">
        <v>137.86000000000001</v>
      </c>
      <c r="I1702" s="1115"/>
    </row>
    <row r="1703" spans="1:9" ht="12.75" customHeight="1" x14ac:dyDescent="0.2">
      <c r="A1703" s="1112" t="s">
        <v>3252</v>
      </c>
      <c r="B1703" s="1112"/>
      <c r="C1703" s="1113" t="s">
        <v>3253</v>
      </c>
      <c r="D1703" s="1113"/>
      <c r="E1703" s="1113"/>
      <c r="F1703" s="1113"/>
      <c r="G1703" s="406" t="s">
        <v>167</v>
      </c>
      <c r="H1703" s="1116">
        <v>273.27</v>
      </c>
      <c r="I1703" s="1115"/>
    </row>
    <row r="1704" spans="1:9" ht="12.75" customHeight="1" x14ac:dyDescent="0.2">
      <c r="A1704" s="1112" t="s">
        <v>3254</v>
      </c>
      <c r="B1704" s="1112"/>
      <c r="C1704" s="1113" t="s">
        <v>3255</v>
      </c>
      <c r="D1704" s="1113"/>
      <c r="E1704" s="1113"/>
      <c r="F1704" s="1113"/>
      <c r="G1704" s="406" t="s">
        <v>167</v>
      </c>
      <c r="H1704" s="1116">
        <v>335.55</v>
      </c>
      <c r="I1704" s="1115"/>
    </row>
    <row r="1705" spans="1:9" ht="12.75" customHeight="1" x14ac:dyDescent="0.2">
      <c r="A1705" s="1112" t="s">
        <v>3256</v>
      </c>
      <c r="B1705" s="1112"/>
      <c r="C1705" s="1113" t="s">
        <v>3257</v>
      </c>
      <c r="D1705" s="1113"/>
      <c r="E1705" s="1113"/>
      <c r="F1705" s="1113"/>
      <c r="G1705" s="406" t="s">
        <v>167</v>
      </c>
      <c r="H1705" s="1116">
        <v>286.97000000000003</v>
      </c>
      <c r="I1705" s="1115"/>
    </row>
    <row r="1706" spans="1:9" ht="12.75" customHeight="1" x14ac:dyDescent="0.2">
      <c r="A1706" s="1112" t="s">
        <v>3258</v>
      </c>
      <c r="B1706" s="1112"/>
      <c r="C1706" s="1113" t="s">
        <v>3259</v>
      </c>
      <c r="D1706" s="1113"/>
      <c r="E1706" s="1113"/>
      <c r="F1706" s="1113"/>
      <c r="G1706" s="406" t="s">
        <v>167</v>
      </c>
      <c r="H1706" s="1116">
        <v>222.73</v>
      </c>
      <c r="I1706" s="1115"/>
    </row>
    <row r="1707" spans="1:9" ht="12.75" customHeight="1" x14ac:dyDescent="0.2">
      <c r="A1707" s="1112" t="s">
        <v>3260</v>
      </c>
      <c r="B1707" s="1112"/>
      <c r="C1707" s="1113" t="s">
        <v>3261</v>
      </c>
      <c r="D1707" s="1113"/>
      <c r="E1707" s="1113"/>
      <c r="F1707" s="1113"/>
      <c r="G1707" s="406" t="s">
        <v>167</v>
      </c>
      <c r="H1707" s="1116">
        <v>120.93</v>
      </c>
      <c r="I1707" s="1115"/>
    </row>
    <row r="1708" spans="1:9" ht="12.75" customHeight="1" x14ac:dyDescent="0.2">
      <c r="A1708" s="1112" t="s">
        <v>3262</v>
      </c>
      <c r="B1708" s="1112"/>
      <c r="C1708" s="1113" t="s">
        <v>3263</v>
      </c>
      <c r="D1708" s="1113"/>
      <c r="E1708" s="1113"/>
      <c r="F1708" s="1113"/>
      <c r="G1708" s="406" t="s">
        <v>167</v>
      </c>
      <c r="H1708" s="1116">
        <v>147.37</v>
      </c>
      <c r="I1708" s="1115"/>
    </row>
    <row r="1709" spans="1:9" ht="12.75" customHeight="1" x14ac:dyDescent="0.2">
      <c r="A1709" s="1112" t="s">
        <v>3264</v>
      </c>
      <c r="B1709" s="1112"/>
      <c r="C1709" s="1113" t="s">
        <v>3265</v>
      </c>
      <c r="D1709" s="1113"/>
      <c r="E1709" s="1113"/>
      <c r="F1709" s="1113"/>
      <c r="G1709" s="406" t="s">
        <v>167</v>
      </c>
      <c r="H1709" s="1116">
        <v>110.78</v>
      </c>
      <c r="I1709" s="1115"/>
    </row>
    <row r="1710" spans="1:9" ht="12.75" customHeight="1" x14ac:dyDescent="0.2">
      <c r="A1710" s="1112" t="s">
        <v>3266</v>
      </c>
      <c r="B1710" s="1112"/>
      <c r="C1710" s="1113" t="s">
        <v>3267</v>
      </c>
      <c r="D1710" s="1113"/>
      <c r="E1710" s="1113"/>
      <c r="F1710" s="1113"/>
      <c r="G1710" s="406" t="s">
        <v>167</v>
      </c>
      <c r="H1710" s="1114">
        <v>93.88</v>
      </c>
      <c r="I1710" s="1115"/>
    </row>
    <row r="1711" spans="1:9" ht="12.75" customHeight="1" x14ac:dyDescent="0.2">
      <c r="A1711" s="1112" t="s">
        <v>3268</v>
      </c>
      <c r="B1711" s="1112"/>
      <c r="C1711" s="1113" t="s">
        <v>3269</v>
      </c>
      <c r="D1711" s="1113"/>
      <c r="E1711" s="1113"/>
      <c r="F1711" s="1113"/>
      <c r="G1711" s="406" t="s">
        <v>167</v>
      </c>
      <c r="H1711" s="1114">
        <v>66.02</v>
      </c>
      <c r="I1711" s="1115"/>
    </row>
    <row r="1712" spans="1:9" ht="12.75" customHeight="1" x14ac:dyDescent="0.2">
      <c r="A1712" s="1112" t="s">
        <v>3270</v>
      </c>
      <c r="B1712" s="1112"/>
      <c r="C1712" s="1113" t="s">
        <v>3271</v>
      </c>
      <c r="D1712" s="1113"/>
      <c r="E1712" s="1113"/>
      <c r="F1712" s="1113"/>
      <c r="G1712" s="406" t="s">
        <v>167</v>
      </c>
      <c r="H1712" s="1114">
        <v>78.180000000000007</v>
      </c>
      <c r="I1712" s="1115"/>
    </row>
    <row r="1713" spans="1:9" ht="12.75" customHeight="1" x14ac:dyDescent="0.2">
      <c r="A1713" s="1112" t="s">
        <v>3272</v>
      </c>
      <c r="B1713" s="1112"/>
      <c r="C1713" s="1113" t="s">
        <v>3273</v>
      </c>
      <c r="D1713" s="1113"/>
      <c r="E1713" s="1113"/>
      <c r="F1713" s="1113"/>
      <c r="G1713" s="406" t="s">
        <v>167</v>
      </c>
      <c r="H1713" s="1114">
        <v>79.05</v>
      </c>
      <c r="I1713" s="1115"/>
    </row>
    <row r="1714" spans="1:9" ht="12.75" customHeight="1" x14ac:dyDescent="0.2">
      <c r="A1714" s="1112" t="s">
        <v>3274</v>
      </c>
      <c r="B1714" s="1112"/>
      <c r="C1714" s="1113" t="s">
        <v>3275</v>
      </c>
      <c r="D1714" s="1113"/>
      <c r="E1714" s="1113"/>
      <c r="F1714" s="1113"/>
      <c r="G1714" s="406" t="s">
        <v>167</v>
      </c>
      <c r="H1714" s="1116">
        <v>124.53</v>
      </c>
      <c r="I1714" s="1115"/>
    </row>
    <row r="1715" spans="1:9" ht="12.75" customHeight="1" x14ac:dyDescent="0.2">
      <c r="A1715" s="1112" t="s">
        <v>3276</v>
      </c>
      <c r="B1715" s="1112"/>
      <c r="C1715" s="1113" t="s">
        <v>3277</v>
      </c>
      <c r="D1715" s="1113"/>
      <c r="E1715" s="1113"/>
      <c r="F1715" s="1113"/>
      <c r="G1715" s="406" t="s">
        <v>167</v>
      </c>
      <c r="H1715" s="1114">
        <v>57.96</v>
      </c>
      <c r="I1715" s="1115"/>
    </row>
    <row r="1716" spans="1:9" ht="12.75" customHeight="1" x14ac:dyDescent="0.2">
      <c r="A1716" s="1112" t="s">
        <v>3278</v>
      </c>
      <c r="B1716" s="1112"/>
      <c r="C1716" s="1113" t="s">
        <v>3279</v>
      </c>
      <c r="D1716" s="1113"/>
      <c r="E1716" s="1113"/>
      <c r="F1716" s="1113"/>
      <c r="G1716" s="406" t="s">
        <v>167</v>
      </c>
      <c r="H1716" s="1114">
        <v>70.17</v>
      </c>
      <c r="I1716" s="1115"/>
    </row>
    <row r="1717" spans="1:9" ht="12.75" customHeight="1" x14ac:dyDescent="0.2">
      <c r="A1717" s="1112" t="s">
        <v>3280</v>
      </c>
      <c r="B1717" s="1112"/>
      <c r="C1717" s="1113" t="s">
        <v>3281</v>
      </c>
      <c r="D1717" s="1113"/>
      <c r="E1717" s="1113"/>
      <c r="F1717" s="1113"/>
      <c r="G1717" s="406" t="s">
        <v>167</v>
      </c>
      <c r="H1717" s="1116">
        <v>259.79000000000002</v>
      </c>
      <c r="I1717" s="1115"/>
    </row>
    <row r="1718" spans="1:9" ht="12.75" customHeight="1" x14ac:dyDescent="0.2">
      <c r="A1718" s="1112" t="s">
        <v>3282</v>
      </c>
      <c r="B1718" s="1112"/>
      <c r="C1718" s="1113" t="s">
        <v>3283</v>
      </c>
      <c r="D1718" s="1113"/>
      <c r="E1718" s="1113"/>
      <c r="F1718" s="1113"/>
      <c r="G1718" s="406" t="s">
        <v>167</v>
      </c>
      <c r="H1718" s="1116">
        <v>232.62</v>
      </c>
      <c r="I1718" s="1115"/>
    </row>
    <row r="1719" spans="1:9" ht="12.75" customHeight="1" x14ac:dyDescent="0.2">
      <c r="A1719" s="1112" t="s">
        <v>3284</v>
      </c>
      <c r="B1719" s="1112"/>
      <c r="C1719" s="1113" t="s">
        <v>3285</v>
      </c>
      <c r="D1719" s="1113"/>
      <c r="E1719" s="1113"/>
      <c r="F1719" s="1113"/>
      <c r="G1719" s="406" t="s">
        <v>167</v>
      </c>
      <c r="H1719" s="1116">
        <v>523.04999999999995</v>
      </c>
      <c r="I1719" s="1115"/>
    </row>
    <row r="1720" spans="1:9" ht="12.75" customHeight="1" x14ac:dyDescent="0.2">
      <c r="A1720" s="1112" t="s">
        <v>3286</v>
      </c>
      <c r="B1720" s="1112"/>
      <c r="C1720" s="1113" t="s">
        <v>3287</v>
      </c>
      <c r="D1720" s="1113"/>
      <c r="E1720" s="1113"/>
      <c r="F1720" s="1113"/>
      <c r="G1720" s="406" t="s">
        <v>167</v>
      </c>
      <c r="H1720" s="1116">
        <v>397.52</v>
      </c>
      <c r="I1720" s="1115"/>
    </row>
    <row r="1721" spans="1:9" ht="12.75" customHeight="1" x14ac:dyDescent="0.2">
      <c r="A1721" s="1112" t="s">
        <v>3288</v>
      </c>
      <c r="B1721" s="1112"/>
      <c r="C1721" s="1113" t="s">
        <v>3289</v>
      </c>
      <c r="D1721" s="1113"/>
      <c r="E1721" s="1113"/>
      <c r="F1721" s="1113"/>
      <c r="G1721" s="406" t="s">
        <v>167</v>
      </c>
      <c r="H1721" s="1116">
        <v>178.57</v>
      </c>
      <c r="I1721" s="1115"/>
    </row>
    <row r="1722" spans="1:9" ht="12.75" customHeight="1" x14ac:dyDescent="0.2">
      <c r="A1722" s="1112" t="s">
        <v>3290</v>
      </c>
      <c r="B1722" s="1112"/>
      <c r="C1722" s="1113" t="s">
        <v>3291</v>
      </c>
      <c r="D1722" s="1113"/>
      <c r="E1722" s="1113"/>
      <c r="F1722" s="1113"/>
      <c r="G1722" s="406" t="s">
        <v>167</v>
      </c>
      <c r="H1722" s="1116">
        <v>160.78</v>
      </c>
      <c r="I1722" s="1115"/>
    </row>
    <row r="1723" spans="1:9" ht="12.75" customHeight="1" x14ac:dyDescent="0.2">
      <c r="A1723" s="1112" t="s">
        <v>3292</v>
      </c>
      <c r="B1723" s="1112"/>
      <c r="C1723" s="1113" t="s">
        <v>3293</v>
      </c>
      <c r="D1723" s="1113"/>
      <c r="E1723" s="1113"/>
      <c r="F1723" s="1113"/>
      <c r="G1723" s="406" t="s">
        <v>167</v>
      </c>
      <c r="H1723" s="1116">
        <v>360.61</v>
      </c>
      <c r="I1723" s="1115"/>
    </row>
    <row r="1724" spans="1:9" ht="12.75" customHeight="1" x14ac:dyDescent="0.2">
      <c r="A1724" s="1112" t="s">
        <v>3294</v>
      </c>
      <c r="B1724" s="1112"/>
      <c r="C1724" s="1113" t="s">
        <v>3295</v>
      </c>
      <c r="D1724" s="1113"/>
      <c r="E1724" s="1113"/>
      <c r="F1724" s="1113"/>
      <c r="G1724" s="406" t="s">
        <v>167</v>
      </c>
      <c r="H1724" s="1116">
        <v>253.84</v>
      </c>
      <c r="I1724" s="1115"/>
    </row>
    <row r="1725" spans="1:9" ht="12.75" customHeight="1" x14ac:dyDescent="0.2">
      <c r="A1725" s="1112" t="s">
        <v>3296</v>
      </c>
      <c r="B1725" s="1112"/>
      <c r="C1725" s="1113" t="s">
        <v>3297</v>
      </c>
      <c r="D1725" s="1113"/>
      <c r="E1725" s="1113"/>
      <c r="F1725" s="1113"/>
      <c r="G1725" s="406" t="s">
        <v>167</v>
      </c>
      <c r="H1725" s="1116">
        <v>272.10000000000002</v>
      </c>
      <c r="I1725" s="1115"/>
    </row>
    <row r="1726" spans="1:9" ht="12.75" customHeight="1" x14ac:dyDescent="0.2">
      <c r="A1726" s="1112" t="s">
        <v>3298</v>
      </c>
      <c r="B1726" s="1112"/>
      <c r="C1726" s="1113" t="s">
        <v>3299</v>
      </c>
      <c r="D1726" s="1113"/>
      <c r="E1726" s="1113"/>
      <c r="F1726" s="1113"/>
      <c r="G1726" s="406" t="s">
        <v>167</v>
      </c>
      <c r="H1726" s="1116">
        <v>219.49</v>
      </c>
      <c r="I1726" s="1115"/>
    </row>
    <row r="1727" spans="1:9" ht="12.75" customHeight="1" x14ac:dyDescent="0.2">
      <c r="A1727" s="1112" t="s">
        <v>3300</v>
      </c>
      <c r="B1727" s="1112"/>
      <c r="C1727" s="1113" t="s">
        <v>3301</v>
      </c>
      <c r="D1727" s="1113"/>
      <c r="E1727" s="1113"/>
      <c r="F1727" s="1113"/>
      <c r="G1727" s="406" t="s">
        <v>167</v>
      </c>
      <c r="H1727" s="1116">
        <v>543.48</v>
      </c>
      <c r="I1727" s="1115"/>
    </row>
    <row r="1728" spans="1:9" ht="12.75" customHeight="1" x14ac:dyDescent="0.2">
      <c r="A1728" s="1112" t="s">
        <v>3302</v>
      </c>
      <c r="B1728" s="1112"/>
      <c r="C1728" s="1113" t="s">
        <v>3303</v>
      </c>
      <c r="D1728" s="1113"/>
      <c r="E1728" s="1113"/>
      <c r="F1728" s="1113"/>
      <c r="G1728" s="406" t="s">
        <v>167</v>
      </c>
      <c r="H1728" s="1116">
        <v>398.3</v>
      </c>
      <c r="I1728" s="1115"/>
    </row>
    <row r="1729" spans="1:9" ht="12.75" customHeight="1" x14ac:dyDescent="0.2">
      <c r="A1729" s="1112" t="s">
        <v>3304</v>
      </c>
      <c r="B1729" s="1112"/>
      <c r="C1729" s="1113" t="s">
        <v>3305</v>
      </c>
      <c r="D1729" s="1113"/>
      <c r="E1729" s="1113"/>
      <c r="F1729" s="1113"/>
      <c r="G1729" s="406" t="s">
        <v>167</v>
      </c>
      <c r="H1729" s="1116">
        <v>190.88</v>
      </c>
      <c r="I1729" s="1115"/>
    </row>
    <row r="1730" spans="1:9" ht="12.75" customHeight="1" x14ac:dyDescent="0.2">
      <c r="A1730" s="1112" t="s">
        <v>3306</v>
      </c>
      <c r="B1730" s="1112"/>
      <c r="C1730" s="1113" t="s">
        <v>3307</v>
      </c>
      <c r="D1730" s="1113"/>
      <c r="E1730" s="1113"/>
      <c r="F1730" s="1113"/>
      <c r="G1730" s="406" t="s">
        <v>167</v>
      </c>
      <c r="H1730" s="1116">
        <v>147.65</v>
      </c>
      <c r="I1730" s="1115"/>
    </row>
    <row r="1731" spans="1:9" ht="12.75" customHeight="1" x14ac:dyDescent="0.2">
      <c r="A1731" s="1112" t="s">
        <v>3308</v>
      </c>
      <c r="B1731" s="1112"/>
      <c r="C1731" s="1113" t="s">
        <v>3309</v>
      </c>
      <c r="D1731" s="1113"/>
      <c r="E1731" s="1113"/>
      <c r="F1731" s="1113"/>
      <c r="G1731" s="406" t="s">
        <v>167</v>
      </c>
      <c r="H1731" s="1116">
        <v>381.04</v>
      </c>
      <c r="I1731" s="1115"/>
    </row>
    <row r="1732" spans="1:9" ht="12.75" customHeight="1" x14ac:dyDescent="0.2">
      <c r="A1732" s="1112" t="s">
        <v>3310</v>
      </c>
      <c r="B1732" s="1112"/>
      <c r="C1732" s="1113" t="s">
        <v>3311</v>
      </c>
      <c r="D1732" s="1113"/>
      <c r="E1732" s="1113"/>
      <c r="F1732" s="1113"/>
      <c r="G1732" s="406" t="s">
        <v>167</v>
      </c>
      <c r="H1732" s="1116">
        <v>254.62</v>
      </c>
      <c r="I1732" s="1115"/>
    </row>
    <row r="1733" spans="1:9" ht="12.75" customHeight="1" x14ac:dyDescent="0.2">
      <c r="A1733" s="1112" t="s">
        <v>3312</v>
      </c>
      <c r="B1733" s="1112"/>
      <c r="C1733" s="1113" t="s">
        <v>3313</v>
      </c>
      <c r="D1733" s="1113"/>
      <c r="E1733" s="1113"/>
      <c r="F1733" s="1113"/>
      <c r="G1733" s="406" t="s">
        <v>167</v>
      </c>
      <c r="H1733" s="1116">
        <v>451.87</v>
      </c>
      <c r="I1733" s="1115"/>
    </row>
    <row r="1734" spans="1:9" ht="12.75" customHeight="1" x14ac:dyDescent="0.2">
      <c r="A1734" s="1112" t="s">
        <v>3314</v>
      </c>
      <c r="B1734" s="1112"/>
      <c r="C1734" s="1113" t="s">
        <v>3315</v>
      </c>
      <c r="D1734" s="1113"/>
      <c r="E1734" s="1113"/>
      <c r="F1734" s="1113"/>
      <c r="G1734" s="406" t="s">
        <v>167</v>
      </c>
      <c r="H1734" s="1116">
        <v>370.86</v>
      </c>
      <c r="I1734" s="1115"/>
    </row>
    <row r="1735" spans="1:9" ht="12.75" customHeight="1" x14ac:dyDescent="0.2">
      <c r="A1735" s="1112" t="s">
        <v>3316</v>
      </c>
      <c r="B1735" s="1112"/>
      <c r="C1735" s="1113" t="s">
        <v>3317</v>
      </c>
      <c r="D1735" s="1113"/>
      <c r="E1735" s="1113"/>
      <c r="F1735" s="1113"/>
      <c r="G1735" s="406" t="s">
        <v>167</v>
      </c>
      <c r="H1735" s="1116">
        <v>458.76</v>
      </c>
      <c r="I1735" s="1115"/>
    </row>
    <row r="1736" spans="1:9" ht="12.75" customHeight="1" x14ac:dyDescent="0.2">
      <c r="A1736" s="1112" t="s">
        <v>3318</v>
      </c>
      <c r="B1736" s="1112"/>
      <c r="C1736" s="1113" t="s">
        <v>3319</v>
      </c>
      <c r="D1736" s="1113"/>
      <c r="E1736" s="1113"/>
      <c r="F1736" s="1113"/>
      <c r="G1736" s="406" t="s">
        <v>167</v>
      </c>
      <c r="H1736" s="1116">
        <v>370.65</v>
      </c>
      <c r="I1736" s="1115"/>
    </row>
    <row r="1737" spans="1:9" ht="12.75" customHeight="1" x14ac:dyDescent="0.2">
      <c r="A1737" s="1112" t="s">
        <v>3320</v>
      </c>
      <c r="B1737" s="1112"/>
      <c r="C1737" s="1113" t="s">
        <v>3321</v>
      </c>
      <c r="D1737" s="1113"/>
      <c r="E1737" s="1113"/>
      <c r="F1737" s="1113"/>
      <c r="G1737" s="406" t="s">
        <v>167</v>
      </c>
      <c r="H1737" s="1116">
        <v>299.02</v>
      </c>
      <c r="I1737" s="1115"/>
    </row>
    <row r="1738" spans="1:9" ht="12.75" customHeight="1" x14ac:dyDescent="0.2">
      <c r="A1738" s="1112" t="s">
        <v>3322</v>
      </c>
      <c r="B1738" s="1112"/>
      <c r="C1738" s="1113" t="s">
        <v>3323</v>
      </c>
      <c r="D1738" s="1113"/>
      <c r="E1738" s="1113"/>
      <c r="F1738" s="1113"/>
      <c r="G1738" s="406" t="s">
        <v>167</v>
      </c>
      <c r="H1738" s="1116">
        <v>315.08</v>
      </c>
      <c r="I1738" s="1115"/>
    </row>
    <row r="1739" spans="1:9" ht="12.75" customHeight="1" x14ac:dyDescent="0.2">
      <c r="A1739" s="1112" t="s">
        <v>3324</v>
      </c>
      <c r="B1739" s="1112"/>
      <c r="C1739" s="1113" t="s">
        <v>3325</v>
      </c>
      <c r="D1739" s="1113"/>
      <c r="E1739" s="1113"/>
      <c r="F1739" s="1113"/>
      <c r="G1739" s="406" t="s">
        <v>167</v>
      </c>
      <c r="H1739" s="1116">
        <v>459.55</v>
      </c>
      <c r="I1739" s="1115"/>
    </row>
    <row r="1740" spans="1:9" ht="12.75" customHeight="1" x14ac:dyDescent="0.2">
      <c r="A1740" s="1112" t="s">
        <v>3326</v>
      </c>
      <c r="B1740" s="1112"/>
      <c r="C1740" s="1113" t="s">
        <v>3327</v>
      </c>
      <c r="D1740" s="1113"/>
      <c r="E1740" s="1113"/>
      <c r="F1740" s="1113"/>
      <c r="G1740" s="406" t="s">
        <v>167</v>
      </c>
      <c r="H1740" s="1116">
        <v>346.6</v>
      </c>
      <c r="I1740" s="1115"/>
    </row>
    <row r="1741" spans="1:9" ht="12.75" customHeight="1" x14ac:dyDescent="0.2">
      <c r="A1741" s="1112" t="s">
        <v>3328</v>
      </c>
      <c r="B1741" s="1112"/>
      <c r="C1741" s="1113" t="s">
        <v>3329</v>
      </c>
      <c r="D1741" s="1113"/>
      <c r="E1741" s="1113"/>
      <c r="F1741" s="1113"/>
      <c r="G1741" s="406" t="s">
        <v>167</v>
      </c>
      <c r="H1741" s="1116">
        <v>538.82000000000005</v>
      </c>
      <c r="I1741" s="1115"/>
    </row>
    <row r="1742" spans="1:9" ht="12.75" customHeight="1" x14ac:dyDescent="0.2">
      <c r="A1742" s="1112" t="s">
        <v>3330</v>
      </c>
      <c r="B1742" s="1112"/>
      <c r="C1742" s="1113" t="s">
        <v>3331</v>
      </c>
      <c r="D1742" s="1113"/>
      <c r="E1742" s="1113"/>
      <c r="F1742" s="1113"/>
      <c r="G1742" s="406" t="s">
        <v>167</v>
      </c>
      <c r="H1742" s="1116">
        <v>398.57</v>
      </c>
      <c r="I1742" s="1115"/>
    </row>
    <row r="1743" spans="1:9" ht="12.75" customHeight="1" x14ac:dyDescent="0.2">
      <c r="A1743" s="1112" t="s">
        <v>3332</v>
      </c>
      <c r="B1743" s="1112"/>
      <c r="C1743" s="1113" t="s">
        <v>3333</v>
      </c>
      <c r="D1743" s="1113"/>
      <c r="E1743" s="1113"/>
      <c r="F1743" s="1113"/>
      <c r="G1743" s="406" t="s">
        <v>167</v>
      </c>
      <c r="H1743" s="1116">
        <v>310.89999999999998</v>
      </c>
      <c r="I1743" s="1115"/>
    </row>
    <row r="1744" spans="1:9" ht="12.75" customHeight="1" x14ac:dyDescent="0.2">
      <c r="A1744" s="1112" t="s">
        <v>3334</v>
      </c>
      <c r="B1744" s="1112"/>
      <c r="C1744" s="1113" t="s">
        <v>3335</v>
      </c>
      <c r="D1744" s="1113"/>
      <c r="E1744" s="1113"/>
      <c r="F1744" s="1113"/>
      <c r="G1744" s="406" t="s">
        <v>167</v>
      </c>
      <c r="H1744" s="1116">
        <v>378.33</v>
      </c>
      <c r="I1744" s="1115"/>
    </row>
    <row r="1745" spans="1:9" ht="12.75" customHeight="1" x14ac:dyDescent="0.2">
      <c r="A1745" s="1112" t="s">
        <v>3336</v>
      </c>
      <c r="B1745" s="1112"/>
      <c r="C1745" s="1113" t="s">
        <v>3337</v>
      </c>
      <c r="D1745" s="1113"/>
      <c r="E1745" s="1113"/>
      <c r="F1745" s="1113"/>
      <c r="G1745" s="406" t="s">
        <v>167</v>
      </c>
      <c r="H1745" s="1116">
        <v>274.76</v>
      </c>
      <c r="I1745" s="1115"/>
    </row>
    <row r="1746" spans="1:9" ht="12.75" customHeight="1" x14ac:dyDescent="0.2">
      <c r="A1746" s="1112" t="s">
        <v>3338</v>
      </c>
      <c r="B1746" s="1112"/>
      <c r="C1746" s="1113" t="s">
        <v>3339</v>
      </c>
      <c r="D1746" s="1113"/>
      <c r="E1746" s="1113"/>
      <c r="F1746" s="1113"/>
      <c r="G1746" s="406" t="s">
        <v>167</v>
      </c>
      <c r="H1746" s="1116">
        <v>395.14</v>
      </c>
      <c r="I1746" s="1115"/>
    </row>
    <row r="1747" spans="1:9" ht="12.75" customHeight="1" x14ac:dyDescent="0.2">
      <c r="A1747" s="1112" t="s">
        <v>3340</v>
      </c>
      <c r="B1747" s="1112"/>
      <c r="C1747" s="1113" t="s">
        <v>3341</v>
      </c>
      <c r="D1747" s="1113"/>
      <c r="E1747" s="1113"/>
      <c r="F1747" s="1113"/>
      <c r="G1747" s="406" t="s">
        <v>167</v>
      </c>
      <c r="H1747" s="1116">
        <v>357.96</v>
      </c>
      <c r="I1747" s="1115"/>
    </row>
    <row r="1748" spans="1:9" ht="12.75" customHeight="1" x14ac:dyDescent="0.2">
      <c r="A1748" s="1112" t="s">
        <v>3342</v>
      </c>
      <c r="B1748" s="1112"/>
      <c r="C1748" s="1113" t="s">
        <v>3343</v>
      </c>
      <c r="D1748" s="1113"/>
      <c r="E1748" s="1113"/>
      <c r="F1748" s="1113"/>
      <c r="G1748" s="406" t="s">
        <v>167</v>
      </c>
      <c r="H1748" s="1116">
        <v>274.98</v>
      </c>
      <c r="I1748" s="1115"/>
    </row>
    <row r="1749" spans="1:9" ht="12.75" customHeight="1" x14ac:dyDescent="0.2">
      <c r="A1749" s="1112" t="s">
        <v>3344</v>
      </c>
      <c r="B1749" s="1112"/>
      <c r="C1749" s="1113" t="s">
        <v>3345</v>
      </c>
      <c r="D1749" s="1113"/>
      <c r="E1749" s="1113"/>
      <c r="F1749" s="1113"/>
      <c r="G1749" s="406" t="s">
        <v>167</v>
      </c>
      <c r="H1749" s="1114">
        <v>55.36</v>
      </c>
      <c r="I1749" s="1115"/>
    </row>
    <row r="1750" spans="1:9" ht="12.75" customHeight="1" x14ac:dyDescent="0.2">
      <c r="A1750" s="1112" t="s">
        <v>3346</v>
      </c>
      <c r="B1750" s="1112"/>
      <c r="C1750" s="1113" t="s">
        <v>3347</v>
      </c>
      <c r="D1750" s="1113"/>
      <c r="E1750" s="1113"/>
      <c r="F1750" s="1113"/>
      <c r="G1750" s="406" t="s">
        <v>167</v>
      </c>
      <c r="H1750" s="1114">
        <v>52.35</v>
      </c>
      <c r="I1750" s="1115"/>
    </row>
    <row r="1751" spans="1:9" ht="12.75" customHeight="1" x14ac:dyDescent="0.2">
      <c r="A1751" s="1112" t="s">
        <v>3348</v>
      </c>
      <c r="B1751" s="1112"/>
      <c r="C1751" s="1113" t="s">
        <v>3349</v>
      </c>
      <c r="D1751" s="1113"/>
      <c r="E1751" s="1113"/>
      <c r="F1751" s="1113"/>
      <c r="G1751" s="406" t="s">
        <v>167</v>
      </c>
      <c r="H1751" s="1114">
        <v>40.94</v>
      </c>
      <c r="I1751" s="1115"/>
    </row>
    <row r="1752" spans="1:9" ht="12.75" customHeight="1" x14ac:dyDescent="0.2">
      <c r="A1752" s="1112" t="s">
        <v>3350</v>
      </c>
      <c r="B1752" s="1112"/>
      <c r="C1752" s="1113" t="s">
        <v>3351</v>
      </c>
      <c r="D1752" s="1113"/>
      <c r="E1752" s="1113"/>
      <c r="F1752" s="1113"/>
      <c r="G1752" s="406" t="s">
        <v>167</v>
      </c>
      <c r="H1752" s="1128">
        <v>1893.82</v>
      </c>
      <c r="I1752" s="1115"/>
    </row>
    <row r="1753" spans="1:9" ht="12.75" customHeight="1" x14ac:dyDescent="0.2">
      <c r="A1753" s="1112" t="s">
        <v>3352</v>
      </c>
      <c r="B1753" s="1112"/>
      <c r="C1753" s="1113" t="s">
        <v>3353</v>
      </c>
      <c r="D1753" s="1113"/>
      <c r="E1753" s="1113"/>
      <c r="F1753" s="1113"/>
      <c r="G1753" s="406" t="s">
        <v>167</v>
      </c>
      <c r="H1753" s="1128">
        <v>2878.81</v>
      </c>
      <c r="I1753" s="1115"/>
    </row>
    <row r="1754" spans="1:9" ht="12.75" customHeight="1" x14ac:dyDescent="0.2">
      <c r="A1754" s="1112" t="s">
        <v>3354</v>
      </c>
      <c r="B1754" s="1112"/>
      <c r="C1754" s="1113" t="s">
        <v>3355</v>
      </c>
      <c r="D1754" s="1113"/>
      <c r="E1754" s="1113"/>
      <c r="F1754" s="1113"/>
      <c r="G1754" s="406" t="s">
        <v>167</v>
      </c>
      <c r="H1754" s="1128">
        <v>3767.76</v>
      </c>
      <c r="I1754" s="1115"/>
    </row>
    <row r="1755" spans="1:9" ht="12.75" customHeight="1" x14ac:dyDescent="0.2">
      <c r="A1755" s="1112" t="s">
        <v>3356</v>
      </c>
      <c r="B1755" s="1112"/>
      <c r="C1755" s="1113" t="s">
        <v>3357</v>
      </c>
      <c r="D1755" s="1113"/>
      <c r="E1755" s="1113"/>
      <c r="F1755" s="1113"/>
      <c r="G1755" s="406" t="s">
        <v>167</v>
      </c>
      <c r="H1755" s="1128">
        <v>4788.21</v>
      </c>
      <c r="I1755" s="1115"/>
    </row>
    <row r="1756" spans="1:9" ht="12.75" customHeight="1" x14ac:dyDescent="0.2">
      <c r="A1756" s="1112" t="s">
        <v>3358</v>
      </c>
      <c r="B1756" s="1112"/>
      <c r="C1756" s="1113" t="s">
        <v>3359</v>
      </c>
      <c r="D1756" s="1113"/>
      <c r="E1756" s="1113"/>
      <c r="F1756" s="1113"/>
      <c r="G1756" s="406" t="s">
        <v>167</v>
      </c>
      <c r="H1756" s="1128">
        <v>5310.15</v>
      </c>
      <c r="I1756" s="1115"/>
    </row>
    <row r="1757" spans="1:9" ht="12.75" customHeight="1" x14ac:dyDescent="0.2">
      <c r="A1757" s="1112" t="s">
        <v>3360</v>
      </c>
      <c r="B1757" s="1112"/>
      <c r="C1757" s="1113" t="s">
        <v>3361</v>
      </c>
      <c r="D1757" s="1113"/>
      <c r="E1757" s="1113"/>
      <c r="F1757" s="1113"/>
      <c r="G1757" s="406" t="s">
        <v>167</v>
      </c>
      <c r="H1757" s="1114">
        <v>79.94</v>
      </c>
      <c r="I1757" s="1115"/>
    </row>
    <row r="1758" spans="1:9" ht="12.75" customHeight="1" x14ac:dyDescent="0.2">
      <c r="A1758" s="1112" t="s">
        <v>3362</v>
      </c>
      <c r="B1758" s="1112"/>
      <c r="C1758" s="1113" t="s">
        <v>3363</v>
      </c>
      <c r="D1758" s="1113"/>
      <c r="E1758" s="1113"/>
      <c r="F1758" s="1113"/>
      <c r="G1758" s="406" t="s">
        <v>167</v>
      </c>
      <c r="H1758" s="1114">
        <v>80.599999999999994</v>
      </c>
      <c r="I1758" s="1115"/>
    </row>
    <row r="1759" spans="1:9" ht="12.75" customHeight="1" x14ac:dyDescent="0.2">
      <c r="A1759" s="1112" t="s">
        <v>3364</v>
      </c>
      <c r="B1759" s="1112"/>
      <c r="C1759" s="1113" t="s">
        <v>3365</v>
      </c>
      <c r="D1759" s="1113"/>
      <c r="E1759" s="1113"/>
      <c r="F1759" s="1113"/>
      <c r="G1759" s="406" t="s">
        <v>167</v>
      </c>
      <c r="H1759" s="1114">
        <v>77.59</v>
      </c>
      <c r="I1759" s="1115"/>
    </row>
    <row r="1760" spans="1:9" ht="12.75" customHeight="1" x14ac:dyDescent="0.2">
      <c r="A1760" s="1112" t="s">
        <v>3366</v>
      </c>
      <c r="B1760" s="1112"/>
      <c r="C1760" s="1113" t="s">
        <v>3367</v>
      </c>
      <c r="D1760" s="1113"/>
      <c r="E1760" s="1113"/>
      <c r="F1760" s="1113"/>
      <c r="G1760" s="406" t="s">
        <v>167</v>
      </c>
      <c r="H1760" s="1114">
        <v>57.34</v>
      </c>
      <c r="I1760" s="1115"/>
    </row>
    <row r="1761" spans="1:9" ht="12.75" customHeight="1" x14ac:dyDescent="0.2">
      <c r="A1761" s="1112" t="s">
        <v>3368</v>
      </c>
      <c r="B1761" s="1112"/>
      <c r="C1761" s="1113" t="s">
        <v>3369</v>
      </c>
      <c r="D1761" s="1113"/>
      <c r="E1761" s="1113"/>
      <c r="F1761" s="1113"/>
      <c r="G1761" s="406" t="s">
        <v>167</v>
      </c>
      <c r="H1761" s="1116">
        <v>473.19</v>
      </c>
      <c r="I1761" s="1115"/>
    </row>
    <row r="1762" spans="1:9" ht="12.75" customHeight="1" x14ac:dyDescent="0.2">
      <c r="A1762" s="1140">
        <v>8933</v>
      </c>
      <c r="B1762" s="1119"/>
      <c r="C1762" s="1120" t="s">
        <v>3370</v>
      </c>
      <c r="D1762" s="1120"/>
      <c r="E1762" s="1120"/>
      <c r="F1762" s="1120"/>
      <c r="G1762" s="405"/>
      <c r="H1762" s="1121"/>
      <c r="I1762" s="1121"/>
    </row>
    <row r="1763" spans="1:9" ht="12.75" customHeight="1" x14ac:dyDescent="0.2">
      <c r="A1763" s="1112" t="s">
        <v>3371</v>
      </c>
      <c r="B1763" s="1112"/>
      <c r="C1763" s="1113" t="s">
        <v>3372</v>
      </c>
      <c r="D1763" s="1113"/>
      <c r="E1763" s="1113"/>
      <c r="F1763" s="1113"/>
      <c r="G1763" s="406" t="s">
        <v>167</v>
      </c>
      <c r="H1763" s="1114">
        <v>31.33</v>
      </c>
      <c r="I1763" s="1115"/>
    </row>
    <row r="1764" spans="1:9" ht="12.75" customHeight="1" x14ac:dyDescent="0.2">
      <c r="A1764" s="1112" t="s">
        <v>3373</v>
      </c>
      <c r="B1764" s="1112"/>
      <c r="C1764" s="1113" t="s">
        <v>3374</v>
      </c>
      <c r="D1764" s="1113"/>
      <c r="E1764" s="1113"/>
      <c r="F1764" s="1113"/>
      <c r="G1764" s="406" t="s">
        <v>167</v>
      </c>
      <c r="H1764" s="1114">
        <v>34.14</v>
      </c>
      <c r="I1764" s="1115"/>
    </row>
    <row r="1765" spans="1:9" ht="12.75" customHeight="1" x14ac:dyDescent="0.2">
      <c r="A1765" s="1112" t="s">
        <v>3375</v>
      </c>
      <c r="B1765" s="1112"/>
      <c r="C1765" s="1113" t="s">
        <v>3376</v>
      </c>
      <c r="D1765" s="1113"/>
      <c r="E1765" s="1113"/>
      <c r="F1765" s="1113"/>
      <c r="G1765" s="406" t="s">
        <v>167</v>
      </c>
      <c r="H1765" s="1114">
        <v>38.47</v>
      </c>
      <c r="I1765" s="1115"/>
    </row>
    <row r="1766" spans="1:9" ht="12.75" customHeight="1" x14ac:dyDescent="0.2">
      <c r="A1766" s="1112" t="s">
        <v>3377</v>
      </c>
      <c r="B1766" s="1112"/>
      <c r="C1766" s="1113" t="s">
        <v>3378</v>
      </c>
      <c r="D1766" s="1113"/>
      <c r="E1766" s="1113"/>
      <c r="F1766" s="1113"/>
      <c r="G1766" s="406" t="s">
        <v>167</v>
      </c>
      <c r="H1766" s="1114">
        <v>37.22</v>
      </c>
      <c r="I1766" s="1115"/>
    </row>
    <row r="1767" spans="1:9" ht="12.75" customHeight="1" x14ac:dyDescent="0.2">
      <c r="A1767" s="1112" t="s">
        <v>3379</v>
      </c>
      <c r="B1767" s="1112"/>
      <c r="C1767" s="1113" t="s">
        <v>3380</v>
      </c>
      <c r="D1767" s="1113"/>
      <c r="E1767" s="1113"/>
      <c r="F1767" s="1113"/>
      <c r="G1767" s="406" t="s">
        <v>167</v>
      </c>
      <c r="H1767" s="1114">
        <v>30.08</v>
      </c>
      <c r="I1767" s="1115"/>
    </row>
    <row r="1768" spans="1:9" ht="12.75" customHeight="1" x14ac:dyDescent="0.2">
      <c r="A1768" s="1112" t="s">
        <v>3381</v>
      </c>
      <c r="B1768" s="1112"/>
      <c r="C1768" s="1113" t="s">
        <v>3382</v>
      </c>
      <c r="D1768" s="1113"/>
      <c r="E1768" s="1113"/>
      <c r="F1768" s="1113"/>
      <c r="G1768" s="406" t="s">
        <v>167</v>
      </c>
      <c r="H1768" s="1114">
        <v>28.39</v>
      </c>
      <c r="I1768" s="1115"/>
    </row>
    <row r="1769" spans="1:9" ht="12.75" customHeight="1" x14ac:dyDescent="0.2">
      <c r="A1769" s="1112" t="s">
        <v>3383</v>
      </c>
      <c r="B1769" s="1112"/>
      <c r="C1769" s="1113" t="s">
        <v>3384</v>
      </c>
      <c r="D1769" s="1113"/>
      <c r="E1769" s="1113"/>
      <c r="F1769" s="1113"/>
      <c r="G1769" s="406" t="s">
        <v>167</v>
      </c>
      <c r="H1769" s="1114">
        <v>43.68</v>
      </c>
      <c r="I1769" s="1115"/>
    </row>
    <row r="1770" spans="1:9" ht="12.75" customHeight="1" x14ac:dyDescent="0.2">
      <c r="A1770" s="1112" t="s">
        <v>3385</v>
      </c>
      <c r="B1770" s="1112"/>
      <c r="C1770" s="1113" t="s">
        <v>3386</v>
      </c>
      <c r="D1770" s="1113"/>
      <c r="E1770" s="1113"/>
      <c r="F1770" s="1113"/>
      <c r="G1770" s="406" t="s">
        <v>167</v>
      </c>
      <c r="H1770" s="1114">
        <v>27.84</v>
      </c>
      <c r="I1770" s="1115"/>
    </row>
    <row r="1771" spans="1:9" ht="12.75" customHeight="1" x14ac:dyDescent="0.2">
      <c r="A1771" s="1140">
        <v>8934</v>
      </c>
      <c r="B1771" s="1119"/>
      <c r="C1771" s="1120" t="s">
        <v>3387</v>
      </c>
      <c r="D1771" s="1120"/>
      <c r="E1771" s="1120"/>
      <c r="F1771" s="1120"/>
      <c r="G1771" s="405"/>
      <c r="H1771" s="1121"/>
      <c r="I1771" s="1121"/>
    </row>
    <row r="1772" spans="1:9" ht="12.75" customHeight="1" x14ac:dyDescent="0.2">
      <c r="A1772" s="1112" t="s">
        <v>3388</v>
      </c>
      <c r="B1772" s="1112"/>
      <c r="C1772" s="1113" t="s">
        <v>3389</v>
      </c>
      <c r="D1772" s="1113"/>
      <c r="E1772" s="1113"/>
      <c r="F1772" s="1113"/>
      <c r="G1772" s="406" t="s">
        <v>167</v>
      </c>
      <c r="H1772" s="1114">
        <v>11.38</v>
      </c>
      <c r="I1772" s="1115"/>
    </row>
    <row r="1773" spans="1:9" ht="12.75" customHeight="1" x14ac:dyDescent="0.2">
      <c r="A1773" s="1112" t="s">
        <v>3390</v>
      </c>
      <c r="B1773" s="1112"/>
      <c r="C1773" s="1113" t="s">
        <v>3391</v>
      </c>
      <c r="D1773" s="1113"/>
      <c r="E1773" s="1113"/>
      <c r="F1773" s="1113"/>
      <c r="G1773" s="406" t="s">
        <v>167</v>
      </c>
      <c r="H1773" s="1114">
        <v>11.95</v>
      </c>
      <c r="I1773" s="1115"/>
    </row>
    <row r="1774" spans="1:9" ht="12.75" customHeight="1" x14ac:dyDescent="0.2">
      <c r="A1774" s="1112" t="s">
        <v>3392</v>
      </c>
      <c r="B1774" s="1112"/>
      <c r="C1774" s="1113" t="s">
        <v>3393</v>
      </c>
      <c r="D1774" s="1113"/>
      <c r="E1774" s="1113"/>
      <c r="F1774" s="1113"/>
      <c r="G1774" s="406" t="s">
        <v>167</v>
      </c>
      <c r="H1774" s="1114">
        <v>13.76</v>
      </c>
      <c r="I1774" s="1115"/>
    </row>
    <row r="1775" spans="1:9" ht="12.75" customHeight="1" x14ac:dyDescent="0.2">
      <c r="A1775" s="1112" t="s">
        <v>3394</v>
      </c>
      <c r="B1775" s="1112"/>
      <c r="C1775" s="1113" t="s">
        <v>3395</v>
      </c>
      <c r="D1775" s="1113"/>
      <c r="E1775" s="1113"/>
      <c r="F1775" s="1113"/>
      <c r="G1775" s="406" t="s">
        <v>167</v>
      </c>
      <c r="H1775" s="1114">
        <v>14</v>
      </c>
      <c r="I1775" s="1115"/>
    </row>
    <row r="1776" spans="1:9" ht="12.75" customHeight="1" x14ac:dyDescent="0.2">
      <c r="A1776" s="1112" t="s">
        <v>3396</v>
      </c>
      <c r="B1776" s="1112"/>
      <c r="C1776" s="1113" t="s">
        <v>3397</v>
      </c>
      <c r="D1776" s="1113"/>
      <c r="E1776" s="1113"/>
      <c r="F1776" s="1113"/>
      <c r="G1776" s="406" t="s">
        <v>167</v>
      </c>
      <c r="H1776" s="1114">
        <v>11.74</v>
      </c>
      <c r="I1776" s="1115"/>
    </row>
    <row r="1777" spans="1:9" ht="12.75" customHeight="1" x14ac:dyDescent="0.2">
      <c r="A1777" s="1112" t="s">
        <v>3398</v>
      </c>
      <c r="B1777" s="1112"/>
      <c r="C1777" s="1113" t="s">
        <v>3399</v>
      </c>
      <c r="D1777" s="1113"/>
      <c r="E1777" s="1113"/>
      <c r="F1777" s="1113"/>
      <c r="G1777" s="406" t="s">
        <v>167</v>
      </c>
      <c r="H1777" s="1114">
        <v>14.42</v>
      </c>
      <c r="I1777" s="1115"/>
    </row>
    <row r="1778" spans="1:9" ht="12.75" customHeight="1" x14ac:dyDescent="0.2">
      <c r="A1778" s="1112" t="s">
        <v>3400</v>
      </c>
      <c r="B1778" s="1112"/>
      <c r="C1778" s="1113" t="s">
        <v>3401</v>
      </c>
      <c r="D1778" s="1113"/>
      <c r="E1778" s="1113"/>
      <c r="F1778" s="1113"/>
      <c r="G1778" s="406" t="s">
        <v>167</v>
      </c>
      <c r="H1778" s="1114">
        <v>27.82</v>
      </c>
      <c r="I1778" s="1115"/>
    </row>
    <row r="1779" spans="1:9" ht="12.75" customHeight="1" x14ac:dyDescent="0.2">
      <c r="A1779" s="1112" t="s">
        <v>3402</v>
      </c>
      <c r="B1779" s="1112"/>
      <c r="C1779" s="1113" t="s">
        <v>3403</v>
      </c>
      <c r="D1779" s="1113"/>
      <c r="E1779" s="1113"/>
      <c r="F1779" s="1113"/>
      <c r="G1779" s="406" t="s">
        <v>167</v>
      </c>
      <c r="H1779" s="1114">
        <v>11.41</v>
      </c>
      <c r="I1779" s="1115"/>
    </row>
    <row r="1780" spans="1:9" ht="12.75" customHeight="1" x14ac:dyDescent="0.2">
      <c r="A1780" s="1112" t="s">
        <v>3404</v>
      </c>
      <c r="B1780" s="1112"/>
      <c r="C1780" s="1113" t="s">
        <v>3405</v>
      </c>
      <c r="D1780" s="1113"/>
      <c r="E1780" s="1113"/>
      <c r="F1780" s="1113"/>
      <c r="G1780" s="406" t="s">
        <v>167</v>
      </c>
      <c r="H1780" s="1114">
        <v>23.87</v>
      </c>
      <c r="I1780" s="1115"/>
    </row>
    <row r="1781" spans="1:9" ht="12.75" customHeight="1" x14ac:dyDescent="0.2">
      <c r="A1781" s="1112" t="s">
        <v>3406</v>
      </c>
      <c r="B1781" s="1112"/>
      <c r="C1781" s="1113" t="s">
        <v>3407</v>
      </c>
      <c r="D1781" s="1113"/>
      <c r="E1781" s="1113"/>
      <c r="F1781" s="1113"/>
      <c r="G1781" s="406" t="s">
        <v>167</v>
      </c>
      <c r="H1781" s="1114">
        <v>15.68</v>
      </c>
      <c r="I1781" s="1115"/>
    </row>
    <row r="1782" spans="1:9" ht="12.75" customHeight="1" x14ac:dyDescent="0.2">
      <c r="A1782" s="1112" t="s">
        <v>3408</v>
      </c>
      <c r="B1782" s="1112"/>
      <c r="C1782" s="1113" t="s">
        <v>3409</v>
      </c>
      <c r="D1782" s="1113"/>
      <c r="E1782" s="1113"/>
      <c r="F1782" s="1113"/>
      <c r="G1782" s="406" t="s">
        <v>167</v>
      </c>
      <c r="H1782" s="1114">
        <v>15.93</v>
      </c>
      <c r="I1782" s="1115"/>
    </row>
    <row r="1783" spans="1:9" ht="12.75" customHeight="1" x14ac:dyDescent="0.2">
      <c r="A1783" s="1112" t="s">
        <v>3410</v>
      </c>
      <c r="B1783" s="1112"/>
      <c r="C1783" s="1113" t="s">
        <v>3411</v>
      </c>
      <c r="D1783" s="1113"/>
      <c r="E1783" s="1113"/>
      <c r="F1783" s="1113"/>
      <c r="G1783" s="406" t="s">
        <v>167</v>
      </c>
      <c r="H1783" s="1114">
        <v>16.309999999999999</v>
      </c>
      <c r="I1783" s="1115"/>
    </row>
    <row r="1784" spans="1:9" ht="12.75" customHeight="1" x14ac:dyDescent="0.2">
      <c r="A1784" s="1112" t="s">
        <v>3412</v>
      </c>
      <c r="B1784" s="1112"/>
      <c r="C1784" s="1113" t="s">
        <v>3413</v>
      </c>
      <c r="D1784" s="1113"/>
      <c r="E1784" s="1113"/>
      <c r="F1784" s="1113"/>
      <c r="G1784" s="406" t="s">
        <v>167</v>
      </c>
      <c r="H1784" s="1114">
        <v>16.09</v>
      </c>
      <c r="I1784" s="1115"/>
    </row>
    <row r="1785" spans="1:9" ht="12.75" customHeight="1" x14ac:dyDescent="0.2">
      <c r="A1785" s="1112" t="s">
        <v>3414</v>
      </c>
      <c r="B1785" s="1112"/>
      <c r="C1785" s="1113" t="s">
        <v>3415</v>
      </c>
      <c r="D1785" s="1113"/>
      <c r="E1785" s="1113"/>
      <c r="F1785" s="1113"/>
      <c r="G1785" s="406" t="s">
        <v>167</v>
      </c>
      <c r="H1785" s="1114">
        <v>23.4</v>
      </c>
      <c r="I1785" s="1115"/>
    </row>
    <row r="1786" spans="1:9" ht="12.75" customHeight="1" x14ac:dyDescent="0.2">
      <c r="A1786" s="1112" t="s">
        <v>3416</v>
      </c>
      <c r="B1786" s="1112"/>
      <c r="C1786" s="1113" t="s">
        <v>3417</v>
      </c>
      <c r="D1786" s="1113"/>
      <c r="E1786" s="1113"/>
      <c r="F1786" s="1113"/>
      <c r="G1786" s="406" t="s">
        <v>167</v>
      </c>
      <c r="H1786" s="1114">
        <v>80.03</v>
      </c>
      <c r="I1786" s="1115"/>
    </row>
    <row r="1787" spans="1:9" ht="12.75" customHeight="1" x14ac:dyDescent="0.2">
      <c r="A1787" s="1112" t="s">
        <v>3418</v>
      </c>
      <c r="B1787" s="1112"/>
      <c r="C1787" s="1113" t="s">
        <v>3419</v>
      </c>
      <c r="D1787" s="1113"/>
      <c r="E1787" s="1113"/>
      <c r="F1787" s="1113"/>
      <c r="G1787" s="406" t="s">
        <v>167</v>
      </c>
      <c r="H1787" s="1114">
        <v>18.71</v>
      </c>
      <c r="I1787" s="1115"/>
    </row>
    <row r="1788" spans="1:9" ht="12.75" customHeight="1" x14ac:dyDescent="0.2">
      <c r="A1788" s="1112" t="s">
        <v>3420</v>
      </c>
      <c r="B1788" s="1112"/>
      <c r="C1788" s="1113" t="s">
        <v>3421</v>
      </c>
      <c r="D1788" s="1113"/>
      <c r="E1788" s="1113"/>
      <c r="F1788" s="1113"/>
      <c r="G1788" s="406" t="s">
        <v>167</v>
      </c>
      <c r="H1788" s="1117">
        <v>8.84</v>
      </c>
      <c r="I1788" s="1115"/>
    </row>
    <row r="1789" spans="1:9" ht="12.75" customHeight="1" x14ac:dyDescent="0.2">
      <c r="A1789" s="1140">
        <v>8936</v>
      </c>
      <c r="B1789" s="1119"/>
      <c r="C1789" s="1120" t="s">
        <v>3422</v>
      </c>
      <c r="D1789" s="1120"/>
      <c r="E1789" s="1120"/>
      <c r="F1789" s="1120"/>
      <c r="G1789" s="405"/>
      <c r="H1789" s="1121"/>
      <c r="I1789" s="1121"/>
    </row>
    <row r="1790" spans="1:9" ht="12.75" customHeight="1" x14ac:dyDescent="0.2">
      <c r="A1790" s="1112" t="s">
        <v>3423</v>
      </c>
      <c r="B1790" s="1112"/>
      <c r="C1790" s="1113" t="s">
        <v>3424</v>
      </c>
      <c r="D1790" s="1113"/>
      <c r="E1790" s="1113"/>
      <c r="F1790" s="1113"/>
      <c r="G1790" s="406" t="s">
        <v>53</v>
      </c>
      <c r="H1790" s="1114">
        <v>50.98</v>
      </c>
      <c r="I1790" s="1115"/>
    </row>
    <row r="1791" spans="1:9" ht="12.75" customHeight="1" x14ac:dyDescent="0.2">
      <c r="A1791" s="1112" t="s">
        <v>3425</v>
      </c>
      <c r="B1791" s="1112"/>
      <c r="C1791" s="1113" t="s">
        <v>3426</v>
      </c>
      <c r="D1791" s="1113"/>
      <c r="E1791" s="1113"/>
      <c r="F1791" s="1113"/>
      <c r="G1791" s="406" t="s">
        <v>53</v>
      </c>
      <c r="H1791" s="1114">
        <v>75.819999999999993</v>
      </c>
      <c r="I1791" s="1115"/>
    </row>
    <row r="1792" spans="1:9" ht="12.75" customHeight="1" x14ac:dyDescent="0.2">
      <c r="A1792" s="1112" t="s">
        <v>3427</v>
      </c>
      <c r="B1792" s="1112"/>
      <c r="C1792" s="1113" t="s">
        <v>3428</v>
      </c>
      <c r="D1792" s="1113"/>
      <c r="E1792" s="1113"/>
      <c r="F1792" s="1113"/>
      <c r="G1792" s="406" t="s">
        <v>53</v>
      </c>
      <c r="H1792" s="1116">
        <v>100.37</v>
      </c>
      <c r="I1792" s="1115"/>
    </row>
    <row r="1793" spans="1:9" ht="12.75" customHeight="1" x14ac:dyDescent="0.2">
      <c r="A1793" s="1112" t="s">
        <v>3429</v>
      </c>
      <c r="B1793" s="1112"/>
      <c r="C1793" s="1113" t="s">
        <v>3430</v>
      </c>
      <c r="D1793" s="1113"/>
      <c r="E1793" s="1113"/>
      <c r="F1793" s="1113"/>
      <c r="G1793" s="406" t="s">
        <v>53</v>
      </c>
      <c r="H1793" s="1114">
        <v>21.61</v>
      </c>
      <c r="I1793" s="1115"/>
    </row>
    <row r="1794" spans="1:9" ht="12.75" customHeight="1" x14ac:dyDescent="0.2">
      <c r="A1794" s="1112" t="s">
        <v>3431</v>
      </c>
      <c r="B1794" s="1112"/>
      <c r="C1794" s="1113" t="s">
        <v>3432</v>
      </c>
      <c r="D1794" s="1113"/>
      <c r="E1794" s="1113"/>
      <c r="F1794" s="1113"/>
      <c r="G1794" s="406" t="s">
        <v>53</v>
      </c>
      <c r="H1794" s="1114">
        <v>22.31</v>
      </c>
      <c r="I1794" s="1115"/>
    </row>
    <row r="1795" spans="1:9" ht="12.75" customHeight="1" x14ac:dyDescent="0.2">
      <c r="A1795" s="1112" t="s">
        <v>3433</v>
      </c>
      <c r="B1795" s="1112"/>
      <c r="C1795" s="1113" t="s">
        <v>3434</v>
      </c>
      <c r="D1795" s="1113"/>
      <c r="E1795" s="1113"/>
      <c r="F1795" s="1113"/>
      <c r="G1795" s="406" t="s">
        <v>53</v>
      </c>
      <c r="H1795" s="1114">
        <v>23.61</v>
      </c>
      <c r="I1795" s="1115"/>
    </row>
    <row r="1796" spans="1:9" ht="12.75" customHeight="1" x14ac:dyDescent="0.2">
      <c r="A1796" s="1112" t="s">
        <v>3435</v>
      </c>
      <c r="B1796" s="1112"/>
      <c r="C1796" s="1113" t="s">
        <v>3436</v>
      </c>
      <c r="D1796" s="1113"/>
      <c r="E1796" s="1113"/>
      <c r="F1796" s="1113"/>
      <c r="G1796" s="406" t="s">
        <v>53</v>
      </c>
      <c r="H1796" s="1114">
        <v>37.06</v>
      </c>
      <c r="I1796" s="1115"/>
    </row>
    <row r="1797" spans="1:9" ht="12.75" customHeight="1" x14ac:dyDescent="0.2">
      <c r="A1797" s="1140">
        <v>8937</v>
      </c>
      <c r="B1797" s="1119"/>
      <c r="C1797" s="1120" t="s">
        <v>3437</v>
      </c>
      <c r="D1797" s="1120"/>
      <c r="E1797" s="1120"/>
      <c r="F1797" s="1120"/>
      <c r="G1797" s="405"/>
      <c r="H1797" s="1121"/>
      <c r="I1797" s="1121"/>
    </row>
    <row r="1798" spans="1:9" ht="12.75" customHeight="1" x14ac:dyDescent="0.2">
      <c r="A1798" s="1112" t="s">
        <v>3438</v>
      </c>
      <c r="B1798" s="1112"/>
      <c r="C1798" s="1113" t="s">
        <v>3439</v>
      </c>
      <c r="D1798" s="1113"/>
      <c r="E1798" s="1113"/>
      <c r="F1798" s="1113"/>
      <c r="G1798" s="406" t="s">
        <v>266</v>
      </c>
      <c r="H1798" s="1116">
        <v>588.04999999999995</v>
      </c>
      <c r="I1798" s="1115"/>
    </row>
    <row r="1799" spans="1:9" ht="12.75" customHeight="1" x14ac:dyDescent="0.2">
      <c r="A1799" s="1140">
        <v>8938</v>
      </c>
      <c r="B1799" s="1119"/>
      <c r="C1799" s="1120" t="s">
        <v>3440</v>
      </c>
      <c r="D1799" s="1120"/>
      <c r="E1799" s="1120"/>
      <c r="F1799" s="1120"/>
      <c r="G1799" s="405"/>
      <c r="H1799" s="1121"/>
      <c r="I1799" s="1121"/>
    </row>
    <row r="1800" spans="1:9" ht="12.75" customHeight="1" x14ac:dyDescent="0.2">
      <c r="A1800" s="1112" t="s">
        <v>3441</v>
      </c>
      <c r="B1800" s="1112"/>
      <c r="C1800" s="1113" t="s">
        <v>3442</v>
      </c>
      <c r="D1800" s="1113"/>
      <c r="E1800" s="1113"/>
      <c r="F1800" s="1113"/>
      <c r="G1800" s="406" t="s">
        <v>167</v>
      </c>
      <c r="H1800" s="1114">
        <v>41.35</v>
      </c>
      <c r="I1800" s="1115"/>
    </row>
    <row r="1801" spans="1:9" ht="12.75" customHeight="1" x14ac:dyDescent="0.2">
      <c r="A1801" s="1112" t="s">
        <v>3443</v>
      </c>
      <c r="B1801" s="1112"/>
      <c r="C1801" s="1113" t="s">
        <v>3444</v>
      </c>
      <c r="D1801" s="1113"/>
      <c r="E1801" s="1113"/>
      <c r="F1801" s="1113"/>
      <c r="G1801" s="406" t="s">
        <v>167</v>
      </c>
      <c r="H1801" s="1128">
        <v>2735.39</v>
      </c>
      <c r="I1801" s="1115"/>
    </row>
    <row r="1802" spans="1:9" ht="12.75" customHeight="1" x14ac:dyDescent="0.2">
      <c r="A1802" s="1112" t="s">
        <v>3445</v>
      </c>
      <c r="B1802" s="1112"/>
      <c r="C1802" s="1113" t="s">
        <v>3446</v>
      </c>
      <c r="D1802" s="1113"/>
      <c r="E1802" s="1113"/>
      <c r="F1802" s="1113"/>
      <c r="G1802" s="406" t="s">
        <v>167</v>
      </c>
      <c r="H1802" s="1128">
        <v>2833.52</v>
      </c>
      <c r="I1802" s="1115"/>
    </row>
    <row r="1803" spans="1:9" ht="12.75" customHeight="1" x14ac:dyDescent="0.2">
      <c r="A1803" s="1112" t="s">
        <v>3447</v>
      </c>
      <c r="B1803" s="1112"/>
      <c r="C1803" s="1113" t="s">
        <v>3448</v>
      </c>
      <c r="D1803" s="1113"/>
      <c r="E1803" s="1113"/>
      <c r="F1803" s="1113"/>
      <c r="G1803" s="406" t="s">
        <v>167</v>
      </c>
      <c r="H1803" s="1128">
        <v>3182.6</v>
      </c>
      <c r="I1803" s="1115"/>
    </row>
    <row r="1804" spans="1:9" ht="12.75" customHeight="1" x14ac:dyDescent="0.2">
      <c r="A1804" s="1112" t="s">
        <v>3449</v>
      </c>
      <c r="B1804" s="1112"/>
      <c r="C1804" s="1113" t="s">
        <v>3450</v>
      </c>
      <c r="D1804" s="1113"/>
      <c r="E1804" s="1113"/>
      <c r="F1804" s="1113"/>
      <c r="G1804" s="406" t="s">
        <v>167</v>
      </c>
      <c r="H1804" s="1128">
        <v>3256.44</v>
      </c>
      <c r="I1804" s="1115"/>
    </row>
    <row r="1805" spans="1:9" ht="12.75" customHeight="1" x14ac:dyDescent="0.2">
      <c r="A1805" s="1112" t="s">
        <v>3451</v>
      </c>
      <c r="B1805" s="1112"/>
      <c r="C1805" s="1113" t="s">
        <v>3452</v>
      </c>
      <c r="D1805" s="1113"/>
      <c r="E1805" s="1113"/>
      <c r="F1805" s="1113"/>
      <c r="G1805" s="406" t="s">
        <v>167</v>
      </c>
      <c r="H1805" s="1128">
        <v>3295.85</v>
      </c>
      <c r="I1805" s="1115"/>
    </row>
    <row r="1806" spans="1:9" ht="12.75" customHeight="1" x14ac:dyDescent="0.2">
      <c r="A1806" s="1112" t="s">
        <v>3453</v>
      </c>
      <c r="B1806" s="1112"/>
      <c r="C1806" s="1113" t="s">
        <v>3454</v>
      </c>
      <c r="D1806" s="1113"/>
      <c r="E1806" s="1113"/>
      <c r="F1806" s="1113"/>
      <c r="G1806" s="406" t="s">
        <v>167</v>
      </c>
      <c r="H1806" s="1128">
        <v>4308.1400000000003</v>
      </c>
      <c r="I1806" s="1115"/>
    </row>
    <row r="1807" spans="1:9" ht="12.75" customHeight="1" x14ac:dyDescent="0.2">
      <c r="A1807" s="1112" t="s">
        <v>3455</v>
      </c>
      <c r="B1807" s="1112"/>
      <c r="C1807" s="1113" t="s">
        <v>3456</v>
      </c>
      <c r="D1807" s="1113"/>
      <c r="E1807" s="1113"/>
      <c r="F1807" s="1113"/>
      <c r="G1807" s="406" t="s">
        <v>167</v>
      </c>
      <c r="H1807" s="1128">
        <v>4684.87</v>
      </c>
      <c r="I1807" s="1115"/>
    </row>
    <row r="1808" spans="1:9" ht="12.75" customHeight="1" x14ac:dyDescent="0.2">
      <c r="A1808" s="1112" t="s">
        <v>8075</v>
      </c>
      <c r="B1808" s="1112"/>
      <c r="C1808" s="1113" t="s">
        <v>3457</v>
      </c>
      <c r="D1808" s="1113"/>
      <c r="E1808" s="1113"/>
      <c r="F1808" s="1113"/>
      <c r="G1808" s="406" t="s">
        <v>167</v>
      </c>
      <c r="H1808" s="1128">
        <v>7296.56</v>
      </c>
      <c r="I1808" s="1115"/>
    </row>
    <row r="1809" spans="1:9" ht="12.75" customHeight="1" x14ac:dyDescent="0.2">
      <c r="A1809" s="1112" t="s">
        <v>3458</v>
      </c>
      <c r="B1809" s="1112"/>
      <c r="C1809" s="1113" t="s">
        <v>3459</v>
      </c>
      <c r="D1809" s="1113"/>
      <c r="E1809" s="1113"/>
      <c r="F1809" s="1113"/>
      <c r="G1809" s="406" t="s">
        <v>167</v>
      </c>
      <c r="H1809" s="1128">
        <v>7392.59</v>
      </c>
      <c r="I1809" s="1115"/>
    </row>
    <row r="1810" spans="1:9" ht="12.75" customHeight="1" x14ac:dyDescent="0.2">
      <c r="A1810" s="1112" t="s">
        <v>3460</v>
      </c>
      <c r="B1810" s="1112"/>
      <c r="C1810" s="1113" t="s">
        <v>3461</v>
      </c>
      <c r="D1810" s="1113"/>
      <c r="E1810" s="1113"/>
      <c r="F1810" s="1113"/>
      <c r="G1810" s="406" t="s">
        <v>167</v>
      </c>
      <c r="H1810" s="1128">
        <v>7419.11</v>
      </c>
      <c r="I1810" s="1115"/>
    </row>
    <row r="1811" spans="1:9" ht="12.75" customHeight="1" x14ac:dyDescent="0.2">
      <c r="A1811" s="1112" t="s">
        <v>3462</v>
      </c>
      <c r="B1811" s="1112"/>
      <c r="C1811" s="1113" t="s">
        <v>3463</v>
      </c>
      <c r="D1811" s="1113"/>
      <c r="E1811" s="1113"/>
      <c r="F1811" s="1113"/>
      <c r="G1811" s="406" t="s">
        <v>167</v>
      </c>
      <c r="H1811" s="1128">
        <v>9628.58</v>
      </c>
      <c r="I1811" s="1115"/>
    </row>
    <row r="1812" spans="1:9" ht="12.75" customHeight="1" x14ac:dyDescent="0.2">
      <c r="A1812" s="1112" t="s">
        <v>3464</v>
      </c>
      <c r="B1812" s="1112"/>
      <c r="C1812" s="1113" t="s">
        <v>3465</v>
      </c>
      <c r="D1812" s="1113"/>
      <c r="E1812" s="1113"/>
      <c r="F1812" s="1113"/>
      <c r="G1812" s="406" t="s">
        <v>167</v>
      </c>
      <c r="H1812" s="1136">
        <v>10299.549999999999</v>
      </c>
      <c r="I1812" s="1115"/>
    </row>
    <row r="1813" spans="1:9" ht="12.75" customHeight="1" x14ac:dyDescent="0.2">
      <c r="A1813" s="1112" t="s">
        <v>3466</v>
      </c>
      <c r="B1813" s="1112"/>
      <c r="C1813" s="1113" t="s">
        <v>3467</v>
      </c>
      <c r="D1813" s="1113"/>
      <c r="E1813" s="1113"/>
      <c r="F1813" s="1113"/>
      <c r="G1813" s="406" t="s">
        <v>167</v>
      </c>
      <c r="H1813" s="1128">
        <v>9870.5300000000007</v>
      </c>
      <c r="I1813" s="1115"/>
    </row>
    <row r="1814" spans="1:9" ht="12.75" customHeight="1" x14ac:dyDescent="0.2">
      <c r="A1814" s="1112" t="s">
        <v>3468</v>
      </c>
      <c r="B1814" s="1112"/>
      <c r="C1814" s="1113" t="s">
        <v>3469</v>
      </c>
      <c r="D1814" s="1113"/>
      <c r="E1814" s="1113"/>
      <c r="F1814" s="1113"/>
      <c r="G1814" s="406" t="s">
        <v>167</v>
      </c>
      <c r="H1814" s="1136">
        <v>10069.51</v>
      </c>
      <c r="I1814" s="1115"/>
    </row>
    <row r="1815" spans="1:9" ht="12.75" customHeight="1" x14ac:dyDescent="0.2">
      <c r="A1815" s="1112" t="s">
        <v>3470</v>
      </c>
      <c r="B1815" s="1112"/>
      <c r="C1815" s="1113" t="s">
        <v>3471</v>
      </c>
      <c r="D1815" s="1113"/>
      <c r="E1815" s="1113"/>
      <c r="F1815" s="1113"/>
      <c r="G1815" s="406" t="s">
        <v>167</v>
      </c>
      <c r="H1815" s="1136">
        <v>11053.47</v>
      </c>
      <c r="I1815" s="1115"/>
    </row>
    <row r="1816" spans="1:9" ht="12.75" customHeight="1" x14ac:dyDescent="0.2">
      <c r="A1816" s="1112" t="s">
        <v>3472</v>
      </c>
      <c r="B1816" s="1112"/>
      <c r="C1816" s="1113" t="s">
        <v>3473</v>
      </c>
      <c r="D1816" s="1113"/>
      <c r="E1816" s="1113"/>
      <c r="F1816" s="1113"/>
      <c r="G1816" s="406" t="s">
        <v>167</v>
      </c>
      <c r="H1816" s="1136">
        <v>11746.16</v>
      </c>
      <c r="I1816" s="1115"/>
    </row>
    <row r="1817" spans="1:9" ht="12.75" customHeight="1" x14ac:dyDescent="0.2">
      <c r="A1817" s="1112" t="s">
        <v>3474</v>
      </c>
      <c r="B1817" s="1112"/>
      <c r="C1817" s="1113" t="s">
        <v>3475</v>
      </c>
      <c r="D1817" s="1113"/>
      <c r="E1817" s="1113"/>
      <c r="F1817" s="1113"/>
      <c r="G1817" s="406" t="s">
        <v>167</v>
      </c>
      <c r="H1817" s="1136">
        <v>12234.87</v>
      </c>
      <c r="I1817" s="1115"/>
    </row>
    <row r="1818" spans="1:9" ht="12.75" customHeight="1" x14ac:dyDescent="0.2">
      <c r="A1818" s="1112" t="s">
        <v>3476</v>
      </c>
      <c r="B1818" s="1112"/>
      <c r="C1818" s="1113" t="s">
        <v>3477</v>
      </c>
      <c r="D1818" s="1113"/>
      <c r="E1818" s="1113"/>
      <c r="F1818" s="1113"/>
      <c r="G1818" s="406" t="s">
        <v>167</v>
      </c>
      <c r="H1818" s="1136">
        <v>13196.86</v>
      </c>
      <c r="I1818" s="1115"/>
    </row>
    <row r="1819" spans="1:9" ht="12.75" customHeight="1" x14ac:dyDescent="0.2">
      <c r="A1819" s="1112" t="s">
        <v>3478</v>
      </c>
      <c r="B1819" s="1112"/>
      <c r="C1819" s="1113" t="s">
        <v>3479</v>
      </c>
      <c r="D1819" s="1113"/>
      <c r="E1819" s="1113"/>
      <c r="F1819" s="1113"/>
      <c r="G1819" s="406" t="s">
        <v>167</v>
      </c>
      <c r="H1819" s="1136">
        <v>14214.28</v>
      </c>
      <c r="I1819" s="1115"/>
    </row>
    <row r="1820" spans="1:9" ht="12.75" customHeight="1" x14ac:dyDescent="0.2">
      <c r="A1820" s="1112" t="s">
        <v>3480</v>
      </c>
      <c r="B1820" s="1112"/>
      <c r="C1820" s="1113" t="s">
        <v>3481</v>
      </c>
      <c r="D1820" s="1113"/>
      <c r="E1820" s="1113"/>
      <c r="F1820" s="1113"/>
      <c r="G1820" s="406" t="s">
        <v>167</v>
      </c>
      <c r="H1820" s="1114">
        <v>10.65</v>
      </c>
      <c r="I1820" s="1115"/>
    </row>
    <row r="1821" spans="1:9" ht="12.75" customHeight="1" x14ac:dyDescent="0.2">
      <c r="A1821" s="1140">
        <v>8939</v>
      </c>
      <c r="B1821" s="1119"/>
      <c r="C1821" s="1120" t="s">
        <v>3482</v>
      </c>
      <c r="D1821" s="1120"/>
      <c r="E1821" s="1120"/>
      <c r="F1821" s="1120"/>
      <c r="G1821" s="405"/>
      <c r="H1821" s="1121"/>
      <c r="I1821" s="1121"/>
    </row>
    <row r="1822" spans="1:9" ht="12.75" customHeight="1" x14ac:dyDescent="0.2">
      <c r="A1822" s="1112" t="s">
        <v>3483</v>
      </c>
      <c r="B1822" s="1112"/>
      <c r="C1822" s="1113" t="s">
        <v>3484</v>
      </c>
      <c r="D1822" s="1113"/>
      <c r="E1822" s="1113"/>
      <c r="F1822" s="1113"/>
      <c r="G1822" s="406" t="s">
        <v>53</v>
      </c>
      <c r="H1822" s="1117">
        <v>9.73</v>
      </c>
      <c r="I1822" s="1115"/>
    </row>
    <row r="1823" spans="1:9" ht="12.75" customHeight="1" x14ac:dyDescent="0.2">
      <c r="A1823" s="1112" t="s">
        <v>3485</v>
      </c>
      <c r="B1823" s="1112"/>
      <c r="C1823" s="1113" t="s">
        <v>3486</v>
      </c>
      <c r="D1823" s="1113"/>
      <c r="E1823" s="1113"/>
      <c r="F1823" s="1113"/>
      <c r="G1823" s="406" t="s">
        <v>53</v>
      </c>
      <c r="H1823" s="1114">
        <v>23.58</v>
      </c>
      <c r="I1823" s="1115"/>
    </row>
    <row r="1824" spans="1:9" ht="12.75" customHeight="1" x14ac:dyDescent="0.2">
      <c r="A1824" s="1140">
        <v>8942</v>
      </c>
      <c r="B1824" s="1119"/>
      <c r="C1824" s="1120" t="s">
        <v>3487</v>
      </c>
      <c r="D1824" s="1120"/>
      <c r="E1824" s="1120"/>
      <c r="F1824" s="1120"/>
      <c r="G1824" s="405"/>
      <c r="H1824" s="1121"/>
      <c r="I1824" s="1121"/>
    </row>
    <row r="1825" spans="1:9" ht="12.75" customHeight="1" x14ac:dyDescent="0.2">
      <c r="A1825" s="1112" t="s">
        <v>3488</v>
      </c>
      <c r="B1825" s="1112"/>
      <c r="C1825" s="1113" t="s">
        <v>3489</v>
      </c>
      <c r="D1825" s="1113"/>
      <c r="E1825" s="1113"/>
      <c r="F1825" s="1113"/>
      <c r="G1825" s="406" t="s">
        <v>167</v>
      </c>
      <c r="H1825" s="1128">
        <v>2185.83</v>
      </c>
      <c r="I1825" s="1115"/>
    </row>
    <row r="1826" spans="1:9" ht="12.75" customHeight="1" x14ac:dyDescent="0.2">
      <c r="A1826" s="1112" t="s">
        <v>3490</v>
      </c>
      <c r="B1826" s="1112"/>
      <c r="C1826" s="1113" t="s">
        <v>3491</v>
      </c>
      <c r="D1826" s="1113"/>
      <c r="E1826" s="1113"/>
      <c r="F1826" s="1113"/>
      <c r="G1826" s="406" t="s">
        <v>167</v>
      </c>
      <c r="H1826" s="1116">
        <v>308.64999999999998</v>
      </c>
      <c r="I1826" s="1115"/>
    </row>
    <row r="1827" spans="1:9" ht="12.75" customHeight="1" x14ac:dyDescent="0.2">
      <c r="A1827" s="1112" t="s">
        <v>3492</v>
      </c>
      <c r="B1827" s="1112"/>
      <c r="C1827" s="1113" t="s">
        <v>3493</v>
      </c>
      <c r="D1827" s="1113"/>
      <c r="E1827" s="1113"/>
      <c r="F1827" s="1113"/>
      <c r="G1827" s="406" t="s">
        <v>167</v>
      </c>
      <c r="H1827" s="1128">
        <v>3068.51</v>
      </c>
      <c r="I1827" s="1115"/>
    </row>
    <row r="1828" spans="1:9" ht="12.75" customHeight="1" x14ac:dyDescent="0.2">
      <c r="A1828" s="1112" t="s">
        <v>3494</v>
      </c>
      <c r="B1828" s="1112"/>
      <c r="C1828" s="1113" t="s">
        <v>3495</v>
      </c>
      <c r="D1828" s="1113"/>
      <c r="E1828" s="1113"/>
      <c r="F1828" s="1113"/>
      <c r="G1828" s="406" t="s">
        <v>167</v>
      </c>
      <c r="H1828" s="1128">
        <v>6505.28</v>
      </c>
      <c r="I1828" s="1115"/>
    </row>
    <row r="1829" spans="1:9" ht="12.75" customHeight="1" x14ac:dyDescent="0.2">
      <c r="A1829" s="1112" t="s">
        <v>3496</v>
      </c>
      <c r="B1829" s="1112"/>
      <c r="C1829" s="1113" t="s">
        <v>3497</v>
      </c>
      <c r="D1829" s="1113"/>
      <c r="E1829" s="1113"/>
      <c r="F1829" s="1113"/>
      <c r="G1829" s="406" t="s">
        <v>167</v>
      </c>
      <c r="H1829" s="1128">
        <v>4894.12</v>
      </c>
      <c r="I1829" s="1115"/>
    </row>
    <row r="1830" spans="1:9" ht="12.75" customHeight="1" x14ac:dyDescent="0.2">
      <c r="A1830" s="1112" t="s">
        <v>3498</v>
      </c>
      <c r="B1830" s="1112"/>
      <c r="C1830" s="1113" t="s">
        <v>3499</v>
      </c>
      <c r="D1830" s="1113"/>
      <c r="E1830" s="1113"/>
      <c r="F1830" s="1113"/>
      <c r="G1830" s="406" t="s">
        <v>167</v>
      </c>
      <c r="H1830" s="1128">
        <v>5724.45</v>
      </c>
      <c r="I1830" s="1115"/>
    </row>
    <row r="1831" spans="1:9" ht="12.75" customHeight="1" x14ac:dyDescent="0.2">
      <c r="A1831" s="1112" t="s">
        <v>3500</v>
      </c>
      <c r="B1831" s="1112"/>
      <c r="C1831" s="1113" t="s">
        <v>3501</v>
      </c>
      <c r="D1831" s="1113"/>
      <c r="E1831" s="1113"/>
      <c r="F1831" s="1113"/>
      <c r="G1831" s="406" t="s">
        <v>167</v>
      </c>
      <c r="H1831" s="1116">
        <v>641.96</v>
      </c>
      <c r="I1831" s="1115"/>
    </row>
    <row r="1832" spans="1:9" ht="12.75" customHeight="1" x14ac:dyDescent="0.2">
      <c r="A1832" s="1112" t="s">
        <v>3502</v>
      </c>
      <c r="B1832" s="1112"/>
      <c r="C1832" s="1113" t="s">
        <v>3503</v>
      </c>
      <c r="D1832" s="1113"/>
      <c r="E1832" s="1113"/>
      <c r="F1832" s="1113"/>
      <c r="G1832" s="406" t="s">
        <v>167</v>
      </c>
      <c r="H1832" s="1116">
        <v>309.73</v>
      </c>
      <c r="I1832" s="1115"/>
    </row>
    <row r="1833" spans="1:9" ht="12.75" customHeight="1" x14ac:dyDescent="0.2">
      <c r="A1833" s="1112" t="s">
        <v>3504</v>
      </c>
      <c r="B1833" s="1112"/>
      <c r="C1833" s="1113" t="s">
        <v>3505</v>
      </c>
      <c r="D1833" s="1113"/>
      <c r="E1833" s="1113"/>
      <c r="F1833" s="1113"/>
      <c r="G1833" s="406" t="s">
        <v>167</v>
      </c>
      <c r="H1833" s="1116">
        <v>585.66999999999996</v>
      </c>
      <c r="I1833" s="1115"/>
    </row>
    <row r="1834" spans="1:9" ht="12.75" customHeight="1" x14ac:dyDescent="0.2">
      <c r="A1834" s="1112" t="s">
        <v>3506</v>
      </c>
      <c r="B1834" s="1112"/>
      <c r="C1834" s="1113" t="s">
        <v>3507</v>
      </c>
      <c r="D1834" s="1113"/>
      <c r="E1834" s="1113"/>
      <c r="F1834" s="1113"/>
      <c r="G1834" s="406" t="s">
        <v>167</v>
      </c>
      <c r="H1834" s="1116">
        <v>681.28</v>
      </c>
      <c r="I1834" s="1115"/>
    </row>
    <row r="1835" spans="1:9" ht="12.75" customHeight="1" x14ac:dyDescent="0.2">
      <c r="A1835" s="1112" t="s">
        <v>3508</v>
      </c>
      <c r="B1835" s="1112"/>
      <c r="C1835" s="1113" t="s">
        <v>3509</v>
      </c>
      <c r="D1835" s="1113"/>
      <c r="E1835" s="1113"/>
      <c r="F1835" s="1113"/>
      <c r="G1835" s="406" t="s">
        <v>167</v>
      </c>
      <c r="H1835" s="1128">
        <v>2581.31</v>
      </c>
      <c r="I1835" s="1115"/>
    </row>
    <row r="1836" spans="1:9" ht="12.75" customHeight="1" x14ac:dyDescent="0.2">
      <c r="A1836" s="1112" t="s">
        <v>3510</v>
      </c>
      <c r="B1836" s="1112"/>
      <c r="C1836" s="1113" t="s">
        <v>3511</v>
      </c>
      <c r="D1836" s="1113"/>
      <c r="E1836" s="1113"/>
      <c r="F1836" s="1113"/>
      <c r="G1836" s="406" t="s">
        <v>167</v>
      </c>
      <c r="H1836" s="1116">
        <v>319.43</v>
      </c>
      <c r="I1836" s="1115"/>
    </row>
    <row r="1837" spans="1:9" ht="12.75" customHeight="1" x14ac:dyDescent="0.2">
      <c r="A1837" s="1140">
        <v>8943</v>
      </c>
      <c r="B1837" s="1119"/>
      <c r="C1837" s="1120" t="s">
        <v>3512</v>
      </c>
      <c r="D1837" s="1120"/>
      <c r="E1837" s="1120"/>
      <c r="F1837" s="1120"/>
      <c r="G1837" s="405"/>
      <c r="H1837" s="1121"/>
      <c r="I1837" s="1121"/>
    </row>
    <row r="1838" spans="1:9" ht="12.75" customHeight="1" x14ac:dyDescent="0.2">
      <c r="A1838" s="1112" t="s">
        <v>3513</v>
      </c>
      <c r="B1838" s="1112"/>
      <c r="C1838" s="1113" t="s">
        <v>3514</v>
      </c>
      <c r="D1838" s="1113"/>
      <c r="E1838" s="1113"/>
      <c r="F1838" s="1113"/>
      <c r="G1838" s="406" t="s">
        <v>167</v>
      </c>
      <c r="H1838" s="1116">
        <v>163.66999999999999</v>
      </c>
      <c r="I1838" s="1115"/>
    </row>
    <row r="1839" spans="1:9" ht="12.75" customHeight="1" x14ac:dyDescent="0.2">
      <c r="A1839" s="1112" t="s">
        <v>3515</v>
      </c>
      <c r="B1839" s="1112"/>
      <c r="C1839" s="1113" t="s">
        <v>3516</v>
      </c>
      <c r="D1839" s="1113"/>
      <c r="E1839" s="1113"/>
      <c r="F1839" s="1113"/>
      <c r="G1839" s="406" t="s">
        <v>167</v>
      </c>
      <c r="H1839" s="1116">
        <v>108.89</v>
      </c>
      <c r="I1839" s="1115"/>
    </row>
    <row r="1840" spans="1:9" ht="12.75" customHeight="1" x14ac:dyDescent="0.2">
      <c r="A1840" s="1112" t="s">
        <v>3517</v>
      </c>
      <c r="B1840" s="1112"/>
      <c r="C1840" s="1113" t="s">
        <v>3518</v>
      </c>
      <c r="D1840" s="1113"/>
      <c r="E1840" s="1113"/>
      <c r="F1840" s="1113"/>
      <c r="G1840" s="406" t="s">
        <v>167</v>
      </c>
      <c r="H1840" s="1116">
        <v>182.24</v>
      </c>
      <c r="I1840" s="1115"/>
    </row>
    <row r="1841" spans="1:9" ht="12.75" customHeight="1" x14ac:dyDescent="0.2">
      <c r="A1841" s="1112" t="s">
        <v>3519</v>
      </c>
      <c r="B1841" s="1112"/>
      <c r="C1841" s="1113" t="s">
        <v>3520</v>
      </c>
      <c r="D1841" s="1113"/>
      <c r="E1841" s="1113"/>
      <c r="F1841" s="1113"/>
      <c r="G1841" s="406" t="s">
        <v>167</v>
      </c>
      <c r="H1841" s="1116">
        <v>258.33999999999997</v>
      </c>
      <c r="I1841" s="1115"/>
    </row>
    <row r="1842" spans="1:9" ht="12.75" customHeight="1" x14ac:dyDescent="0.2">
      <c r="A1842" s="1112" t="s">
        <v>3521</v>
      </c>
      <c r="B1842" s="1112"/>
      <c r="C1842" s="1113" t="s">
        <v>3522</v>
      </c>
      <c r="D1842" s="1113"/>
      <c r="E1842" s="1113"/>
      <c r="F1842" s="1113"/>
      <c r="G1842" s="406" t="s">
        <v>167</v>
      </c>
      <c r="H1842" s="1116">
        <v>349.34</v>
      </c>
      <c r="I1842" s="1115"/>
    </row>
    <row r="1843" spans="1:9" ht="12.75" customHeight="1" x14ac:dyDescent="0.2">
      <c r="A1843" s="1112" t="s">
        <v>3523</v>
      </c>
      <c r="B1843" s="1112"/>
      <c r="C1843" s="1113" t="s">
        <v>3524</v>
      </c>
      <c r="D1843" s="1113"/>
      <c r="E1843" s="1113"/>
      <c r="F1843" s="1113"/>
      <c r="G1843" s="406" t="s">
        <v>167</v>
      </c>
      <c r="H1843" s="1116">
        <v>451.14</v>
      </c>
      <c r="I1843" s="1115"/>
    </row>
    <row r="1844" spans="1:9" ht="12.75" customHeight="1" x14ac:dyDescent="0.2">
      <c r="A1844" s="1112" t="s">
        <v>3525</v>
      </c>
      <c r="B1844" s="1112"/>
      <c r="C1844" s="1113" t="s">
        <v>3526</v>
      </c>
      <c r="D1844" s="1113"/>
      <c r="E1844" s="1113"/>
      <c r="F1844" s="1113"/>
      <c r="G1844" s="406" t="s">
        <v>167</v>
      </c>
      <c r="H1844" s="1116">
        <v>772.36</v>
      </c>
      <c r="I1844" s="1115"/>
    </row>
    <row r="1845" spans="1:9" ht="12.75" customHeight="1" x14ac:dyDescent="0.2">
      <c r="A1845" s="1112" t="s">
        <v>3527</v>
      </c>
      <c r="B1845" s="1112"/>
      <c r="C1845" s="1113" t="s">
        <v>3528</v>
      </c>
      <c r="D1845" s="1113"/>
      <c r="E1845" s="1113"/>
      <c r="F1845" s="1113"/>
      <c r="G1845" s="406" t="s">
        <v>167</v>
      </c>
      <c r="H1845" s="1128">
        <v>1037.98</v>
      </c>
      <c r="I1845" s="1115"/>
    </row>
    <row r="1846" spans="1:9" ht="12.75" customHeight="1" x14ac:dyDescent="0.2">
      <c r="A1846" s="1112" t="s">
        <v>3529</v>
      </c>
      <c r="B1846" s="1112"/>
      <c r="C1846" s="1113" t="s">
        <v>3530</v>
      </c>
      <c r="D1846" s="1113"/>
      <c r="E1846" s="1113"/>
      <c r="F1846" s="1113"/>
      <c r="G1846" s="406" t="s">
        <v>167</v>
      </c>
      <c r="H1846" s="1116">
        <v>141.38</v>
      </c>
      <c r="I1846" s="1115"/>
    </row>
    <row r="1847" spans="1:9" ht="12.75" customHeight="1" x14ac:dyDescent="0.2">
      <c r="A1847" s="1140">
        <v>8944</v>
      </c>
      <c r="B1847" s="1119"/>
      <c r="C1847" s="1120" t="s">
        <v>3531</v>
      </c>
      <c r="D1847" s="1120"/>
      <c r="E1847" s="1120"/>
      <c r="F1847" s="1120"/>
      <c r="G1847" s="405"/>
      <c r="H1847" s="1121"/>
      <c r="I1847" s="1121"/>
    </row>
    <row r="1848" spans="1:9" ht="12.75" customHeight="1" x14ac:dyDescent="0.2">
      <c r="A1848" s="1112" t="s">
        <v>3532</v>
      </c>
      <c r="B1848" s="1112"/>
      <c r="C1848" s="1113" t="s">
        <v>3533</v>
      </c>
      <c r="D1848" s="1113"/>
      <c r="E1848" s="1113"/>
      <c r="F1848" s="1113"/>
      <c r="G1848" s="406" t="s">
        <v>167</v>
      </c>
      <c r="H1848" s="1114">
        <v>72.41</v>
      </c>
      <c r="I1848" s="1115"/>
    </row>
    <row r="1849" spans="1:9" ht="12.75" customHeight="1" x14ac:dyDescent="0.2">
      <c r="A1849" s="1112" t="s">
        <v>3534</v>
      </c>
      <c r="B1849" s="1112"/>
      <c r="C1849" s="1113" t="s">
        <v>3535</v>
      </c>
      <c r="D1849" s="1113"/>
      <c r="E1849" s="1113"/>
      <c r="F1849" s="1113"/>
      <c r="G1849" s="406" t="s">
        <v>167</v>
      </c>
      <c r="H1849" s="1116">
        <v>231.55</v>
      </c>
      <c r="I1849" s="1115"/>
    </row>
    <row r="1850" spans="1:9" ht="12.75" customHeight="1" x14ac:dyDescent="0.2">
      <c r="A1850" s="1112" t="s">
        <v>3536</v>
      </c>
      <c r="B1850" s="1112"/>
      <c r="C1850" s="1113" t="s">
        <v>3537</v>
      </c>
      <c r="D1850" s="1113"/>
      <c r="E1850" s="1113"/>
      <c r="F1850" s="1113"/>
      <c r="G1850" s="406" t="s">
        <v>167</v>
      </c>
      <c r="H1850" s="1116">
        <v>231.55</v>
      </c>
      <c r="I1850" s="1115"/>
    </row>
    <row r="1851" spans="1:9" ht="12.75" customHeight="1" x14ac:dyDescent="0.2">
      <c r="A1851" s="1112" t="s">
        <v>3538</v>
      </c>
      <c r="B1851" s="1112"/>
      <c r="C1851" s="1113" t="s">
        <v>3539</v>
      </c>
      <c r="D1851" s="1113"/>
      <c r="E1851" s="1113"/>
      <c r="F1851" s="1113"/>
      <c r="G1851" s="406" t="s">
        <v>167</v>
      </c>
      <c r="H1851" s="1116">
        <v>231.55</v>
      </c>
      <c r="I1851" s="1115"/>
    </row>
    <row r="1852" spans="1:9" ht="12.75" customHeight="1" x14ac:dyDescent="0.2">
      <c r="A1852" s="1112" t="s">
        <v>3540</v>
      </c>
      <c r="B1852" s="1112"/>
      <c r="C1852" s="1113" t="s">
        <v>3541</v>
      </c>
      <c r="D1852" s="1113"/>
      <c r="E1852" s="1113"/>
      <c r="F1852" s="1113"/>
      <c r="G1852" s="406" t="s">
        <v>167</v>
      </c>
      <c r="H1852" s="1114">
        <v>60.54</v>
      </c>
      <c r="I1852" s="1115"/>
    </row>
    <row r="1853" spans="1:9" ht="12.75" customHeight="1" x14ac:dyDescent="0.2">
      <c r="A1853" s="1112" t="s">
        <v>3542</v>
      </c>
      <c r="B1853" s="1112"/>
      <c r="C1853" s="1113" t="s">
        <v>3543</v>
      </c>
      <c r="D1853" s="1113"/>
      <c r="E1853" s="1113"/>
      <c r="F1853" s="1113"/>
      <c r="G1853" s="406" t="s">
        <v>167</v>
      </c>
      <c r="H1853" s="1114">
        <v>60.54</v>
      </c>
      <c r="I1853" s="1115"/>
    </row>
    <row r="1854" spans="1:9" ht="12.75" customHeight="1" x14ac:dyDescent="0.2">
      <c r="A1854" s="1112" t="s">
        <v>3544</v>
      </c>
      <c r="B1854" s="1112"/>
      <c r="C1854" s="1113" t="s">
        <v>3545</v>
      </c>
      <c r="D1854" s="1113"/>
      <c r="E1854" s="1113"/>
      <c r="F1854" s="1113"/>
      <c r="G1854" s="406" t="s">
        <v>167</v>
      </c>
      <c r="H1854" s="1114">
        <v>60.54</v>
      </c>
      <c r="I1854" s="1115"/>
    </row>
    <row r="1855" spans="1:9" ht="12.75" customHeight="1" x14ac:dyDescent="0.2">
      <c r="A1855" s="1112" t="s">
        <v>3546</v>
      </c>
      <c r="B1855" s="1112"/>
      <c r="C1855" s="1113" t="s">
        <v>3547</v>
      </c>
      <c r="D1855" s="1113"/>
      <c r="E1855" s="1113"/>
      <c r="F1855" s="1113"/>
      <c r="G1855" s="406" t="s">
        <v>167</v>
      </c>
      <c r="H1855" s="1114">
        <v>60.54</v>
      </c>
      <c r="I1855" s="1115"/>
    </row>
    <row r="1856" spans="1:9" ht="12.75" customHeight="1" x14ac:dyDescent="0.2">
      <c r="A1856" s="1112" t="s">
        <v>3548</v>
      </c>
      <c r="B1856" s="1112"/>
      <c r="C1856" s="1113" t="s">
        <v>3549</v>
      </c>
      <c r="D1856" s="1113"/>
      <c r="E1856" s="1113"/>
      <c r="F1856" s="1113"/>
      <c r="G1856" s="406" t="s">
        <v>167</v>
      </c>
      <c r="H1856" s="1114">
        <v>60.54</v>
      </c>
      <c r="I1856" s="1115"/>
    </row>
    <row r="1857" spans="1:9" ht="12.75" customHeight="1" x14ac:dyDescent="0.2">
      <c r="A1857" s="1112" t="s">
        <v>3550</v>
      </c>
      <c r="B1857" s="1112"/>
      <c r="C1857" s="1113" t="s">
        <v>3551</v>
      </c>
      <c r="D1857" s="1113"/>
      <c r="E1857" s="1113"/>
      <c r="F1857" s="1113"/>
      <c r="G1857" s="406" t="s">
        <v>167</v>
      </c>
      <c r="H1857" s="1114">
        <v>72.41</v>
      </c>
      <c r="I1857" s="1115"/>
    </row>
    <row r="1858" spans="1:9" ht="12.75" customHeight="1" x14ac:dyDescent="0.2">
      <c r="A1858" s="1112" t="s">
        <v>3552</v>
      </c>
      <c r="B1858" s="1112"/>
      <c r="C1858" s="1113" t="s">
        <v>3553</v>
      </c>
      <c r="D1858" s="1113"/>
      <c r="E1858" s="1113"/>
      <c r="F1858" s="1113"/>
      <c r="G1858" s="406" t="s">
        <v>167</v>
      </c>
      <c r="H1858" s="1114">
        <v>72.41</v>
      </c>
      <c r="I1858" s="1115"/>
    </row>
    <row r="1859" spans="1:9" ht="12.75" customHeight="1" x14ac:dyDescent="0.2">
      <c r="A1859" s="1112" t="s">
        <v>3554</v>
      </c>
      <c r="B1859" s="1112"/>
      <c r="C1859" s="1113" t="s">
        <v>3555</v>
      </c>
      <c r="D1859" s="1113"/>
      <c r="E1859" s="1113"/>
      <c r="F1859" s="1113"/>
      <c r="G1859" s="406" t="s">
        <v>167</v>
      </c>
      <c r="H1859" s="1114">
        <v>72.41</v>
      </c>
      <c r="I1859" s="1115"/>
    </row>
    <row r="1860" spans="1:9" ht="12.75" customHeight="1" x14ac:dyDescent="0.2">
      <c r="A1860" s="1112" t="s">
        <v>3556</v>
      </c>
      <c r="B1860" s="1112"/>
      <c r="C1860" s="1113" t="s">
        <v>3557</v>
      </c>
      <c r="D1860" s="1113"/>
      <c r="E1860" s="1113"/>
      <c r="F1860" s="1113"/>
      <c r="G1860" s="406" t="s">
        <v>167</v>
      </c>
      <c r="H1860" s="1114">
        <v>47.91</v>
      </c>
      <c r="I1860" s="1115"/>
    </row>
    <row r="1861" spans="1:9" ht="12.75" customHeight="1" x14ac:dyDescent="0.2">
      <c r="A1861" s="1112" t="s">
        <v>3558</v>
      </c>
      <c r="B1861" s="1112"/>
      <c r="C1861" s="1113" t="s">
        <v>3559</v>
      </c>
      <c r="D1861" s="1113"/>
      <c r="E1861" s="1113"/>
      <c r="F1861" s="1113"/>
      <c r="G1861" s="406" t="s">
        <v>167</v>
      </c>
      <c r="H1861" s="1114">
        <v>64.569999999999993</v>
      </c>
      <c r="I1861" s="1115"/>
    </row>
    <row r="1862" spans="1:9" ht="12.75" customHeight="1" x14ac:dyDescent="0.2">
      <c r="A1862" s="1112" t="s">
        <v>3560</v>
      </c>
      <c r="B1862" s="1112"/>
      <c r="C1862" s="1113" t="s">
        <v>3561</v>
      </c>
      <c r="D1862" s="1113"/>
      <c r="E1862" s="1113"/>
      <c r="F1862" s="1113"/>
      <c r="G1862" s="406" t="s">
        <v>167</v>
      </c>
      <c r="H1862" s="1114">
        <v>47.91</v>
      </c>
      <c r="I1862" s="1115"/>
    </row>
    <row r="1863" spans="1:9" ht="12.75" customHeight="1" x14ac:dyDescent="0.2">
      <c r="A1863" s="1112" t="s">
        <v>3562</v>
      </c>
      <c r="B1863" s="1112"/>
      <c r="C1863" s="1113" t="s">
        <v>3563</v>
      </c>
      <c r="D1863" s="1113"/>
      <c r="E1863" s="1113"/>
      <c r="F1863" s="1113"/>
      <c r="G1863" s="406" t="s">
        <v>167</v>
      </c>
      <c r="H1863" s="1114">
        <v>47.91</v>
      </c>
      <c r="I1863" s="1115"/>
    </row>
    <row r="1864" spans="1:9" ht="12.75" customHeight="1" x14ac:dyDescent="0.2">
      <c r="A1864" s="1112" t="s">
        <v>3564</v>
      </c>
      <c r="B1864" s="1112"/>
      <c r="C1864" s="1113" t="s">
        <v>3565</v>
      </c>
      <c r="D1864" s="1113"/>
      <c r="E1864" s="1113"/>
      <c r="F1864" s="1113"/>
      <c r="G1864" s="406" t="s">
        <v>167</v>
      </c>
      <c r="H1864" s="1114">
        <v>47.91</v>
      </c>
      <c r="I1864" s="1115"/>
    </row>
    <row r="1865" spans="1:9" ht="12.75" customHeight="1" x14ac:dyDescent="0.2">
      <c r="A1865" s="1112" t="s">
        <v>3566</v>
      </c>
      <c r="B1865" s="1112"/>
      <c r="C1865" s="1113" t="s">
        <v>3567</v>
      </c>
      <c r="D1865" s="1113"/>
      <c r="E1865" s="1113"/>
      <c r="F1865" s="1113"/>
      <c r="G1865" s="406" t="s">
        <v>167</v>
      </c>
      <c r="H1865" s="1114">
        <v>47.91</v>
      </c>
      <c r="I1865" s="1115"/>
    </row>
    <row r="1866" spans="1:9" ht="12.75" customHeight="1" x14ac:dyDescent="0.2">
      <c r="A1866" s="1112" t="s">
        <v>3568</v>
      </c>
      <c r="B1866" s="1112"/>
      <c r="C1866" s="1113" t="s">
        <v>3569</v>
      </c>
      <c r="D1866" s="1113"/>
      <c r="E1866" s="1113"/>
      <c r="F1866" s="1113"/>
      <c r="G1866" s="406" t="s">
        <v>167</v>
      </c>
      <c r="H1866" s="1114">
        <v>47.91</v>
      </c>
      <c r="I1866" s="1115"/>
    </row>
    <row r="1867" spans="1:9" ht="12.75" customHeight="1" x14ac:dyDescent="0.2">
      <c r="A1867" s="1112" t="s">
        <v>3570</v>
      </c>
      <c r="B1867" s="1112"/>
      <c r="C1867" s="1113" t="s">
        <v>3571</v>
      </c>
      <c r="D1867" s="1113"/>
      <c r="E1867" s="1113"/>
      <c r="F1867" s="1113"/>
      <c r="G1867" s="406" t="s">
        <v>167</v>
      </c>
      <c r="H1867" s="1114">
        <v>47.91</v>
      </c>
      <c r="I1867" s="1115"/>
    </row>
    <row r="1868" spans="1:9" ht="12.75" customHeight="1" x14ac:dyDescent="0.2">
      <c r="A1868" s="1112" t="s">
        <v>3572</v>
      </c>
      <c r="B1868" s="1112"/>
      <c r="C1868" s="1113" t="s">
        <v>3573</v>
      </c>
      <c r="D1868" s="1113"/>
      <c r="E1868" s="1113"/>
      <c r="F1868" s="1113"/>
      <c r="G1868" s="406" t="s">
        <v>167</v>
      </c>
      <c r="H1868" s="1114">
        <v>47.91</v>
      </c>
      <c r="I1868" s="1115"/>
    </row>
    <row r="1869" spans="1:9" ht="12.75" customHeight="1" x14ac:dyDescent="0.2">
      <c r="A1869" s="1112" t="s">
        <v>3574</v>
      </c>
      <c r="B1869" s="1112"/>
      <c r="C1869" s="1113" t="s">
        <v>3575</v>
      </c>
      <c r="D1869" s="1113"/>
      <c r="E1869" s="1113"/>
      <c r="F1869" s="1113"/>
      <c r="G1869" s="406" t="s">
        <v>167</v>
      </c>
      <c r="H1869" s="1114">
        <v>49.71</v>
      </c>
      <c r="I1869" s="1115"/>
    </row>
    <row r="1870" spans="1:9" ht="12.75" customHeight="1" x14ac:dyDescent="0.2">
      <c r="A1870" s="1112" t="s">
        <v>3576</v>
      </c>
      <c r="B1870" s="1112"/>
      <c r="C1870" s="1113" t="s">
        <v>3577</v>
      </c>
      <c r="D1870" s="1113"/>
      <c r="E1870" s="1113"/>
      <c r="F1870" s="1113"/>
      <c r="G1870" s="406" t="s">
        <v>167</v>
      </c>
      <c r="H1870" s="1114">
        <v>49.71</v>
      </c>
      <c r="I1870" s="1115"/>
    </row>
    <row r="1871" spans="1:9" ht="12.75" customHeight="1" x14ac:dyDescent="0.2">
      <c r="A1871" s="1112" t="s">
        <v>3578</v>
      </c>
      <c r="B1871" s="1112"/>
      <c r="C1871" s="1113" t="s">
        <v>3579</v>
      </c>
      <c r="D1871" s="1113"/>
      <c r="E1871" s="1113"/>
      <c r="F1871" s="1113"/>
      <c r="G1871" s="406" t="s">
        <v>167</v>
      </c>
      <c r="H1871" s="1114">
        <v>59.42</v>
      </c>
      <c r="I1871" s="1115"/>
    </row>
    <row r="1872" spans="1:9" ht="12.75" customHeight="1" x14ac:dyDescent="0.2">
      <c r="A1872" s="1112" t="s">
        <v>3580</v>
      </c>
      <c r="B1872" s="1112"/>
      <c r="C1872" s="1113" t="s">
        <v>3581</v>
      </c>
      <c r="D1872" s="1113"/>
      <c r="E1872" s="1113"/>
      <c r="F1872" s="1113"/>
      <c r="G1872" s="406" t="s">
        <v>167</v>
      </c>
      <c r="H1872" s="1114">
        <v>64.569999999999993</v>
      </c>
      <c r="I1872" s="1115"/>
    </row>
    <row r="1873" spans="1:9" ht="12.75" customHeight="1" x14ac:dyDescent="0.2">
      <c r="A1873" s="1112" t="s">
        <v>3582</v>
      </c>
      <c r="B1873" s="1112"/>
      <c r="C1873" s="1113" t="s">
        <v>3583</v>
      </c>
      <c r="D1873" s="1113"/>
      <c r="E1873" s="1113"/>
      <c r="F1873" s="1113"/>
      <c r="G1873" s="406" t="s">
        <v>167</v>
      </c>
      <c r="H1873" s="1114">
        <v>64.569999999999993</v>
      </c>
      <c r="I1873" s="1115"/>
    </row>
    <row r="1874" spans="1:9" ht="12.75" customHeight="1" x14ac:dyDescent="0.2">
      <c r="A1874" s="1112" t="s">
        <v>3584</v>
      </c>
      <c r="B1874" s="1112"/>
      <c r="C1874" s="1113" t="s">
        <v>3585</v>
      </c>
      <c r="D1874" s="1113"/>
      <c r="E1874" s="1113"/>
      <c r="F1874" s="1113"/>
      <c r="G1874" s="406" t="s">
        <v>167</v>
      </c>
      <c r="H1874" s="1116">
        <v>119.76</v>
      </c>
      <c r="I1874" s="1115"/>
    </row>
    <row r="1875" spans="1:9" ht="12.75" customHeight="1" x14ac:dyDescent="0.2">
      <c r="A1875" s="1112" t="s">
        <v>3586</v>
      </c>
      <c r="B1875" s="1112"/>
      <c r="C1875" s="1113" t="s">
        <v>3587</v>
      </c>
      <c r="D1875" s="1113"/>
      <c r="E1875" s="1113"/>
      <c r="F1875" s="1113"/>
      <c r="G1875" s="406" t="s">
        <v>167</v>
      </c>
      <c r="H1875" s="1116">
        <v>123.31</v>
      </c>
      <c r="I1875" s="1115"/>
    </row>
    <row r="1876" spans="1:9" ht="12.75" customHeight="1" x14ac:dyDescent="0.2">
      <c r="A1876" s="1112" t="s">
        <v>3588</v>
      </c>
      <c r="B1876" s="1112"/>
      <c r="C1876" s="1113" t="s">
        <v>3589</v>
      </c>
      <c r="D1876" s="1113"/>
      <c r="E1876" s="1113"/>
      <c r="F1876" s="1113"/>
      <c r="G1876" s="406" t="s">
        <v>167</v>
      </c>
      <c r="H1876" s="1116">
        <v>141.82</v>
      </c>
      <c r="I1876" s="1115"/>
    </row>
    <row r="1877" spans="1:9" ht="12.75" customHeight="1" x14ac:dyDescent="0.2">
      <c r="A1877" s="1112" t="s">
        <v>3590</v>
      </c>
      <c r="B1877" s="1112"/>
      <c r="C1877" s="1113" t="s">
        <v>3591</v>
      </c>
      <c r="D1877" s="1113"/>
      <c r="E1877" s="1113"/>
      <c r="F1877" s="1113"/>
      <c r="G1877" s="406" t="s">
        <v>167</v>
      </c>
      <c r="H1877" s="1116">
        <v>152.66999999999999</v>
      </c>
      <c r="I1877" s="1115"/>
    </row>
    <row r="1878" spans="1:9" ht="12.75" customHeight="1" x14ac:dyDescent="0.2">
      <c r="A1878" s="1112" t="s">
        <v>3592</v>
      </c>
      <c r="B1878" s="1112"/>
      <c r="C1878" s="1113" t="s">
        <v>3593</v>
      </c>
      <c r="D1878" s="1113"/>
      <c r="E1878" s="1113"/>
      <c r="F1878" s="1113"/>
      <c r="G1878" s="406" t="s">
        <v>167</v>
      </c>
      <c r="H1878" s="1114">
        <v>20.28</v>
      </c>
      <c r="I1878" s="1115"/>
    </row>
    <row r="1879" spans="1:9" ht="12.75" customHeight="1" x14ac:dyDescent="0.2">
      <c r="A1879" s="1112" t="s">
        <v>3594</v>
      </c>
      <c r="B1879" s="1112"/>
      <c r="C1879" s="1113" t="s">
        <v>3595</v>
      </c>
      <c r="D1879" s="1113"/>
      <c r="E1879" s="1113"/>
      <c r="F1879" s="1113"/>
      <c r="G1879" s="406" t="s">
        <v>167</v>
      </c>
      <c r="H1879" s="1114">
        <v>20.28</v>
      </c>
      <c r="I1879" s="1115"/>
    </row>
    <row r="1880" spans="1:9" ht="12.75" customHeight="1" x14ac:dyDescent="0.2">
      <c r="A1880" s="1112" t="s">
        <v>3596</v>
      </c>
      <c r="B1880" s="1112"/>
      <c r="C1880" s="1113" t="s">
        <v>3597</v>
      </c>
      <c r="D1880" s="1113"/>
      <c r="E1880" s="1113"/>
      <c r="F1880" s="1113"/>
      <c r="G1880" s="406" t="s">
        <v>167</v>
      </c>
      <c r="H1880" s="1114">
        <v>20.28</v>
      </c>
      <c r="I1880" s="1115"/>
    </row>
    <row r="1881" spans="1:9" ht="12.75" customHeight="1" x14ac:dyDescent="0.2">
      <c r="A1881" s="1112" t="s">
        <v>3598</v>
      </c>
      <c r="B1881" s="1112"/>
      <c r="C1881" s="1113" t="s">
        <v>3599</v>
      </c>
      <c r="D1881" s="1113"/>
      <c r="E1881" s="1113"/>
      <c r="F1881" s="1113"/>
      <c r="G1881" s="406" t="s">
        <v>167</v>
      </c>
      <c r="H1881" s="1114">
        <v>20.28</v>
      </c>
      <c r="I1881" s="1115"/>
    </row>
    <row r="1882" spans="1:9" ht="12.75" customHeight="1" x14ac:dyDescent="0.2">
      <c r="A1882" s="1112" t="s">
        <v>3600</v>
      </c>
      <c r="B1882" s="1112"/>
      <c r="C1882" s="1113" t="s">
        <v>3601</v>
      </c>
      <c r="D1882" s="1113"/>
      <c r="E1882" s="1113"/>
      <c r="F1882" s="1113"/>
      <c r="G1882" s="406" t="s">
        <v>167</v>
      </c>
      <c r="H1882" s="1114">
        <v>20.28</v>
      </c>
      <c r="I1882" s="1115"/>
    </row>
    <row r="1883" spans="1:9" ht="12.75" customHeight="1" x14ac:dyDescent="0.2">
      <c r="A1883" s="1112" t="s">
        <v>3602</v>
      </c>
      <c r="B1883" s="1112"/>
      <c r="C1883" s="1113" t="s">
        <v>3603</v>
      </c>
      <c r="D1883" s="1113"/>
      <c r="E1883" s="1113"/>
      <c r="F1883" s="1113"/>
      <c r="G1883" s="406" t="s">
        <v>167</v>
      </c>
      <c r="H1883" s="1114">
        <v>20.28</v>
      </c>
      <c r="I1883" s="1115"/>
    </row>
    <row r="1884" spans="1:9" ht="12.75" customHeight="1" x14ac:dyDescent="0.2">
      <c r="A1884" s="1112" t="s">
        <v>3604</v>
      </c>
      <c r="B1884" s="1112"/>
      <c r="C1884" s="1113" t="s">
        <v>3605</v>
      </c>
      <c r="D1884" s="1113"/>
      <c r="E1884" s="1113"/>
      <c r="F1884" s="1113"/>
      <c r="G1884" s="406" t="s">
        <v>167</v>
      </c>
      <c r="H1884" s="1114">
        <v>20.28</v>
      </c>
      <c r="I1884" s="1115"/>
    </row>
    <row r="1885" spans="1:9" ht="12.75" customHeight="1" x14ac:dyDescent="0.2">
      <c r="A1885" s="1112" t="s">
        <v>3606</v>
      </c>
      <c r="B1885" s="1112"/>
      <c r="C1885" s="1113" t="s">
        <v>3607</v>
      </c>
      <c r="D1885" s="1113"/>
      <c r="E1885" s="1113"/>
      <c r="F1885" s="1113"/>
      <c r="G1885" s="406" t="s">
        <v>167</v>
      </c>
      <c r="H1885" s="1114">
        <v>25.97</v>
      </c>
      <c r="I1885" s="1115"/>
    </row>
    <row r="1886" spans="1:9" ht="12.75" customHeight="1" x14ac:dyDescent="0.2">
      <c r="A1886" s="1112" t="s">
        <v>3608</v>
      </c>
      <c r="B1886" s="1112"/>
      <c r="C1886" s="1113" t="s">
        <v>3609</v>
      </c>
      <c r="D1886" s="1113"/>
      <c r="E1886" s="1113"/>
      <c r="F1886" s="1113"/>
      <c r="G1886" s="406" t="s">
        <v>167</v>
      </c>
      <c r="H1886" s="1114">
        <v>25.97</v>
      </c>
      <c r="I1886" s="1115"/>
    </row>
    <row r="1887" spans="1:9" ht="12.75" customHeight="1" x14ac:dyDescent="0.2">
      <c r="A1887" s="1112" t="s">
        <v>3610</v>
      </c>
      <c r="B1887" s="1112"/>
      <c r="C1887" s="1113" t="s">
        <v>3611</v>
      </c>
      <c r="D1887" s="1113"/>
      <c r="E1887" s="1113"/>
      <c r="F1887" s="1113"/>
      <c r="G1887" s="406" t="s">
        <v>167</v>
      </c>
      <c r="H1887" s="1114">
        <v>25.97</v>
      </c>
      <c r="I1887" s="1115"/>
    </row>
    <row r="1888" spans="1:9" ht="12.75" customHeight="1" x14ac:dyDescent="0.2">
      <c r="A1888" s="1112" t="s">
        <v>3612</v>
      </c>
      <c r="B1888" s="1112"/>
      <c r="C1888" s="1113" t="s">
        <v>3613</v>
      </c>
      <c r="D1888" s="1113"/>
      <c r="E1888" s="1113"/>
      <c r="F1888" s="1113"/>
      <c r="G1888" s="406" t="s">
        <v>167</v>
      </c>
      <c r="H1888" s="1114">
        <v>34.08</v>
      </c>
      <c r="I1888" s="1115"/>
    </row>
    <row r="1889" spans="1:9" ht="12.75" customHeight="1" x14ac:dyDescent="0.2">
      <c r="A1889" s="1112" t="s">
        <v>3614</v>
      </c>
      <c r="B1889" s="1112"/>
      <c r="C1889" s="1113" t="s">
        <v>3615</v>
      </c>
      <c r="D1889" s="1113"/>
      <c r="E1889" s="1113"/>
      <c r="F1889" s="1113"/>
      <c r="G1889" s="406" t="s">
        <v>167</v>
      </c>
      <c r="H1889" s="1114">
        <v>34.08</v>
      </c>
      <c r="I1889" s="1115"/>
    </row>
    <row r="1890" spans="1:9" ht="12.75" customHeight="1" x14ac:dyDescent="0.2">
      <c r="A1890" s="1112" t="s">
        <v>3616</v>
      </c>
      <c r="B1890" s="1112"/>
      <c r="C1890" s="1113" t="s">
        <v>3617</v>
      </c>
      <c r="D1890" s="1113"/>
      <c r="E1890" s="1113"/>
      <c r="F1890" s="1113"/>
      <c r="G1890" s="406" t="s">
        <v>167</v>
      </c>
      <c r="H1890" s="1116">
        <v>301.88</v>
      </c>
      <c r="I1890" s="1115"/>
    </row>
    <row r="1891" spans="1:9" ht="12.75" customHeight="1" x14ac:dyDescent="0.2">
      <c r="A1891" s="1112" t="s">
        <v>3618</v>
      </c>
      <c r="B1891" s="1112"/>
      <c r="C1891" s="1113" t="s">
        <v>3619</v>
      </c>
      <c r="D1891" s="1113"/>
      <c r="E1891" s="1113"/>
      <c r="F1891" s="1113"/>
      <c r="G1891" s="406" t="s">
        <v>167</v>
      </c>
      <c r="H1891" s="1114">
        <v>88.25</v>
      </c>
      <c r="I1891" s="1115"/>
    </row>
    <row r="1892" spans="1:9" ht="12.75" customHeight="1" x14ac:dyDescent="0.2">
      <c r="A1892" s="1112" t="s">
        <v>3620</v>
      </c>
      <c r="B1892" s="1112"/>
      <c r="C1892" s="1113" t="s">
        <v>3621</v>
      </c>
      <c r="D1892" s="1113"/>
      <c r="E1892" s="1113"/>
      <c r="F1892" s="1113"/>
      <c r="G1892" s="406" t="s">
        <v>167</v>
      </c>
      <c r="H1892" s="1116">
        <v>112.04</v>
      </c>
      <c r="I1892" s="1115"/>
    </row>
    <row r="1893" spans="1:9" ht="12.75" customHeight="1" x14ac:dyDescent="0.2">
      <c r="A1893" s="1112" t="s">
        <v>3622</v>
      </c>
      <c r="B1893" s="1112"/>
      <c r="C1893" s="1113" t="s">
        <v>3623</v>
      </c>
      <c r="D1893" s="1113"/>
      <c r="E1893" s="1113"/>
      <c r="F1893" s="1113"/>
      <c r="G1893" s="406" t="s">
        <v>167</v>
      </c>
      <c r="H1893" s="1116">
        <v>307.31</v>
      </c>
      <c r="I1893" s="1115"/>
    </row>
    <row r="1894" spans="1:9" ht="12.75" customHeight="1" x14ac:dyDescent="0.2">
      <c r="A1894" s="1112" t="s">
        <v>3624</v>
      </c>
      <c r="B1894" s="1112"/>
      <c r="C1894" s="1113" t="s">
        <v>3625</v>
      </c>
      <c r="D1894" s="1113"/>
      <c r="E1894" s="1113"/>
      <c r="F1894" s="1113"/>
      <c r="G1894" s="406" t="s">
        <v>167</v>
      </c>
      <c r="H1894" s="1116">
        <v>307.31</v>
      </c>
      <c r="I1894" s="1115"/>
    </row>
    <row r="1895" spans="1:9" ht="12.75" customHeight="1" x14ac:dyDescent="0.2">
      <c r="A1895" s="1112" t="s">
        <v>3626</v>
      </c>
      <c r="B1895" s="1112"/>
      <c r="C1895" s="1113" t="s">
        <v>3627</v>
      </c>
      <c r="D1895" s="1113"/>
      <c r="E1895" s="1113"/>
      <c r="F1895" s="1113"/>
      <c r="G1895" s="406" t="s">
        <v>167</v>
      </c>
      <c r="H1895" s="1114">
        <v>88.25</v>
      </c>
      <c r="I1895" s="1115"/>
    </row>
    <row r="1896" spans="1:9" ht="12.75" customHeight="1" x14ac:dyDescent="0.2">
      <c r="A1896" s="1112" t="s">
        <v>3628</v>
      </c>
      <c r="B1896" s="1112"/>
      <c r="C1896" s="1113" t="s">
        <v>3629</v>
      </c>
      <c r="D1896" s="1113"/>
      <c r="E1896" s="1113"/>
      <c r="F1896" s="1113"/>
      <c r="G1896" s="406" t="s">
        <v>167</v>
      </c>
      <c r="H1896" s="1116">
        <v>307.31</v>
      </c>
      <c r="I1896" s="1115"/>
    </row>
    <row r="1897" spans="1:9" ht="12.75" customHeight="1" x14ac:dyDescent="0.2">
      <c r="A1897" s="1112" t="s">
        <v>3630</v>
      </c>
      <c r="B1897" s="1112"/>
      <c r="C1897" s="1113" t="s">
        <v>3631</v>
      </c>
      <c r="D1897" s="1113"/>
      <c r="E1897" s="1113"/>
      <c r="F1897" s="1113"/>
      <c r="G1897" s="406" t="s">
        <v>167</v>
      </c>
      <c r="H1897" s="1114">
        <v>88.25</v>
      </c>
      <c r="I1897" s="1115"/>
    </row>
    <row r="1898" spans="1:9" ht="12.75" customHeight="1" x14ac:dyDescent="0.2">
      <c r="A1898" s="1112" t="s">
        <v>3632</v>
      </c>
      <c r="B1898" s="1112"/>
      <c r="C1898" s="1113" t="s">
        <v>3633</v>
      </c>
      <c r="D1898" s="1113"/>
      <c r="E1898" s="1113"/>
      <c r="F1898" s="1113"/>
      <c r="G1898" s="406" t="s">
        <v>167</v>
      </c>
      <c r="H1898" s="1116">
        <v>328.71</v>
      </c>
      <c r="I1898" s="1115"/>
    </row>
    <row r="1899" spans="1:9" ht="12.75" customHeight="1" x14ac:dyDescent="0.2">
      <c r="A1899" s="1112" t="s">
        <v>3634</v>
      </c>
      <c r="B1899" s="1112"/>
      <c r="C1899" s="1113" t="s">
        <v>3635</v>
      </c>
      <c r="D1899" s="1113"/>
      <c r="E1899" s="1113"/>
      <c r="F1899" s="1113"/>
      <c r="G1899" s="406" t="s">
        <v>167</v>
      </c>
      <c r="H1899" s="1114">
        <v>88.25</v>
      </c>
      <c r="I1899" s="1115"/>
    </row>
    <row r="1900" spans="1:9" ht="12.75" customHeight="1" x14ac:dyDescent="0.2">
      <c r="A1900" s="1112" t="s">
        <v>3636</v>
      </c>
      <c r="B1900" s="1112"/>
      <c r="C1900" s="1113" t="s">
        <v>3637</v>
      </c>
      <c r="D1900" s="1113"/>
      <c r="E1900" s="1113"/>
      <c r="F1900" s="1113"/>
      <c r="G1900" s="406" t="s">
        <v>167</v>
      </c>
      <c r="H1900" s="1114">
        <v>88.25</v>
      </c>
      <c r="I1900" s="1115"/>
    </row>
    <row r="1901" spans="1:9" ht="12.75" customHeight="1" x14ac:dyDescent="0.2">
      <c r="A1901" s="1112" t="s">
        <v>3638</v>
      </c>
      <c r="B1901" s="1112"/>
      <c r="C1901" s="1113" t="s">
        <v>3639</v>
      </c>
      <c r="D1901" s="1113"/>
      <c r="E1901" s="1113"/>
      <c r="F1901" s="1113"/>
      <c r="G1901" s="406" t="s">
        <v>167</v>
      </c>
      <c r="H1901" s="1114">
        <v>88.25</v>
      </c>
      <c r="I1901" s="1115"/>
    </row>
    <row r="1902" spans="1:9" ht="12.75" customHeight="1" x14ac:dyDescent="0.2">
      <c r="A1902" s="1112" t="s">
        <v>3640</v>
      </c>
      <c r="B1902" s="1112"/>
      <c r="C1902" s="1113" t="s">
        <v>3641</v>
      </c>
      <c r="D1902" s="1113"/>
      <c r="E1902" s="1113"/>
      <c r="F1902" s="1113"/>
      <c r="G1902" s="406" t="s">
        <v>167</v>
      </c>
      <c r="H1902" s="1114">
        <v>88.25</v>
      </c>
      <c r="I1902" s="1115"/>
    </row>
    <row r="1903" spans="1:9" ht="12.75" customHeight="1" x14ac:dyDescent="0.2">
      <c r="A1903" s="1112" t="s">
        <v>3642</v>
      </c>
      <c r="B1903" s="1112"/>
      <c r="C1903" s="1113" t="s">
        <v>3643</v>
      </c>
      <c r="D1903" s="1113"/>
      <c r="E1903" s="1113"/>
      <c r="F1903" s="1113"/>
      <c r="G1903" s="406" t="s">
        <v>167</v>
      </c>
      <c r="H1903" s="1114">
        <v>88.25</v>
      </c>
      <c r="I1903" s="1115"/>
    </row>
    <row r="1904" spans="1:9" ht="12.75" customHeight="1" x14ac:dyDescent="0.2">
      <c r="A1904" s="1112" t="s">
        <v>3644</v>
      </c>
      <c r="B1904" s="1112"/>
      <c r="C1904" s="1113" t="s">
        <v>3645</v>
      </c>
      <c r="D1904" s="1113"/>
      <c r="E1904" s="1113"/>
      <c r="F1904" s="1113"/>
      <c r="G1904" s="406" t="s">
        <v>167</v>
      </c>
      <c r="H1904" s="1116">
        <v>112.04</v>
      </c>
      <c r="I1904" s="1115"/>
    </row>
    <row r="1905" spans="1:9" ht="12.75" customHeight="1" x14ac:dyDescent="0.2">
      <c r="A1905" s="1112" t="s">
        <v>3646</v>
      </c>
      <c r="B1905" s="1112"/>
      <c r="C1905" s="1113" t="s">
        <v>3647</v>
      </c>
      <c r="D1905" s="1113"/>
      <c r="E1905" s="1113"/>
      <c r="F1905" s="1113"/>
      <c r="G1905" s="406" t="s">
        <v>167</v>
      </c>
      <c r="H1905" s="1116">
        <v>112.04</v>
      </c>
      <c r="I1905" s="1115"/>
    </row>
    <row r="1906" spans="1:9" ht="12.75" customHeight="1" x14ac:dyDescent="0.2">
      <c r="A1906" s="1112" t="s">
        <v>3648</v>
      </c>
      <c r="B1906" s="1112"/>
      <c r="C1906" s="1113" t="s">
        <v>3649</v>
      </c>
      <c r="D1906" s="1113"/>
      <c r="E1906" s="1113"/>
      <c r="F1906" s="1113"/>
      <c r="G1906" s="406" t="s">
        <v>167</v>
      </c>
      <c r="H1906" s="1116">
        <v>112.04</v>
      </c>
      <c r="I1906" s="1115"/>
    </row>
    <row r="1907" spans="1:9" ht="12.75" customHeight="1" x14ac:dyDescent="0.2">
      <c r="A1907" s="1112" t="s">
        <v>3650</v>
      </c>
      <c r="B1907" s="1112"/>
      <c r="C1907" s="1113" t="s">
        <v>3651</v>
      </c>
      <c r="D1907" s="1113"/>
      <c r="E1907" s="1113"/>
      <c r="F1907" s="1113"/>
      <c r="G1907" s="406" t="s">
        <v>167</v>
      </c>
      <c r="H1907" s="1114">
        <v>86.71</v>
      </c>
      <c r="I1907" s="1115"/>
    </row>
    <row r="1908" spans="1:9" ht="12.75" customHeight="1" x14ac:dyDescent="0.2">
      <c r="A1908" s="1112" t="s">
        <v>3652</v>
      </c>
      <c r="B1908" s="1112"/>
      <c r="C1908" s="1113" t="s">
        <v>3653</v>
      </c>
      <c r="D1908" s="1113"/>
      <c r="E1908" s="1113"/>
      <c r="F1908" s="1113"/>
      <c r="G1908" s="406" t="s">
        <v>167</v>
      </c>
      <c r="H1908" s="1116">
        <v>101.92</v>
      </c>
      <c r="I1908" s="1115"/>
    </row>
    <row r="1909" spans="1:9" ht="12.75" customHeight="1" x14ac:dyDescent="0.2">
      <c r="A1909" s="1112" t="s">
        <v>3654</v>
      </c>
      <c r="B1909" s="1112"/>
      <c r="C1909" s="1113" t="s">
        <v>3655</v>
      </c>
      <c r="D1909" s="1113"/>
      <c r="E1909" s="1113"/>
      <c r="F1909" s="1113"/>
      <c r="G1909" s="406" t="s">
        <v>167</v>
      </c>
      <c r="H1909" s="1114">
        <v>86.71</v>
      </c>
      <c r="I1909" s="1115"/>
    </row>
    <row r="1910" spans="1:9" ht="12.75" customHeight="1" x14ac:dyDescent="0.2">
      <c r="A1910" s="1112" t="s">
        <v>3656</v>
      </c>
      <c r="B1910" s="1112"/>
      <c r="C1910" s="1113" t="s">
        <v>3657</v>
      </c>
      <c r="D1910" s="1113"/>
      <c r="E1910" s="1113"/>
      <c r="F1910" s="1113"/>
      <c r="G1910" s="406" t="s">
        <v>167</v>
      </c>
      <c r="H1910" s="1114">
        <v>86.71</v>
      </c>
      <c r="I1910" s="1115"/>
    </row>
    <row r="1911" spans="1:9" ht="12.75" customHeight="1" x14ac:dyDescent="0.2">
      <c r="A1911" s="1112" t="s">
        <v>3658</v>
      </c>
      <c r="B1911" s="1112"/>
      <c r="C1911" s="1113" t="s">
        <v>3659</v>
      </c>
      <c r="D1911" s="1113"/>
      <c r="E1911" s="1113"/>
      <c r="F1911" s="1113"/>
      <c r="G1911" s="406" t="s">
        <v>167</v>
      </c>
      <c r="H1911" s="1114">
        <v>86.71</v>
      </c>
      <c r="I1911" s="1115"/>
    </row>
    <row r="1912" spans="1:9" ht="12.75" customHeight="1" x14ac:dyDescent="0.2">
      <c r="A1912" s="1112" t="s">
        <v>3660</v>
      </c>
      <c r="B1912" s="1112"/>
      <c r="C1912" s="1113" t="s">
        <v>3661</v>
      </c>
      <c r="D1912" s="1113"/>
      <c r="E1912" s="1113"/>
      <c r="F1912" s="1113"/>
      <c r="G1912" s="406" t="s">
        <v>167</v>
      </c>
      <c r="H1912" s="1114">
        <v>86.71</v>
      </c>
      <c r="I1912" s="1115"/>
    </row>
    <row r="1913" spans="1:9" ht="12.75" customHeight="1" x14ac:dyDescent="0.2">
      <c r="A1913" s="1112" t="s">
        <v>3662</v>
      </c>
      <c r="B1913" s="1112"/>
      <c r="C1913" s="1113" t="s">
        <v>3663</v>
      </c>
      <c r="D1913" s="1113"/>
      <c r="E1913" s="1113"/>
      <c r="F1913" s="1113"/>
      <c r="G1913" s="406" t="s">
        <v>167</v>
      </c>
      <c r="H1913" s="1114">
        <v>86.71</v>
      </c>
      <c r="I1913" s="1115"/>
    </row>
    <row r="1914" spans="1:9" ht="12.75" customHeight="1" x14ac:dyDescent="0.2">
      <c r="A1914" s="1112" t="s">
        <v>3664</v>
      </c>
      <c r="B1914" s="1112"/>
      <c r="C1914" s="1113" t="s">
        <v>3665</v>
      </c>
      <c r="D1914" s="1113"/>
      <c r="E1914" s="1113"/>
      <c r="F1914" s="1113"/>
      <c r="G1914" s="406" t="s">
        <v>167</v>
      </c>
      <c r="H1914" s="1114">
        <v>86.71</v>
      </c>
      <c r="I1914" s="1115"/>
    </row>
    <row r="1915" spans="1:9" ht="12.75" customHeight="1" x14ac:dyDescent="0.2">
      <c r="A1915" s="1112" t="s">
        <v>3666</v>
      </c>
      <c r="B1915" s="1112"/>
      <c r="C1915" s="1113" t="s">
        <v>3667</v>
      </c>
      <c r="D1915" s="1113"/>
      <c r="E1915" s="1113"/>
      <c r="F1915" s="1113"/>
      <c r="G1915" s="406" t="s">
        <v>167</v>
      </c>
      <c r="H1915" s="1116">
        <v>102.54</v>
      </c>
      <c r="I1915" s="1115"/>
    </row>
    <row r="1916" spans="1:9" ht="12.75" customHeight="1" x14ac:dyDescent="0.2">
      <c r="A1916" s="1112" t="s">
        <v>3668</v>
      </c>
      <c r="B1916" s="1112"/>
      <c r="C1916" s="1113" t="s">
        <v>3669</v>
      </c>
      <c r="D1916" s="1113"/>
      <c r="E1916" s="1113"/>
      <c r="F1916" s="1113"/>
      <c r="G1916" s="406" t="s">
        <v>167</v>
      </c>
      <c r="H1916" s="1116">
        <v>101.92</v>
      </c>
      <c r="I1916" s="1115"/>
    </row>
    <row r="1917" spans="1:9" ht="12.75" customHeight="1" x14ac:dyDescent="0.2">
      <c r="A1917" s="1112" t="s">
        <v>3670</v>
      </c>
      <c r="B1917" s="1112"/>
      <c r="C1917" s="1113" t="s">
        <v>3671</v>
      </c>
      <c r="D1917" s="1113"/>
      <c r="E1917" s="1113"/>
      <c r="F1917" s="1113"/>
      <c r="G1917" s="406" t="s">
        <v>167</v>
      </c>
      <c r="H1917" s="1116">
        <v>101.92</v>
      </c>
      <c r="I1917" s="1115"/>
    </row>
    <row r="1918" spans="1:9" ht="12.75" customHeight="1" x14ac:dyDescent="0.2">
      <c r="A1918" s="1112" t="s">
        <v>3672</v>
      </c>
      <c r="B1918" s="1112"/>
      <c r="C1918" s="1113" t="s">
        <v>3673</v>
      </c>
      <c r="D1918" s="1113"/>
      <c r="E1918" s="1113"/>
      <c r="F1918" s="1113"/>
      <c r="G1918" s="406" t="s">
        <v>167</v>
      </c>
      <c r="H1918" s="1116">
        <v>101.92</v>
      </c>
      <c r="I1918" s="1115"/>
    </row>
    <row r="1919" spans="1:9" ht="12.75" customHeight="1" x14ac:dyDescent="0.2">
      <c r="A1919" s="1140">
        <v>8945</v>
      </c>
      <c r="B1919" s="1119"/>
      <c r="C1919" s="1120" t="s">
        <v>3674</v>
      </c>
      <c r="D1919" s="1120"/>
      <c r="E1919" s="1120"/>
      <c r="F1919" s="1120"/>
      <c r="G1919" s="405"/>
      <c r="H1919" s="1121"/>
      <c r="I1919" s="1121"/>
    </row>
    <row r="1920" spans="1:9" ht="12.75" customHeight="1" x14ac:dyDescent="0.2">
      <c r="A1920" s="1112" t="s">
        <v>3675</v>
      </c>
      <c r="B1920" s="1112"/>
      <c r="C1920" s="1113" t="s">
        <v>3676</v>
      </c>
      <c r="D1920" s="1113"/>
      <c r="E1920" s="1113"/>
      <c r="F1920" s="1113"/>
      <c r="G1920" s="406" t="s">
        <v>167</v>
      </c>
      <c r="H1920" s="1116">
        <v>264.69</v>
      </c>
      <c r="I1920" s="1115"/>
    </row>
    <row r="1921" spans="1:9" ht="12.75" customHeight="1" x14ac:dyDescent="0.2">
      <c r="A1921" s="1112" t="s">
        <v>3677</v>
      </c>
      <c r="B1921" s="1112"/>
      <c r="C1921" s="1113" t="s">
        <v>3678</v>
      </c>
      <c r="D1921" s="1113"/>
      <c r="E1921" s="1113"/>
      <c r="F1921" s="1113"/>
      <c r="G1921" s="406" t="s">
        <v>167</v>
      </c>
      <c r="H1921" s="1116">
        <v>275.45999999999998</v>
      </c>
      <c r="I1921" s="1115"/>
    </row>
    <row r="1922" spans="1:9" ht="12.75" customHeight="1" x14ac:dyDescent="0.2">
      <c r="A1922" s="1140">
        <v>8947</v>
      </c>
      <c r="B1922" s="1119"/>
      <c r="C1922" s="1120" t="s">
        <v>3679</v>
      </c>
      <c r="D1922" s="1120"/>
      <c r="E1922" s="1120"/>
      <c r="F1922" s="1120"/>
      <c r="G1922" s="405"/>
      <c r="H1922" s="1121"/>
      <c r="I1922" s="1121"/>
    </row>
    <row r="1923" spans="1:9" ht="12.75" customHeight="1" x14ac:dyDescent="0.2">
      <c r="A1923" s="1112" t="s">
        <v>3680</v>
      </c>
      <c r="B1923" s="1112"/>
      <c r="C1923" s="1113" t="s">
        <v>3681</v>
      </c>
      <c r="D1923" s="1113"/>
      <c r="E1923" s="1113"/>
      <c r="F1923" s="1113"/>
      <c r="G1923" s="406" t="s">
        <v>167</v>
      </c>
      <c r="H1923" s="1116">
        <v>231.93</v>
      </c>
      <c r="I1923" s="1115"/>
    </row>
    <row r="1924" spans="1:9" ht="12.75" customHeight="1" x14ac:dyDescent="0.2">
      <c r="A1924" s="1112" t="s">
        <v>3682</v>
      </c>
      <c r="B1924" s="1112"/>
      <c r="C1924" s="1113" t="s">
        <v>3683</v>
      </c>
      <c r="D1924" s="1113"/>
      <c r="E1924" s="1113"/>
      <c r="F1924" s="1113"/>
      <c r="G1924" s="406" t="s">
        <v>167</v>
      </c>
      <c r="H1924" s="1116">
        <v>240.21</v>
      </c>
      <c r="I1924" s="1115"/>
    </row>
    <row r="1925" spans="1:9" ht="12.75" customHeight="1" x14ac:dyDescent="0.2">
      <c r="A1925" s="1112" t="s">
        <v>3684</v>
      </c>
      <c r="B1925" s="1112"/>
      <c r="C1925" s="1113" t="s">
        <v>3685</v>
      </c>
      <c r="D1925" s="1113"/>
      <c r="E1925" s="1113"/>
      <c r="F1925" s="1113"/>
      <c r="G1925" s="406" t="s">
        <v>167</v>
      </c>
      <c r="H1925" s="1116">
        <v>245.22</v>
      </c>
      <c r="I1925" s="1115"/>
    </row>
    <row r="1926" spans="1:9" ht="12.75" customHeight="1" x14ac:dyDescent="0.2">
      <c r="A1926" s="1112" t="s">
        <v>3686</v>
      </c>
      <c r="B1926" s="1112"/>
      <c r="C1926" s="1113" t="s">
        <v>3687</v>
      </c>
      <c r="D1926" s="1113"/>
      <c r="E1926" s="1113"/>
      <c r="F1926" s="1113"/>
      <c r="G1926" s="406" t="s">
        <v>167</v>
      </c>
      <c r="H1926" s="1116">
        <v>292.87</v>
      </c>
      <c r="I1926" s="1115"/>
    </row>
    <row r="1927" spans="1:9" ht="12.75" customHeight="1" x14ac:dyDescent="0.2">
      <c r="A1927" s="1112" t="s">
        <v>3688</v>
      </c>
      <c r="B1927" s="1112"/>
      <c r="C1927" s="1113" t="s">
        <v>3689</v>
      </c>
      <c r="D1927" s="1113"/>
      <c r="E1927" s="1113"/>
      <c r="F1927" s="1113"/>
      <c r="G1927" s="406" t="s">
        <v>167</v>
      </c>
      <c r="H1927" s="1116">
        <v>296.39999999999998</v>
      </c>
      <c r="I1927" s="1115"/>
    </row>
    <row r="1928" spans="1:9" ht="12.75" customHeight="1" x14ac:dyDescent="0.2">
      <c r="A1928" s="1112" t="s">
        <v>3690</v>
      </c>
      <c r="B1928" s="1112"/>
      <c r="C1928" s="1113" t="s">
        <v>3691</v>
      </c>
      <c r="D1928" s="1113"/>
      <c r="E1928" s="1113"/>
      <c r="F1928" s="1113"/>
      <c r="G1928" s="406" t="s">
        <v>167</v>
      </c>
      <c r="H1928" s="1116">
        <v>299.77999999999997</v>
      </c>
      <c r="I1928" s="1115"/>
    </row>
    <row r="1929" spans="1:9" ht="12.75" customHeight="1" x14ac:dyDescent="0.2">
      <c r="A1929" s="1112" t="s">
        <v>3692</v>
      </c>
      <c r="B1929" s="1112"/>
      <c r="C1929" s="1113" t="s">
        <v>3693</v>
      </c>
      <c r="D1929" s="1113"/>
      <c r="E1929" s="1113"/>
      <c r="F1929" s="1113"/>
      <c r="G1929" s="406" t="s">
        <v>589</v>
      </c>
      <c r="H1929" s="1116">
        <v>478.67</v>
      </c>
      <c r="I1929" s="1115"/>
    </row>
    <row r="1930" spans="1:9" ht="12.75" customHeight="1" x14ac:dyDescent="0.2">
      <c r="A1930" s="1140">
        <v>8949</v>
      </c>
      <c r="B1930" s="1119"/>
      <c r="C1930" s="1120" t="s">
        <v>3694</v>
      </c>
      <c r="D1930" s="1120"/>
      <c r="E1930" s="1120"/>
      <c r="F1930" s="1120"/>
      <c r="G1930" s="405"/>
      <c r="H1930" s="1121"/>
      <c r="I1930" s="1121"/>
    </row>
    <row r="1931" spans="1:9" ht="12.75" customHeight="1" x14ac:dyDescent="0.2">
      <c r="A1931" s="1112" t="s">
        <v>3695</v>
      </c>
      <c r="B1931" s="1112"/>
      <c r="C1931" s="1113" t="s">
        <v>3696</v>
      </c>
      <c r="D1931" s="1113"/>
      <c r="E1931" s="1113"/>
      <c r="F1931" s="1113"/>
      <c r="G1931" s="406" t="s">
        <v>167</v>
      </c>
      <c r="H1931" s="1114">
        <v>12.37</v>
      </c>
      <c r="I1931" s="1115"/>
    </row>
    <row r="1932" spans="1:9" ht="12.75" customHeight="1" x14ac:dyDescent="0.2">
      <c r="A1932" s="1140">
        <v>8950</v>
      </c>
      <c r="B1932" s="1119"/>
      <c r="C1932" s="1120" t="s">
        <v>3697</v>
      </c>
      <c r="D1932" s="1120"/>
      <c r="E1932" s="1120"/>
      <c r="F1932" s="1120"/>
      <c r="G1932" s="405"/>
      <c r="H1932" s="1121"/>
      <c r="I1932" s="1121"/>
    </row>
    <row r="1933" spans="1:9" ht="12.75" customHeight="1" x14ac:dyDescent="0.2">
      <c r="A1933" s="1112" t="s">
        <v>3698</v>
      </c>
      <c r="B1933" s="1112"/>
      <c r="C1933" s="1113" t="s">
        <v>3699</v>
      </c>
      <c r="D1933" s="1113"/>
      <c r="E1933" s="1113"/>
      <c r="F1933" s="1113"/>
      <c r="G1933" s="406" t="s">
        <v>167</v>
      </c>
      <c r="H1933" s="1116">
        <v>612.74</v>
      </c>
      <c r="I1933" s="1115"/>
    </row>
    <row r="1934" spans="1:9" ht="12.75" customHeight="1" x14ac:dyDescent="0.2">
      <c r="A1934" s="1112" t="s">
        <v>3700</v>
      </c>
      <c r="B1934" s="1112"/>
      <c r="C1934" s="1113" t="s">
        <v>3701</v>
      </c>
      <c r="D1934" s="1113"/>
      <c r="E1934" s="1113"/>
      <c r="F1934" s="1113"/>
      <c r="G1934" s="406" t="s">
        <v>167</v>
      </c>
      <c r="H1934" s="1116">
        <v>945.26</v>
      </c>
      <c r="I1934" s="1115"/>
    </row>
    <row r="1935" spans="1:9" ht="12.75" customHeight="1" x14ac:dyDescent="0.2">
      <c r="A1935" s="1112" t="s">
        <v>3702</v>
      </c>
      <c r="B1935" s="1112"/>
      <c r="C1935" s="1113" t="s">
        <v>3703</v>
      </c>
      <c r="D1935" s="1113"/>
      <c r="E1935" s="1113"/>
      <c r="F1935" s="1113"/>
      <c r="G1935" s="406" t="s">
        <v>167</v>
      </c>
      <c r="H1935" s="1128">
        <v>1783.86</v>
      </c>
      <c r="I1935" s="1115"/>
    </row>
    <row r="1936" spans="1:9" ht="12.75" customHeight="1" x14ac:dyDescent="0.2">
      <c r="A1936" s="1112" t="s">
        <v>3704</v>
      </c>
      <c r="B1936" s="1112"/>
      <c r="C1936" s="1113" t="s">
        <v>3705</v>
      </c>
      <c r="D1936" s="1113"/>
      <c r="E1936" s="1113"/>
      <c r="F1936" s="1113"/>
      <c r="G1936" s="406" t="s">
        <v>167</v>
      </c>
      <c r="H1936" s="1114">
        <v>38.06</v>
      </c>
      <c r="I1936" s="1115"/>
    </row>
    <row r="1937" spans="1:9" ht="12.75" customHeight="1" x14ac:dyDescent="0.2">
      <c r="A1937" s="1112" t="s">
        <v>3706</v>
      </c>
      <c r="B1937" s="1112"/>
      <c r="C1937" s="1113" t="s">
        <v>3707</v>
      </c>
      <c r="D1937" s="1113"/>
      <c r="E1937" s="1113"/>
      <c r="F1937" s="1113"/>
      <c r="G1937" s="406" t="s">
        <v>167</v>
      </c>
      <c r="H1937" s="1114">
        <v>42.91</v>
      </c>
      <c r="I1937" s="1115"/>
    </row>
    <row r="1938" spans="1:9" ht="12.75" customHeight="1" x14ac:dyDescent="0.2">
      <c r="A1938" s="1140">
        <v>8951</v>
      </c>
      <c r="B1938" s="1119"/>
      <c r="C1938" s="1120" t="s">
        <v>3708</v>
      </c>
      <c r="D1938" s="1120"/>
      <c r="E1938" s="1120"/>
      <c r="F1938" s="1120"/>
      <c r="G1938" s="405"/>
      <c r="H1938" s="1121"/>
      <c r="I1938" s="1121"/>
    </row>
    <row r="1939" spans="1:9" ht="12.75" customHeight="1" x14ac:dyDescent="0.2">
      <c r="A1939" s="1112" t="s">
        <v>3709</v>
      </c>
      <c r="B1939" s="1112"/>
      <c r="C1939" s="1113" t="s">
        <v>3710</v>
      </c>
      <c r="D1939" s="1113"/>
      <c r="E1939" s="1113"/>
      <c r="F1939" s="1113"/>
      <c r="G1939" s="406" t="s">
        <v>167</v>
      </c>
      <c r="H1939" s="1116">
        <v>420.9</v>
      </c>
      <c r="I1939" s="1115"/>
    </row>
    <row r="1940" spans="1:9" ht="12.75" customHeight="1" x14ac:dyDescent="0.2">
      <c r="A1940" s="1112" t="s">
        <v>3711</v>
      </c>
      <c r="B1940" s="1112"/>
      <c r="C1940" s="1113" t="s">
        <v>3712</v>
      </c>
      <c r="D1940" s="1113"/>
      <c r="E1940" s="1113"/>
      <c r="F1940" s="1113"/>
      <c r="G1940" s="406" t="s">
        <v>167</v>
      </c>
      <c r="H1940" s="1116">
        <v>498.64</v>
      </c>
      <c r="I1940" s="1115"/>
    </row>
    <row r="1941" spans="1:9" ht="12.75" customHeight="1" x14ac:dyDescent="0.2">
      <c r="A1941" s="1140">
        <v>8952</v>
      </c>
      <c r="B1941" s="1119"/>
      <c r="C1941" s="1120" t="s">
        <v>3713</v>
      </c>
      <c r="D1941" s="1120"/>
      <c r="E1941" s="1120"/>
      <c r="F1941" s="1120"/>
      <c r="G1941" s="405"/>
      <c r="H1941" s="1121"/>
      <c r="I1941" s="1121"/>
    </row>
    <row r="1942" spans="1:9" ht="12.75" customHeight="1" x14ac:dyDescent="0.2">
      <c r="A1942" s="1112" t="s">
        <v>3714</v>
      </c>
      <c r="B1942" s="1112"/>
      <c r="C1942" s="1113" t="s">
        <v>3715</v>
      </c>
      <c r="D1942" s="1113"/>
      <c r="E1942" s="1113"/>
      <c r="F1942" s="1113"/>
      <c r="G1942" s="406" t="s">
        <v>589</v>
      </c>
      <c r="H1942" s="1116">
        <v>719.86</v>
      </c>
      <c r="I1942" s="1115"/>
    </row>
    <row r="1943" spans="1:9" ht="12.75" customHeight="1" x14ac:dyDescent="0.2">
      <c r="A1943" s="1140">
        <v>8682</v>
      </c>
      <c r="B1943" s="1119"/>
      <c r="C1943" s="1120" t="s">
        <v>3716</v>
      </c>
      <c r="D1943" s="1120"/>
      <c r="E1943" s="1120"/>
      <c r="F1943" s="1120"/>
      <c r="G1943" s="405"/>
      <c r="H1943" s="1121"/>
      <c r="I1943" s="1121"/>
    </row>
    <row r="1944" spans="1:9" ht="12.75" customHeight="1" x14ac:dyDescent="0.2">
      <c r="A1944" s="1140">
        <v>8954</v>
      </c>
      <c r="B1944" s="1119"/>
      <c r="C1944" s="1120" t="s">
        <v>3717</v>
      </c>
      <c r="D1944" s="1120"/>
      <c r="E1944" s="1120"/>
      <c r="F1944" s="1120"/>
      <c r="G1944" s="405"/>
      <c r="H1944" s="1121"/>
      <c r="I1944" s="1121"/>
    </row>
    <row r="1945" spans="1:9" ht="12.75" customHeight="1" x14ac:dyDescent="0.2">
      <c r="A1945" s="1112" t="s">
        <v>3718</v>
      </c>
      <c r="B1945" s="1112"/>
      <c r="C1945" s="1113" t="s">
        <v>3719</v>
      </c>
      <c r="D1945" s="1113"/>
      <c r="E1945" s="1113"/>
      <c r="F1945" s="1113"/>
      <c r="G1945" s="406" t="s">
        <v>53</v>
      </c>
      <c r="H1945" s="1117">
        <v>8.0399999999999991</v>
      </c>
      <c r="I1945" s="1115"/>
    </row>
    <row r="1946" spans="1:9" ht="12.75" customHeight="1" x14ac:dyDescent="0.2">
      <c r="A1946" s="1140">
        <v>8955</v>
      </c>
      <c r="B1946" s="1119"/>
      <c r="C1946" s="1120" t="s">
        <v>3720</v>
      </c>
      <c r="D1946" s="1120"/>
      <c r="E1946" s="1120"/>
      <c r="F1946" s="1120"/>
      <c r="G1946" s="405"/>
      <c r="H1946" s="1121"/>
      <c r="I1946" s="1121"/>
    </row>
    <row r="1947" spans="1:9" ht="12.75" customHeight="1" x14ac:dyDescent="0.2">
      <c r="A1947" s="1112" t="s">
        <v>3721</v>
      </c>
      <c r="B1947" s="1112"/>
      <c r="C1947" s="1113" t="s">
        <v>3722</v>
      </c>
      <c r="D1947" s="1113"/>
      <c r="E1947" s="1113"/>
      <c r="F1947" s="1113"/>
      <c r="G1947" s="406" t="s">
        <v>53</v>
      </c>
      <c r="H1947" s="1114">
        <v>19.89</v>
      </c>
      <c r="I1947" s="1115"/>
    </row>
    <row r="1948" spans="1:9" ht="12.75" customHeight="1" x14ac:dyDescent="0.2">
      <c r="A1948" s="1112" t="s">
        <v>3723</v>
      </c>
      <c r="B1948" s="1112"/>
      <c r="C1948" s="1113" t="s">
        <v>3724</v>
      </c>
      <c r="D1948" s="1113"/>
      <c r="E1948" s="1113"/>
      <c r="F1948" s="1113"/>
      <c r="G1948" s="406" t="s">
        <v>53</v>
      </c>
      <c r="H1948" s="1114">
        <v>20.78</v>
      </c>
      <c r="I1948" s="1115"/>
    </row>
    <row r="1949" spans="1:9" ht="12.75" customHeight="1" x14ac:dyDescent="0.2">
      <c r="A1949" s="1112" t="s">
        <v>3725</v>
      </c>
      <c r="B1949" s="1112"/>
      <c r="C1949" s="1113" t="s">
        <v>3726</v>
      </c>
      <c r="D1949" s="1113"/>
      <c r="E1949" s="1113"/>
      <c r="F1949" s="1113"/>
      <c r="G1949" s="406" t="s">
        <v>53</v>
      </c>
      <c r="H1949" s="1114">
        <v>21.25</v>
      </c>
      <c r="I1949" s="1115"/>
    </row>
    <row r="1950" spans="1:9" ht="12.75" customHeight="1" x14ac:dyDescent="0.2">
      <c r="A1950" s="1112" t="s">
        <v>3727</v>
      </c>
      <c r="B1950" s="1112"/>
      <c r="C1950" s="1113" t="s">
        <v>3728</v>
      </c>
      <c r="D1950" s="1113"/>
      <c r="E1950" s="1113"/>
      <c r="F1950" s="1113"/>
      <c r="G1950" s="406" t="s">
        <v>53</v>
      </c>
      <c r="H1950" s="1114">
        <v>21.37</v>
      </c>
      <c r="I1950" s="1115"/>
    </row>
    <row r="1951" spans="1:9" ht="12.75" customHeight="1" x14ac:dyDescent="0.2">
      <c r="A1951" s="1112" t="s">
        <v>3729</v>
      </c>
      <c r="B1951" s="1112"/>
      <c r="C1951" s="1113" t="s">
        <v>3730</v>
      </c>
      <c r="D1951" s="1113"/>
      <c r="E1951" s="1113"/>
      <c r="F1951" s="1113"/>
      <c r="G1951" s="406" t="s">
        <v>53</v>
      </c>
      <c r="H1951" s="1114">
        <v>23.23</v>
      </c>
      <c r="I1951" s="1115"/>
    </row>
    <row r="1952" spans="1:9" ht="12.75" customHeight="1" x14ac:dyDescent="0.2">
      <c r="A1952" s="1112" t="s">
        <v>3731</v>
      </c>
      <c r="B1952" s="1112"/>
      <c r="C1952" s="1113" t="s">
        <v>3732</v>
      </c>
      <c r="D1952" s="1113"/>
      <c r="E1952" s="1113"/>
      <c r="F1952" s="1113"/>
      <c r="G1952" s="406" t="s">
        <v>53</v>
      </c>
      <c r="H1952" s="1114">
        <v>11.99</v>
      </c>
      <c r="I1952" s="1115"/>
    </row>
    <row r="1953" spans="1:9" ht="12.75" customHeight="1" x14ac:dyDescent="0.2">
      <c r="A1953" s="1112" t="s">
        <v>3733</v>
      </c>
      <c r="B1953" s="1112"/>
      <c r="C1953" s="1113" t="s">
        <v>3734</v>
      </c>
      <c r="D1953" s="1113"/>
      <c r="E1953" s="1113"/>
      <c r="F1953" s="1113"/>
      <c r="G1953" s="406" t="s">
        <v>53</v>
      </c>
      <c r="H1953" s="1114">
        <v>79.959999999999994</v>
      </c>
      <c r="I1953" s="1115"/>
    </row>
    <row r="1954" spans="1:9" ht="12.75" customHeight="1" x14ac:dyDescent="0.2">
      <c r="A1954" s="1112" t="s">
        <v>3735</v>
      </c>
      <c r="B1954" s="1112"/>
      <c r="C1954" s="1113" t="s">
        <v>3736</v>
      </c>
      <c r="D1954" s="1113"/>
      <c r="E1954" s="1113"/>
      <c r="F1954" s="1113"/>
      <c r="G1954" s="406" t="s">
        <v>53</v>
      </c>
      <c r="H1954" s="1114">
        <v>19.38</v>
      </c>
      <c r="I1954" s="1115"/>
    </row>
    <row r="1955" spans="1:9" ht="12.75" customHeight="1" x14ac:dyDescent="0.2">
      <c r="A1955" s="1112" t="s">
        <v>3737</v>
      </c>
      <c r="B1955" s="1112"/>
      <c r="C1955" s="1113" t="s">
        <v>3738</v>
      </c>
      <c r="D1955" s="1113"/>
      <c r="E1955" s="1113"/>
      <c r="F1955" s="1113"/>
      <c r="G1955" s="406" t="s">
        <v>53</v>
      </c>
      <c r="H1955" s="1114">
        <v>29.38</v>
      </c>
      <c r="I1955" s="1115"/>
    </row>
    <row r="1956" spans="1:9" ht="12.75" customHeight="1" x14ac:dyDescent="0.2">
      <c r="A1956" s="1112" t="s">
        <v>3739</v>
      </c>
      <c r="B1956" s="1112"/>
      <c r="C1956" s="1113" t="s">
        <v>3740</v>
      </c>
      <c r="D1956" s="1113"/>
      <c r="E1956" s="1113"/>
      <c r="F1956" s="1113"/>
      <c r="G1956" s="406" t="s">
        <v>53</v>
      </c>
      <c r="H1956" s="1114">
        <v>55.61</v>
      </c>
      <c r="I1956" s="1115"/>
    </row>
    <row r="1957" spans="1:9" ht="12.75" customHeight="1" x14ac:dyDescent="0.2">
      <c r="A1957" s="1112" t="s">
        <v>3741</v>
      </c>
      <c r="B1957" s="1112"/>
      <c r="C1957" s="1113" t="s">
        <v>3742</v>
      </c>
      <c r="D1957" s="1113"/>
      <c r="E1957" s="1113"/>
      <c r="F1957" s="1113"/>
      <c r="G1957" s="406" t="s">
        <v>53</v>
      </c>
      <c r="H1957" s="1114">
        <v>42.41</v>
      </c>
      <c r="I1957" s="1115"/>
    </row>
    <row r="1958" spans="1:9" ht="12.75" customHeight="1" x14ac:dyDescent="0.2">
      <c r="A1958" s="1112" t="s">
        <v>3743</v>
      </c>
      <c r="B1958" s="1112"/>
      <c r="C1958" s="1113" t="s">
        <v>3744</v>
      </c>
      <c r="D1958" s="1113"/>
      <c r="E1958" s="1113"/>
      <c r="F1958" s="1113"/>
      <c r="G1958" s="406" t="s">
        <v>53</v>
      </c>
      <c r="H1958" s="1116">
        <v>103.33</v>
      </c>
      <c r="I1958" s="1115"/>
    </row>
    <row r="1959" spans="1:9" ht="12.75" customHeight="1" x14ac:dyDescent="0.2">
      <c r="A1959" s="1112" t="s">
        <v>3745</v>
      </c>
      <c r="B1959" s="1112"/>
      <c r="C1959" s="1113" t="s">
        <v>3746</v>
      </c>
      <c r="D1959" s="1113"/>
      <c r="E1959" s="1113"/>
      <c r="F1959" s="1113"/>
      <c r="G1959" s="406" t="s">
        <v>53</v>
      </c>
      <c r="H1959" s="1114">
        <v>49.53</v>
      </c>
      <c r="I1959" s="1115"/>
    </row>
    <row r="1960" spans="1:9" ht="12.75" customHeight="1" x14ac:dyDescent="0.2">
      <c r="A1960" s="1112" t="s">
        <v>3747</v>
      </c>
      <c r="B1960" s="1112"/>
      <c r="C1960" s="1113" t="s">
        <v>3748</v>
      </c>
      <c r="D1960" s="1113"/>
      <c r="E1960" s="1113"/>
      <c r="F1960" s="1113"/>
      <c r="G1960" s="406" t="s">
        <v>53</v>
      </c>
      <c r="H1960" s="1114">
        <v>58.07</v>
      </c>
      <c r="I1960" s="1115"/>
    </row>
    <row r="1961" spans="1:9" ht="12.75" customHeight="1" x14ac:dyDescent="0.2">
      <c r="A1961" s="1112" t="s">
        <v>3749</v>
      </c>
      <c r="B1961" s="1112"/>
      <c r="C1961" s="1113" t="s">
        <v>3750</v>
      </c>
      <c r="D1961" s="1113"/>
      <c r="E1961" s="1113"/>
      <c r="F1961" s="1113"/>
      <c r="G1961" s="406" t="s">
        <v>53</v>
      </c>
      <c r="H1961" s="1114">
        <v>68.09</v>
      </c>
      <c r="I1961" s="1115"/>
    </row>
    <row r="1962" spans="1:9" ht="12.75" customHeight="1" x14ac:dyDescent="0.2">
      <c r="A1962" s="1112" t="s">
        <v>3751</v>
      </c>
      <c r="B1962" s="1112"/>
      <c r="C1962" s="1113" t="s">
        <v>3752</v>
      </c>
      <c r="D1962" s="1113"/>
      <c r="E1962" s="1113"/>
      <c r="F1962" s="1113"/>
      <c r="G1962" s="406" t="s">
        <v>53</v>
      </c>
      <c r="H1962" s="1117">
        <v>5.77</v>
      </c>
      <c r="I1962" s="1115"/>
    </row>
    <row r="1963" spans="1:9" ht="12.75" customHeight="1" x14ac:dyDescent="0.2">
      <c r="A1963" s="1112" t="s">
        <v>3753</v>
      </c>
      <c r="B1963" s="1112"/>
      <c r="C1963" s="1113" t="s">
        <v>3754</v>
      </c>
      <c r="D1963" s="1113"/>
      <c r="E1963" s="1113"/>
      <c r="F1963" s="1113"/>
      <c r="G1963" s="406" t="s">
        <v>53</v>
      </c>
      <c r="H1963" s="1117">
        <v>3.39</v>
      </c>
      <c r="I1963" s="1115"/>
    </row>
    <row r="1964" spans="1:9" ht="12.75" customHeight="1" x14ac:dyDescent="0.2">
      <c r="A1964" s="1140">
        <v>8956</v>
      </c>
      <c r="B1964" s="1119"/>
      <c r="C1964" s="1120" t="s">
        <v>3755</v>
      </c>
      <c r="D1964" s="1120"/>
      <c r="E1964" s="1120"/>
      <c r="F1964" s="1120"/>
      <c r="G1964" s="405"/>
      <c r="H1964" s="1121"/>
      <c r="I1964" s="1121"/>
    </row>
    <row r="1965" spans="1:9" ht="12.75" customHeight="1" x14ac:dyDescent="0.2">
      <c r="A1965" s="1112" t="s">
        <v>3756</v>
      </c>
      <c r="B1965" s="1112"/>
      <c r="C1965" s="1113" t="s">
        <v>3757</v>
      </c>
      <c r="D1965" s="1113"/>
      <c r="E1965" s="1113"/>
      <c r="F1965" s="1113"/>
      <c r="G1965" s="406" t="s">
        <v>167</v>
      </c>
      <c r="H1965" s="1114">
        <v>61.33</v>
      </c>
      <c r="I1965" s="1115"/>
    </row>
    <row r="1966" spans="1:9" ht="12.75" customHeight="1" x14ac:dyDescent="0.2">
      <c r="A1966" s="1112" t="s">
        <v>3758</v>
      </c>
      <c r="B1966" s="1112"/>
      <c r="C1966" s="1113" t="s">
        <v>3759</v>
      </c>
      <c r="D1966" s="1113"/>
      <c r="E1966" s="1113"/>
      <c r="F1966" s="1113"/>
      <c r="G1966" s="406" t="s">
        <v>167</v>
      </c>
      <c r="H1966" s="1114">
        <v>65.069999999999993</v>
      </c>
      <c r="I1966" s="1115"/>
    </row>
    <row r="1967" spans="1:9" ht="12.75" customHeight="1" x14ac:dyDescent="0.2">
      <c r="A1967" s="1112" t="s">
        <v>3760</v>
      </c>
      <c r="B1967" s="1112"/>
      <c r="C1967" s="1113" t="s">
        <v>3761</v>
      </c>
      <c r="D1967" s="1113"/>
      <c r="E1967" s="1113"/>
      <c r="F1967" s="1113"/>
      <c r="G1967" s="406" t="s">
        <v>167</v>
      </c>
      <c r="H1967" s="1114">
        <v>43.89</v>
      </c>
      <c r="I1967" s="1115"/>
    </row>
    <row r="1968" spans="1:9" ht="12.75" customHeight="1" x14ac:dyDescent="0.2">
      <c r="A1968" s="1112" t="s">
        <v>3762</v>
      </c>
      <c r="B1968" s="1112"/>
      <c r="C1968" s="1113" t="s">
        <v>3763</v>
      </c>
      <c r="D1968" s="1113"/>
      <c r="E1968" s="1113"/>
      <c r="F1968" s="1113"/>
      <c r="G1968" s="406" t="s">
        <v>167</v>
      </c>
      <c r="H1968" s="1114">
        <v>34.74</v>
      </c>
      <c r="I1968" s="1115"/>
    </row>
    <row r="1969" spans="1:9" ht="12.75" customHeight="1" x14ac:dyDescent="0.2">
      <c r="A1969" s="1112" t="s">
        <v>3764</v>
      </c>
      <c r="B1969" s="1112"/>
      <c r="C1969" s="1113" t="s">
        <v>3765</v>
      </c>
      <c r="D1969" s="1113"/>
      <c r="E1969" s="1113"/>
      <c r="F1969" s="1113"/>
      <c r="G1969" s="406" t="s">
        <v>167</v>
      </c>
      <c r="H1969" s="1114">
        <v>24.15</v>
      </c>
      <c r="I1969" s="1115"/>
    </row>
    <row r="1970" spans="1:9" ht="12.75" customHeight="1" x14ac:dyDescent="0.2">
      <c r="A1970" s="1112" t="s">
        <v>3766</v>
      </c>
      <c r="B1970" s="1112"/>
      <c r="C1970" s="1113" t="s">
        <v>3767</v>
      </c>
      <c r="D1970" s="1113"/>
      <c r="E1970" s="1113"/>
      <c r="F1970" s="1113"/>
      <c r="G1970" s="406" t="s">
        <v>167</v>
      </c>
      <c r="H1970" s="1114">
        <v>55.05</v>
      </c>
      <c r="I1970" s="1115"/>
    </row>
    <row r="1971" spans="1:9" ht="12.75" customHeight="1" x14ac:dyDescent="0.2">
      <c r="A1971" s="1112" t="s">
        <v>3768</v>
      </c>
      <c r="B1971" s="1112"/>
      <c r="C1971" s="1113" t="s">
        <v>3769</v>
      </c>
      <c r="D1971" s="1113"/>
      <c r="E1971" s="1113"/>
      <c r="F1971" s="1113"/>
      <c r="G1971" s="406" t="s">
        <v>167</v>
      </c>
      <c r="H1971" s="1114">
        <v>32.81</v>
      </c>
      <c r="I1971" s="1115"/>
    </row>
    <row r="1972" spans="1:9" ht="12.75" customHeight="1" x14ac:dyDescent="0.2">
      <c r="A1972" s="1112" t="s">
        <v>3770</v>
      </c>
      <c r="B1972" s="1112"/>
      <c r="C1972" s="1113" t="s">
        <v>3771</v>
      </c>
      <c r="D1972" s="1113"/>
      <c r="E1972" s="1113"/>
      <c r="F1972" s="1113"/>
      <c r="G1972" s="406" t="s">
        <v>167</v>
      </c>
      <c r="H1972" s="1114">
        <v>25.51</v>
      </c>
      <c r="I1972" s="1115"/>
    </row>
    <row r="1973" spans="1:9" ht="12.75" customHeight="1" x14ac:dyDescent="0.2">
      <c r="A1973" s="1112" t="s">
        <v>3772</v>
      </c>
      <c r="B1973" s="1112"/>
      <c r="C1973" s="1113" t="s">
        <v>3773</v>
      </c>
      <c r="D1973" s="1113"/>
      <c r="E1973" s="1113"/>
      <c r="F1973" s="1113"/>
      <c r="G1973" s="406" t="s">
        <v>167</v>
      </c>
      <c r="H1973" s="1114">
        <v>26.19</v>
      </c>
      <c r="I1973" s="1115"/>
    </row>
    <row r="1974" spans="1:9" ht="12.75" customHeight="1" x14ac:dyDescent="0.2">
      <c r="A1974" s="1112" t="s">
        <v>3774</v>
      </c>
      <c r="B1974" s="1112"/>
      <c r="C1974" s="1113" t="s">
        <v>3775</v>
      </c>
      <c r="D1974" s="1113"/>
      <c r="E1974" s="1113"/>
      <c r="F1974" s="1113"/>
      <c r="G1974" s="406" t="s">
        <v>167</v>
      </c>
      <c r="H1974" s="1114">
        <v>15.6</v>
      </c>
      <c r="I1974" s="1115"/>
    </row>
    <row r="1975" spans="1:9" ht="12.75" customHeight="1" x14ac:dyDescent="0.2">
      <c r="A1975" s="1112" t="s">
        <v>3776</v>
      </c>
      <c r="B1975" s="1112"/>
      <c r="C1975" s="1113" t="s">
        <v>3777</v>
      </c>
      <c r="D1975" s="1113"/>
      <c r="E1975" s="1113"/>
      <c r="F1975" s="1113"/>
      <c r="G1975" s="406" t="s">
        <v>231</v>
      </c>
      <c r="H1975" s="1116">
        <v>151.15</v>
      </c>
      <c r="I1975" s="1115"/>
    </row>
    <row r="1976" spans="1:9" ht="12.75" customHeight="1" x14ac:dyDescent="0.2">
      <c r="A1976" s="1140">
        <v>8957</v>
      </c>
      <c r="B1976" s="1119"/>
      <c r="C1976" s="1120" t="s">
        <v>3778</v>
      </c>
      <c r="D1976" s="1120"/>
      <c r="E1976" s="1120"/>
      <c r="F1976" s="1120"/>
      <c r="G1976" s="405"/>
      <c r="H1976" s="1121"/>
      <c r="I1976" s="1121"/>
    </row>
    <row r="1977" spans="1:9" ht="12.75" customHeight="1" x14ac:dyDescent="0.2">
      <c r="A1977" s="1112" t="s">
        <v>3779</v>
      </c>
      <c r="B1977" s="1112"/>
      <c r="C1977" s="1113" t="s">
        <v>3780</v>
      </c>
      <c r="D1977" s="1113"/>
      <c r="E1977" s="1113"/>
      <c r="F1977" s="1113"/>
      <c r="G1977" s="406" t="s">
        <v>589</v>
      </c>
      <c r="H1977" s="1114">
        <v>14.1</v>
      </c>
      <c r="I1977" s="1115"/>
    </row>
    <row r="1978" spans="1:9" ht="12.75" customHeight="1" x14ac:dyDescent="0.2">
      <c r="A1978" s="1112" t="s">
        <v>3781</v>
      </c>
      <c r="B1978" s="1112"/>
      <c r="C1978" s="1113" t="s">
        <v>3782</v>
      </c>
      <c r="D1978" s="1113"/>
      <c r="E1978" s="1113"/>
      <c r="F1978" s="1113"/>
      <c r="G1978" s="406" t="s">
        <v>589</v>
      </c>
      <c r="H1978" s="1114">
        <v>14.1</v>
      </c>
      <c r="I1978" s="1115"/>
    </row>
    <row r="1979" spans="1:9" ht="12.75" customHeight="1" x14ac:dyDescent="0.2">
      <c r="A1979" s="1140">
        <v>8958</v>
      </c>
      <c r="B1979" s="1119"/>
      <c r="C1979" s="1120" t="s">
        <v>3783</v>
      </c>
      <c r="D1979" s="1120"/>
      <c r="E1979" s="1120"/>
      <c r="F1979" s="1120"/>
      <c r="G1979" s="405"/>
      <c r="H1979" s="1121"/>
      <c r="I1979" s="1121"/>
    </row>
    <row r="1980" spans="1:9" ht="12.75" customHeight="1" x14ac:dyDescent="0.2">
      <c r="A1980" s="1112" t="s">
        <v>3784</v>
      </c>
      <c r="B1980" s="1112"/>
      <c r="C1980" s="1113" t="s">
        <v>3785</v>
      </c>
      <c r="D1980" s="1113"/>
      <c r="E1980" s="1113"/>
      <c r="F1980" s="1113"/>
      <c r="G1980" s="406" t="s">
        <v>589</v>
      </c>
      <c r="H1980" s="1114">
        <v>69.97</v>
      </c>
      <c r="I1980" s="1115"/>
    </row>
    <row r="1981" spans="1:9" ht="12.75" customHeight="1" x14ac:dyDescent="0.2">
      <c r="A1981" s="1112" t="s">
        <v>3786</v>
      </c>
      <c r="B1981" s="1112"/>
      <c r="C1981" s="1113" t="s">
        <v>3787</v>
      </c>
      <c r="D1981" s="1113"/>
      <c r="E1981" s="1113"/>
      <c r="F1981" s="1113"/>
      <c r="G1981" s="406" t="s">
        <v>589</v>
      </c>
      <c r="H1981" s="1114">
        <v>54.67</v>
      </c>
      <c r="I1981" s="1115"/>
    </row>
    <row r="1982" spans="1:9" ht="12.75" customHeight="1" x14ac:dyDescent="0.2">
      <c r="A1982" s="1112" t="s">
        <v>3788</v>
      </c>
      <c r="B1982" s="1112"/>
      <c r="C1982" s="1113" t="s">
        <v>3789</v>
      </c>
      <c r="D1982" s="1113"/>
      <c r="E1982" s="1113"/>
      <c r="F1982" s="1113"/>
      <c r="G1982" s="406" t="s">
        <v>231</v>
      </c>
      <c r="H1982" s="1116">
        <v>385.87</v>
      </c>
      <c r="I1982" s="1115"/>
    </row>
    <row r="1983" spans="1:9" ht="12.75" customHeight="1" x14ac:dyDescent="0.2">
      <c r="A1983" s="1112" t="s">
        <v>3790</v>
      </c>
      <c r="B1983" s="1112"/>
      <c r="C1983" s="1113" t="s">
        <v>3791</v>
      </c>
      <c r="D1983" s="1113"/>
      <c r="E1983" s="1113"/>
      <c r="F1983" s="1113"/>
      <c r="G1983" s="406" t="s">
        <v>231</v>
      </c>
      <c r="H1983" s="1116">
        <v>129.15</v>
      </c>
      <c r="I1983" s="1115"/>
    </row>
    <row r="1984" spans="1:9" ht="12.75" customHeight="1" x14ac:dyDescent="0.2">
      <c r="A1984" s="1112" t="s">
        <v>3792</v>
      </c>
      <c r="B1984" s="1112"/>
      <c r="C1984" s="1113" t="s">
        <v>3793</v>
      </c>
      <c r="D1984" s="1113"/>
      <c r="E1984" s="1113"/>
      <c r="F1984" s="1113"/>
      <c r="G1984" s="406" t="s">
        <v>231</v>
      </c>
      <c r="H1984" s="1114">
        <v>27.75</v>
      </c>
      <c r="I1984" s="1115"/>
    </row>
    <row r="1985" spans="1:9" ht="12.75" customHeight="1" x14ac:dyDescent="0.2">
      <c r="A1985" s="1112" t="s">
        <v>3794</v>
      </c>
      <c r="B1985" s="1112"/>
      <c r="C1985" s="1113" t="s">
        <v>3795</v>
      </c>
      <c r="D1985" s="1113"/>
      <c r="E1985" s="1113"/>
      <c r="F1985" s="1113"/>
      <c r="G1985" s="406" t="s">
        <v>231</v>
      </c>
      <c r="H1985" s="1128">
        <v>1309.44</v>
      </c>
      <c r="I1985" s="1115"/>
    </row>
    <row r="1986" spans="1:9" ht="12.75" customHeight="1" x14ac:dyDescent="0.2">
      <c r="A1986" s="1112" t="s">
        <v>3796</v>
      </c>
      <c r="B1986" s="1112"/>
      <c r="C1986" s="1113" t="s">
        <v>3797</v>
      </c>
      <c r="D1986" s="1113"/>
      <c r="E1986" s="1113"/>
      <c r="F1986" s="1113"/>
      <c r="G1986" s="406" t="s">
        <v>231</v>
      </c>
      <c r="H1986" s="1128">
        <v>1710.79</v>
      </c>
      <c r="I1986" s="1115"/>
    </row>
    <row r="1987" spans="1:9" ht="12.75" customHeight="1" x14ac:dyDescent="0.2">
      <c r="A1987" s="1112" t="s">
        <v>3798</v>
      </c>
      <c r="B1987" s="1112"/>
      <c r="C1987" s="1113" t="s">
        <v>3799</v>
      </c>
      <c r="D1987" s="1113"/>
      <c r="E1987" s="1113"/>
      <c r="F1987" s="1113"/>
      <c r="G1987" s="406" t="s">
        <v>167</v>
      </c>
      <c r="H1987" s="1114">
        <v>71.98</v>
      </c>
      <c r="I1987" s="1115"/>
    </row>
    <row r="1988" spans="1:9" ht="12.75" customHeight="1" x14ac:dyDescent="0.2">
      <c r="A1988" s="1112" t="s">
        <v>3800</v>
      </c>
      <c r="B1988" s="1112"/>
      <c r="C1988" s="1113" t="s">
        <v>3801</v>
      </c>
      <c r="D1988" s="1113"/>
      <c r="E1988" s="1113"/>
      <c r="F1988" s="1113"/>
      <c r="G1988" s="406" t="s">
        <v>231</v>
      </c>
      <c r="H1988" s="1114">
        <v>10.18</v>
      </c>
      <c r="I1988" s="1115"/>
    </row>
    <row r="1989" spans="1:9" ht="12.75" customHeight="1" x14ac:dyDescent="0.2">
      <c r="A1989" s="1140">
        <v>8683</v>
      </c>
      <c r="B1989" s="1119"/>
      <c r="C1989" s="1120" t="s">
        <v>3802</v>
      </c>
      <c r="D1989" s="1120"/>
      <c r="E1989" s="1120"/>
      <c r="F1989" s="1120"/>
      <c r="G1989" s="405"/>
      <c r="H1989" s="1121"/>
      <c r="I1989" s="1121"/>
    </row>
    <row r="1990" spans="1:9" ht="12.75" customHeight="1" x14ac:dyDescent="0.2">
      <c r="A1990" s="1140">
        <v>8960</v>
      </c>
      <c r="B1990" s="1119"/>
      <c r="C1990" s="1120" t="s">
        <v>3803</v>
      </c>
      <c r="D1990" s="1120"/>
      <c r="E1990" s="1120"/>
      <c r="F1990" s="1120"/>
      <c r="G1990" s="405"/>
      <c r="H1990" s="1121"/>
      <c r="I1990" s="1121"/>
    </row>
    <row r="1991" spans="1:9" ht="12.75" customHeight="1" x14ac:dyDescent="0.2">
      <c r="A1991" s="1112" t="s">
        <v>3804</v>
      </c>
      <c r="B1991" s="1112"/>
      <c r="C1991" s="1113" t="s">
        <v>3805</v>
      </c>
      <c r="D1991" s="1113"/>
      <c r="E1991" s="1113"/>
      <c r="F1991" s="1113"/>
      <c r="G1991" s="406" t="s">
        <v>53</v>
      </c>
      <c r="H1991" s="1117">
        <v>5.73</v>
      </c>
      <c r="I1991" s="1115"/>
    </row>
    <row r="1992" spans="1:9" ht="12.75" customHeight="1" x14ac:dyDescent="0.2">
      <c r="A1992" s="1112" t="s">
        <v>3806</v>
      </c>
      <c r="B1992" s="1112"/>
      <c r="C1992" s="1113" t="s">
        <v>3807</v>
      </c>
      <c r="D1992" s="1113"/>
      <c r="E1992" s="1113"/>
      <c r="F1992" s="1113"/>
      <c r="G1992" s="406" t="s">
        <v>53</v>
      </c>
      <c r="H1992" s="1117">
        <v>5.16</v>
      </c>
      <c r="I1992" s="1115"/>
    </row>
    <row r="1993" spans="1:9" ht="12.75" customHeight="1" x14ac:dyDescent="0.2">
      <c r="A1993" s="1140">
        <v>8684</v>
      </c>
      <c r="B1993" s="1119"/>
      <c r="C1993" s="1120" t="s">
        <v>3808</v>
      </c>
      <c r="D1993" s="1120"/>
      <c r="E1993" s="1120"/>
      <c r="F1993" s="1120"/>
      <c r="G1993" s="405"/>
      <c r="H1993" s="1121"/>
      <c r="I1993" s="1121"/>
    </row>
    <row r="1994" spans="1:9" ht="12.75" customHeight="1" x14ac:dyDescent="0.2">
      <c r="A1994" s="1140">
        <v>8961</v>
      </c>
      <c r="B1994" s="1119"/>
      <c r="C1994" s="1120" t="s">
        <v>3809</v>
      </c>
      <c r="D1994" s="1120"/>
      <c r="E1994" s="1120"/>
      <c r="F1994" s="1120"/>
      <c r="G1994" s="405"/>
      <c r="H1994" s="1121"/>
      <c r="I1994" s="1121"/>
    </row>
    <row r="1995" spans="1:9" ht="12.75" customHeight="1" x14ac:dyDescent="0.2">
      <c r="A1995" s="1112" t="s">
        <v>3810</v>
      </c>
      <c r="B1995" s="1112"/>
      <c r="C1995" s="1113" t="s">
        <v>3811</v>
      </c>
      <c r="D1995" s="1113"/>
      <c r="E1995" s="1113"/>
      <c r="F1995" s="1113"/>
      <c r="G1995" s="406" t="s">
        <v>589</v>
      </c>
      <c r="H1995" s="1116">
        <v>183.44</v>
      </c>
      <c r="I1995" s="1115"/>
    </row>
    <row r="1996" spans="1:9" ht="12.75" customHeight="1" x14ac:dyDescent="0.2">
      <c r="A1996" s="1112" t="s">
        <v>3812</v>
      </c>
      <c r="B1996" s="1112"/>
      <c r="C1996" s="1113" t="s">
        <v>3813</v>
      </c>
      <c r="D1996" s="1113"/>
      <c r="E1996" s="1113"/>
      <c r="F1996" s="1113"/>
      <c r="G1996" s="406" t="s">
        <v>589</v>
      </c>
      <c r="H1996" s="1116">
        <v>156.54</v>
      </c>
      <c r="I1996" s="1115"/>
    </row>
    <row r="1997" spans="1:9" ht="12.75" customHeight="1" x14ac:dyDescent="0.2">
      <c r="A1997" s="1112" t="s">
        <v>3814</v>
      </c>
      <c r="B1997" s="1112"/>
      <c r="C1997" s="1113" t="s">
        <v>3815</v>
      </c>
      <c r="D1997" s="1113"/>
      <c r="E1997" s="1113"/>
      <c r="F1997" s="1113"/>
      <c r="G1997" s="406" t="s">
        <v>589</v>
      </c>
      <c r="H1997" s="1116">
        <v>355.73</v>
      </c>
      <c r="I1997" s="1115"/>
    </row>
    <row r="1998" spans="1:9" ht="12.75" customHeight="1" x14ac:dyDescent="0.2">
      <c r="A1998" s="1140">
        <v>8962</v>
      </c>
      <c r="B1998" s="1119"/>
      <c r="C1998" s="1120" t="s">
        <v>3816</v>
      </c>
      <c r="D1998" s="1120"/>
      <c r="E1998" s="1120"/>
      <c r="F1998" s="1120"/>
      <c r="G1998" s="405"/>
      <c r="H1998" s="1121"/>
      <c r="I1998" s="1121"/>
    </row>
    <row r="1999" spans="1:9" ht="12.75" customHeight="1" x14ac:dyDescent="0.2">
      <c r="A1999" s="1112" t="s">
        <v>3817</v>
      </c>
      <c r="B1999" s="1112"/>
      <c r="C1999" s="1113" t="s">
        <v>3818</v>
      </c>
      <c r="D1999" s="1113"/>
      <c r="E1999" s="1113"/>
      <c r="F1999" s="1113"/>
      <c r="G1999" s="406" t="s">
        <v>167</v>
      </c>
      <c r="H1999" s="1116">
        <v>124.65</v>
      </c>
      <c r="I1999" s="1115"/>
    </row>
    <row r="2000" spans="1:9" ht="12.75" customHeight="1" x14ac:dyDescent="0.2">
      <c r="A2000" s="1112" t="s">
        <v>3819</v>
      </c>
      <c r="B2000" s="1112"/>
      <c r="C2000" s="1113" t="s">
        <v>3820</v>
      </c>
      <c r="D2000" s="1113"/>
      <c r="E2000" s="1113"/>
      <c r="F2000" s="1113"/>
      <c r="G2000" s="406" t="s">
        <v>167</v>
      </c>
      <c r="H2000" s="1114">
        <v>96.91</v>
      </c>
      <c r="I2000" s="1115"/>
    </row>
    <row r="2001" spans="1:9" ht="12.75" customHeight="1" x14ac:dyDescent="0.2">
      <c r="A2001" s="1140">
        <v>8963</v>
      </c>
      <c r="B2001" s="1119"/>
      <c r="C2001" s="1120" t="s">
        <v>3821</v>
      </c>
      <c r="D2001" s="1120"/>
      <c r="E2001" s="1120"/>
      <c r="F2001" s="1120"/>
      <c r="G2001" s="405"/>
      <c r="H2001" s="1121"/>
      <c r="I2001" s="1121"/>
    </row>
    <row r="2002" spans="1:9" ht="12.75" customHeight="1" x14ac:dyDescent="0.2">
      <c r="A2002" s="1112" t="s">
        <v>3822</v>
      </c>
      <c r="B2002" s="1112"/>
      <c r="C2002" s="1113" t="s">
        <v>3823</v>
      </c>
      <c r="D2002" s="1113"/>
      <c r="E2002" s="1113"/>
      <c r="F2002" s="1113"/>
      <c r="G2002" s="406" t="s">
        <v>167</v>
      </c>
      <c r="H2002" s="1116">
        <v>325.14</v>
      </c>
      <c r="I2002" s="1115"/>
    </row>
    <row r="2003" spans="1:9" ht="12.75" customHeight="1" x14ac:dyDescent="0.2">
      <c r="A2003" s="1112" t="s">
        <v>3824</v>
      </c>
      <c r="B2003" s="1112"/>
      <c r="C2003" s="1113" t="s">
        <v>3825</v>
      </c>
      <c r="D2003" s="1113"/>
      <c r="E2003" s="1113"/>
      <c r="F2003" s="1113"/>
      <c r="G2003" s="406" t="s">
        <v>589</v>
      </c>
      <c r="H2003" s="1116">
        <v>109.01</v>
      </c>
      <c r="I2003" s="1115"/>
    </row>
    <row r="2004" spans="1:9" ht="12.75" customHeight="1" x14ac:dyDescent="0.2">
      <c r="A2004" s="1140">
        <v>8964</v>
      </c>
      <c r="B2004" s="1119"/>
      <c r="C2004" s="1120" t="s">
        <v>3826</v>
      </c>
      <c r="D2004" s="1120"/>
      <c r="E2004" s="1120"/>
      <c r="F2004" s="1120"/>
      <c r="G2004" s="405"/>
      <c r="H2004" s="1121"/>
      <c r="I2004" s="1121"/>
    </row>
    <row r="2005" spans="1:9" ht="12.75" customHeight="1" x14ac:dyDescent="0.2">
      <c r="A2005" s="1112" t="s">
        <v>3827</v>
      </c>
      <c r="B2005" s="1112"/>
      <c r="C2005" s="1113" t="s">
        <v>3828</v>
      </c>
      <c r="D2005" s="1113"/>
      <c r="E2005" s="1113"/>
      <c r="F2005" s="1113"/>
      <c r="G2005" s="406" t="s">
        <v>589</v>
      </c>
      <c r="H2005" s="1116">
        <v>197.4</v>
      </c>
      <c r="I2005" s="1115"/>
    </row>
    <row r="2006" spans="1:9" ht="12.75" customHeight="1" x14ac:dyDescent="0.2">
      <c r="A2006" s="1112" t="s">
        <v>3829</v>
      </c>
      <c r="B2006" s="1112"/>
      <c r="C2006" s="1113" t="s">
        <v>3830</v>
      </c>
      <c r="D2006" s="1113"/>
      <c r="E2006" s="1113"/>
      <c r="F2006" s="1113"/>
      <c r="G2006" s="406" t="s">
        <v>589</v>
      </c>
      <c r="H2006" s="1116">
        <v>185.85</v>
      </c>
      <c r="I2006" s="1115"/>
    </row>
    <row r="2007" spans="1:9" ht="12.75" customHeight="1" x14ac:dyDescent="0.2">
      <c r="A2007" s="1112" t="s">
        <v>3831</v>
      </c>
      <c r="B2007" s="1112"/>
      <c r="C2007" s="1113" t="s">
        <v>3832</v>
      </c>
      <c r="D2007" s="1113"/>
      <c r="E2007" s="1113"/>
      <c r="F2007" s="1113"/>
      <c r="G2007" s="406" t="s">
        <v>589</v>
      </c>
      <c r="H2007" s="1116">
        <v>270.5</v>
      </c>
      <c r="I2007" s="1115"/>
    </row>
    <row r="2008" spans="1:9" ht="12.75" customHeight="1" x14ac:dyDescent="0.2">
      <c r="A2008" s="1140">
        <v>8965</v>
      </c>
      <c r="B2008" s="1119"/>
      <c r="C2008" s="1120" t="s">
        <v>3833</v>
      </c>
      <c r="D2008" s="1120"/>
      <c r="E2008" s="1120"/>
      <c r="F2008" s="1120"/>
      <c r="G2008" s="405"/>
      <c r="H2008" s="1121"/>
      <c r="I2008" s="1121"/>
    </row>
    <row r="2009" spans="1:9" ht="12.75" customHeight="1" x14ac:dyDescent="0.2">
      <c r="A2009" s="1112" t="s">
        <v>3834</v>
      </c>
      <c r="B2009" s="1112"/>
      <c r="C2009" s="1113" t="s">
        <v>3835</v>
      </c>
      <c r="D2009" s="1113"/>
      <c r="E2009" s="1113"/>
      <c r="F2009" s="1113"/>
      <c r="G2009" s="406" t="s">
        <v>589</v>
      </c>
      <c r="H2009" s="1117">
        <v>4.88</v>
      </c>
      <c r="I2009" s="1115"/>
    </row>
    <row r="2010" spans="1:9" ht="12.75" customHeight="1" x14ac:dyDescent="0.2">
      <c r="A2010" s="1112" t="s">
        <v>3836</v>
      </c>
      <c r="B2010" s="1112"/>
      <c r="C2010" s="1113" t="s">
        <v>3837</v>
      </c>
      <c r="D2010" s="1113"/>
      <c r="E2010" s="1113"/>
      <c r="F2010" s="1113"/>
      <c r="G2010" s="406" t="s">
        <v>589</v>
      </c>
      <c r="H2010" s="1114">
        <v>21.1</v>
      </c>
      <c r="I2010" s="1115"/>
    </row>
    <row r="2011" spans="1:9" ht="12.75" customHeight="1" x14ac:dyDescent="0.2">
      <c r="A2011" s="1112" t="s">
        <v>3838</v>
      </c>
      <c r="B2011" s="1112"/>
      <c r="C2011" s="1113" t="s">
        <v>3839</v>
      </c>
      <c r="D2011" s="1113"/>
      <c r="E2011" s="1113"/>
      <c r="F2011" s="1113"/>
      <c r="G2011" s="406" t="s">
        <v>589</v>
      </c>
      <c r="H2011" s="1114">
        <v>96.92</v>
      </c>
      <c r="I2011" s="1115"/>
    </row>
    <row r="2012" spans="1:9" ht="12.75" customHeight="1" x14ac:dyDescent="0.2">
      <c r="A2012" s="1140">
        <v>8966</v>
      </c>
      <c r="B2012" s="1119"/>
      <c r="C2012" s="1120" t="s">
        <v>3840</v>
      </c>
      <c r="D2012" s="1120"/>
      <c r="E2012" s="1120"/>
      <c r="F2012" s="1120"/>
      <c r="G2012" s="405"/>
      <c r="H2012" s="1121"/>
      <c r="I2012" s="1121"/>
    </row>
    <row r="2013" spans="1:9" ht="12.75" customHeight="1" x14ac:dyDescent="0.2">
      <c r="A2013" s="1112" t="s">
        <v>3841</v>
      </c>
      <c r="B2013" s="1112"/>
      <c r="C2013" s="1113" t="s">
        <v>3842</v>
      </c>
      <c r="D2013" s="1113"/>
      <c r="E2013" s="1113"/>
      <c r="F2013" s="1113"/>
      <c r="G2013" s="406" t="s">
        <v>589</v>
      </c>
      <c r="H2013" s="1114">
        <v>18.28</v>
      </c>
      <c r="I2013" s="1115"/>
    </row>
    <row r="2014" spans="1:9" ht="12.75" customHeight="1" x14ac:dyDescent="0.2">
      <c r="A2014" s="1112" t="s">
        <v>3843</v>
      </c>
      <c r="B2014" s="1112"/>
      <c r="C2014" s="1113" t="s">
        <v>3844</v>
      </c>
      <c r="D2014" s="1113"/>
      <c r="E2014" s="1113"/>
      <c r="F2014" s="1113"/>
      <c r="G2014" s="406" t="s">
        <v>589</v>
      </c>
      <c r="H2014" s="1114">
        <v>26.3</v>
      </c>
      <c r="I2014" s="1115"/>
    </row>
    <row r="2015" spans="1:9" ht="12.75" customHeight="1" x14ac:dyDescent="0.2">
      <c r="A2015" s="1112" t="s">
        <v>3845</v>
      </c>
      <c r="B2015" s="1112"/>
      <c r="C2015" s="1113" t="s">
        <v>3846</v>
      </c>
      <c r="D2015" s="1113"/>
      <c r="E2015" s="1113"/>
      <c r="F2015" s="1113"/>
      <c r="G2015" s="406" t="s">
        <v>589</v>
      </c>
      <c r="H2015" s="1117">
        <v>6.61</v>
      </c>
      <c r="I2015" s="1115"/>
    </row>
    <row r="2016" spans="1:9" ht="12.75" customHeight="1" x14ac:dyDescent="0.2">
      <c r="A2016" s="1112" t="s">
        <v>3847</v>
      </c>
      <c r="B2016" s="1112"/>
      <c r="C2016" s="1113" t="s">
        <v>3848</v>
      </c>
      <c r="D2016" s="1113"/>
      <c r="E2016" s="1113"/>
      <c r="F2016" s="1113"/>
      <c r="G2016" s="406" t="s">
        <v>589</v>
      </c>
      <c r="H2016" s="1117">
        <v>4.5599999999999996</v>
      </c>
      <c r="I2016" s="1115"/>
    </row>
    <row r="2017" spans="1:9" ht="12.75" customHeight="1" x14ac:dyDescent="0.2">
      <c r="A2017" s="1112" t="s">
        <v>3849</v>
      </c>
      <c r="B2017" s="1112"/>
      <c r="C2017" s="1113" t="s">
        <v>3850</v>
      </c>
      <c r="D2017" s="1113"/>
      <c r="E2017" s="1113"/>
      <c r="F2017" s="1113"/>
      <c r="G2017" s="406" t="s">
        <v>589</v>
      </c>
      <c r="H2017" s="1114">
        <v>21.56</v>
      </c>
      <c r="I2017" s="1115"/>
    </row>
    <row r="2018" spans="1:9" ht="12.75" customHeight="1" x14ac:dyDescent="0.2">
      <c r="A2018" s="1112" t="s">
        <v>3851</v>
      </c>
      <c r="B2018" s="1112"/>
      <c r="C2018" s="1113" t="s">
        <v>3852</v>
      </c>
      <c r="D2018" s="1113"/>
      <c r="E2018" s="1113"/>
      <c r="F2018" s="1113"/>
      <c r="G2018" s="406" t="s">
        <v>53</v>
      </c>
      <c r="H2018" s="1117">
        <v>4.1900000000000004</v>
      </c>
      <c r="I2018" s="1115"/>
    </row>
    <row r="2019" spans="1:9" ht="12.75" customHeight="1" x14ac:dyDescent="0.2">
      <c r="A2019" s="1140">
        <v>8967</v>
      </c>
      <c r="B2019" s="1119"/>
      <c r="C2019" s="1120" t="s">
        <v>3853</v>
      </c>
      <c r="D2019" s="1120"/>
      <c r="E2019" s="1120"/>
      <c r="F2019" s="1120"/>
      <c r="G2019" s="405"/>
      <c r="H2019" s="1121"/>
      <c r="I2019" s="1121"/>
    </row>
    <row r="2020" spans="1:9" ht="12.75" customHeight="1" x14ac:dyDescent="0.2">
      <c r="A2020" s="1112" t="s">
        <v>3854</v>
      </c>
      <c r="B2020" s="1112"/>
      <c r="C2020" s="1113" t="s">
        <v>3855</v>
      </c>
      <c r="D2020" s="1113"/>
      <c r="E2020" s="1113"/>
      <c r="F2020" s="1113"/>
      <c r="G2020" s="406" t="s">
        <v>589</v>
      </c>
      <c r="H2020" s="1114">
        <v>66.7</v>
      </c>
      <c r="I2020" s="1115"/>
    </row>
    <row r="2021" spans="1:9" ht="12.75" customHeight="1" x14ac:dyDescent="0.2">
      <c r="A2021" s="1112" t="s">
        <v>3856</v>
      </c>
      <c r="B2021" s="1112"/>
      <c r="C2021" s="1113" t="s">
        <v>3857</v>
      </c>
      <c r="D2021" s="1113"/>
      <c r="E2021" s="1113"/>
      <c r="F2021" s="1113"/>
      <c r="G2021" s="406" t="s">
        <v>589</v>
      </c>
      <c r="H2021" s="1114">
        <v>64.430000000000007</v>
      </c>
      <c r="I2021" s="1115"/>
    </row>
    <row r="2022" spans="1:9" ht="12.75" customHeight="1" x14ac:dyDescent="0.2">
      <c r="A2022" s="1112" t="s">
        <v>3858</v>
      </c>
      <c r="B2022" s="1112"/>
      <c r="C2022" s="1113" t="s">
        <v>3859</v>
      </c>
      <c r="D2022" s="1113"/>
      <c r="E2022" s="1113"/>
      <c r="F2022" s="1113"/>
      <c r="G2022" s="406" t="s">
        <v>589</v>
      </c>
      <c r="H2022" s="1114">
        <v>57.98</v>
      </c>
      <c r="I2022" s="1115"/>
    </row>
    <row r="2023" spans="1:9" ht="12.75" customHeight="1" x14ac:dyDescent="0.2">
      <c r="A2023" s="1140">
        <v>8968</v>
      </c>
      <c r="B2023" s="1119"/>
      <c r="C2023" s="1120" t="s">
        <v>3860</v>
      </c>
      <c r="D2023" s="1120"/>
      <c r="E2023" s="1120"/>
      <c r="F2023" s="1120"/>
      <c r="G2023" s="405"/>
      <c r="H2023" s="1121"/>
      <c r="I2023" s="1121"/>
    </row>
    <row r="2024" spans="1:9" ht="12.75" customHeight="1" x14ac:dyDescent="0.2">
      <c r="A2024" s="1112" t="s">
        <v>3861</v>
      </c>
      <c r="B2024" s="1112"/>
      <c r="C2024" s="1113" t="s">
        <v>3862</v>
      </c>
      <c r="D2024" s="1113"/>
      <c r="E2024" s="1113"/>
      <c r="F2024" s="1113"/>
      <c r="G2024" s="406" t="s">
        <v>53</v>
      </c>
      <c r="H2024" s="1114">
        <v>20.98</v>
      </c>
      <c r="I2024" s="1115"/>
    </row>
    <row r="2025" spans="1:9" ht="12.75" customHeight="1" x14ac:dyDescent="0.2">
      <c r="A2025" s="1112" t="s">
        <v>3863</v>
      </c>
      <c r="B2025" s="1112"/>
      <c r="C2025" s="1113" t="s">
        <v>3864</v>
      </c>
      <c r="D2025" s="1113"/>
      <c r="E2025" s="1113"/>
      <c r="F2025" s="1113"/>
      <c r="G2025" s="406" t="s">
        <v>53</v>
      </c>
      <c r="H2025" s="1114">
        <v>14.15</v>
      </c>
      <c r="I2025" s="1115"/>
    </row>
    <row r="2026" spans="1:9" ht="12.75" customHeight="1" x14ac:dyDescent="0.2">
      <c r="A2026" s="1140">
        <v>8969</v>
      </c>
      <c r="B2026" s="1119"/>
      <c r="C2026" s="1120" t="s">
        <v>3865</v>
      </c>
      <c r="D2026" s="1120"/>
      <c r="E2026" s="1120"/>
      <c r="F2026" s="1120"/>
      <c r="G2026" s="405"/>
      <c r="H2026" s="1121"/>
      <c r="I2026" s="1121"/>
    </row>
    <row r="2027" spans="1:9" ht="12.75" customHeight="1" x14ac:dyDescent="0.2">
      <c r="A2027" s="1112" t="s">
        <v>3866</v>
      </c>
      <c r="B2027" s="1112"/>
      <c r="C2027" s="1113" t="s">
        <v>3867</v>
      </c>
      <c r="D2027" s="1113"/>
      <c r="E2027" s="1113"/>
      <c r="F2027" s="1113"/>
      <c r="G2027" s="406" t="s">
        <v>53</v>
      </c>
      <c r="H2027" s="1114">
        <v>27.68</v>
      </c>
      <c r="I2027" s="1115"/>
    </row>
    <row r="2028" spans="1:9" ht="12.75" customHeight="1" x14ac:dyDescent="0.2">
      <c r="A2028" s="1112" t="s">
        <v>3868</v>
      </c>
      <c r="B2028" s="1112"/>
      <c r="C2028" s="1113" t="s">
        <v>3869</v>
      </c>
      <c r="D2028" s="1113"/>
      <c r="E2028" s="1113"/>
      <c r="F2028" s="1113"/>
      <c r="G2028" s="406" t="s">
        <v>53</v>
      </c>
      <c r="H2028" s="1114">
        <v>21.31</v>
      </c>
      <c r="I2028" s="1115"/>
    </row>
    <row r="2029" spans="1:9" ht="12.75" customHeight="1" x14ac:dyDescent="0.2">
      <c r="A2029" s="1112" t="s">
        <v>3870</v>
      </c>
      <c r="B2029" s="1112"/>
      <c r="C2029" s="1113" t="s">
        <v>3871</v>
      </c>
      <c r="D2029" s="1113"/>
      <c r="E2029" s="1113"/>
      <c r="F2029" s="1113"/>
      <c r="G2029" s="406" t="s">
        <v>53</v>
      </c>
      <c r="H2029" s="1114">
        <v>35.96</v>
      </c>
      <c r="I2029" s="1115"/>
    </row>
    <row r="2030" spans="1:9" ht="12.75" customHeight="1" x14ac:dyDescent="0.2">
      <c r="A2030" s="1112" t="s">
        <v>3872</v>
      </c>
      <c r="B2030" s="1112"/>
      <c r="C2030" s="1113" t="s">
        <v>3873</v>
      </c>
      <c r="D2030" s="1113"/>
      <c r="E2030" s="1113"/>
      <c r="F2030" s="1113"/>
      <c r="G2030" s="406" t="s">
        <v>53</v>
      </c>
      <c r="H2030" s="1114">
        <v>29.59</v>
      </c>
      <c r="I2030" s="1115"/>
    </row>
    <row r="2031" spans="1:9" ht="12.75" customHeight="1" x14ac:dyDescent="0.2">
      <c r="A2031" s="1112" t="s">
        <v>3874</v>
      </c>
      <c r="B2031" s="1112"/>
      <c r="C2031" s="1113" t="s">
        <v>3875</v>
      </c>
      <c r="D2031" s="1113"/>
      <c r="E2031" s="1113"/>
      <c r="F2031" s="1113"/>
      <c r="G2031" s="406" t="s">
        <v>53</v>
      </c>
      <c r="H2031" s="1114">
        <v>47.29</v>
      </c>
      <c r="I2031" s="1115"/>
    </row>
    <row r="2032" spans="1:9" ht="12.75" customHeight="1" x14ac:dyDescent="0.2">
      <c r="A2032" s="1112" t="s">
        <v>3876</v>
      </c>
      <c r="B2032" s="1112"/>
      <c r="C2032" s="1113" t="s">
        <v>3877</v>
      </c>
      <c r="D2032" s="1113"/>
      <c r="E2032" s="1113"/>
      <c r="F2032" s="1113"/>
      <c r="G2032" s="406" t="s">
        <v>53</v>
      </c>
      <c r="H2032" s="1114">
        <v>41.5</v>
      </c>
      <c r="I2032" s="1115"/>
    </row>
    <row r="2033" spans="1:9" ht="12.75" customHeight="1" x14ac:dyDescent="0.2">
      <c r="A2033" s="1112" t="s">
        <v>3878</v>
      </c>
      <c r="B2033" s="1112"/>
      <c r="C2033" s="1113" t="s">
        <v>3879</v>
      </c>
      <c r="D2033" s="1113"/>
      <c r="E2033" s="1113"/>
      <c r="F2033" s="1113"/>
      <c r="G2033" s="406" t="s">
        <v>53</v>
      </c>
      <c r="H2033" s="1114">
        <v>54.66</v>
      </c>
      <c r="I2033" s="1115"/>
    </row>
    <row r="2034" spans="1:9" ht="12.75" customHeight="1" x14ac:dyDescent="0.2">
      <c r="A2034" s="1112" t="s">
        <v>3880</v>
      </c>
      <c r="B2034" s="1112"/>
      <c r="C2034" s="1113" t="s">
        <v>3881</v>
      </c>
      <c r="D2034" s="1113"/>
      <c r="E2034" s="1113"/>
      <c r="F2034" s="1113"/>
      <c r="G2034" s="406" t="s">
        <v>53</v>
      </c>
      <c r="H2034" s="1114">
        <v>60.45</v>
      </c>
      <c r="I2034" s="1115"/>
    </row>
    <row r="2035" spans="1:9" ht="12.75" customHeight="1" x14ac:dyDescent="0.2">
      <c r="A2035" s="1140">
        <v>8970</v>
      </c>
      <c r="B2035" s="1119"/>
      <c r="C2035" s="1120" t="s">
        <v>3882</v>
      </c>
      <c r="D2035" s="1120"/>
      <c r="E2035" s="1120"/>
      <c r="F2035" s="1120"/>
      <c r="G2035" s="405"/>
      <c r="H2035" s="1121"/>
      <c r="I2035" s="1121"/>
    </row>
    <row r="2036" spans="1:9" ht="12.75" customHeight="1" x14ac:dyDescent="0.2">
      <c r="A2036" s="1112" t="s">
        <v>3883</v>
      </c>
      <c r="B2036" s="1112"/>
      <c r="C2036" s="1113" t="s">
        <v>3884</v>
      </c>
      <c r="D2036" s="1113"/>
      <c r="E2036" s="1113"/>
      <c r="F2036" s="1113"/>
      <c r="G2036" s="406" t="s">
        <v>53</v>
      </c>
      <c r="H2036" s="1114">
        <v>33.22</v>
      </c>
      <c r="I2036" s="1115"/>
    </row>
    <row r="2037" spans="1:9" ht="12.75" customHeight="1" x14ac:dyDescent="0.2">
      <c r="A2037" s="1112" t="s">
        <v>3885</v>
      </c>
      <c r="B2037" s="1112"/>
      <c r="C2037" s="1113" t="s">
        <v>3886</v>
      </c>
      <c r="D2037" s="1113"/>
      <c r="E2037" s="1113"/>
      <c r="F2037" s="1113"/>
      <c r="G2037" s="406" t="s">
        <v>589</v>
      </c>
      <c r="H2037" s="1114">
        <v>42.75</v>
      </c>
      <c r="I2037" s="1115"/>
    </row>
    <row r="2038" spans="1:9" ht="12.75" customHeight="1" x14ac:dyDescent="0.2">
      <c r="A2038" s="1112" t="s">
        <v>3887</v>
      </c>
      <c r="B2038" s="1112"/>
      <c r="C2038" s="1113" t="s">
        <v>3888</v>
      </c>
      <c r="D2038" s="1113"/>
      <c r="E2038" s="1113"/>
      <c r="F2038" s="1113"/>
      <c r="G2038" s="406" t="s">
        <v>589</v>
      </c>
      <c r="H2038" s="1114">
        <v>43.69</v>
      </c>
      <c r="I2038" s="1115"/>
    </row>
    <row r="2039" spans="1:9" ht="12.75" customHeight="1" x14ac:dyDescent="0.2">
      <c r="A2039" s="1112" t="s">
        <v>3889</v>
      </c>
      <c r="B2039" s="1112"/>
      <c r="C2039" s="1113" t="s">
        <v>3890</v>
      </c>
      <c r="D2039" s="1113"/>
      <c r="E2039" s="1113"/>
      <c r="F2039" s="1113"/>
      <c r="G2039" s="406" t="s">
        <v>589</v>
      </c>
      <c r="H2039" s="1114">
        <v>26.93</v>
      </c>
      <c r="I2039" s="1115"/>
    </row>
    <row r="2040" spans="1:9" ht="12.75" customHeight="1" x14ac:dyDescent="0.2">
      <c r="A2040" s="1112" t="s">
        <v>3891</v>
      </c>
      <c r="B2040" s="1112"/>
      <c r="C2040" s="1113" t="s">
        <v>3892</v>
      </c>
      <c r="D2040" s="1113"/>
      <c r="E2040" s="1113"/>
      <c r="F2040" s="1113"/>
      <c r="G2040" s="406" t="s">
        <v>589</v>
      </c>
      <c r="H2040" s="1114">
        <v>53.96</v>
      </c>
      <c r="I2040" s="1115"/>
    </row>
    <row r="2041" spans="1:9" ht="12.75" customHeight="1" x14ac:dyDescent="0.2">
      <c r="A2041" s="1140">
        <v>8971</v>
      </c>
      <c r="B2041" s="1119"/>
      <c r="C2041" s="1120" t="s">
        <v>3893</v>
      </c>
      <c r="D2041" s="1120"/>
      <c r="E2041" s="1120"/>
      <c r="F2041" s="1120"/>
      <c r="G2041" s="405"/>
      <c r="H2041" s="1121"/>
      <c r="I2041" s="1121"/>
    </row>
    <row r="2042" spans="1:9" ht="12.75" customHeight="1" x14ac:dyDescent="0.2">
      <c r="A2042" s="1112" t="s">
        <v>3894</v>
      </c>
      <c r="B2042" s="1112"/>
      <c r="C2042" s="1113" t="s">
        <v>3895</v>
      </c>
      <c r="D2042" s="1113"/>
      <c r="E2042" s="1113"/>
      <c r="F2042" s="1113"/>
      <c r="G2042" s="406" t="s">
        <v>589</v>
      </c>
      <c r="H2042" s="1116">
        <v>134.72999999999999</v>
      </c>
      <c r="I2042" s="1115"/>
    </row>
    <row r="2043" spans="1:9" ht="12.75" customHeight="1" x14ac:dyDescent="0.2">
      <c r="A2043" s="1112" t="s">
        <v>3896</v>
      </c>
      <c r="B2043" s="1112"/>
      <c r="C2043" s="1113" t="s">
        <v>3897</v>
      </c>
      <c r="D2043" s="1113"/>
      <c r="E2043" s="1113"/>
      <c r="F2043" s="1113"/>
      <c r="G2043" s="406" t="s">
        <v>589</v>
      </c>
      <c r="H2043" s="1128">
        <v>1172.1199999999999</v>
      </c>
      <c r="I2043" s="1115"/>
    </row>
    <row r="2044" spans="1:9" ht="12.75" customHeight="1" x14ac:dyDescent="0.2">
      <c r="A2044" s="1112" t="s">
        <v>3898</v>
      </c>
      <c r="B2044" s="1112"/>
      <c r="C2044" s="1113" t="s">
        <v>3899</v>
      </c>
      <c r="D2044" s="1113"/>
      <c r="E2044" s="1113"/>
      <c r="F2044" s="1113"/>
      <c r="G2044" s="406" t="s">
        <v>589</v>
      </c>
      <c r="H2044" s="1128">
        <v>1066.04</v>
      </c>
      <c r="I2044" s="1115"/>
    </row>
    <row r="2045" spans="1:9" ht="12.75" customHeight="1" x14ac:dyDescent="0.2">
      <c r="A2045" s="1112" t="s">
        <v>3900</v>
      </c>
      <c r="B2045" s="1112"/>
      <c r="C2045" s="1113" t="s">
        <v>3901</v>
      </c>
      <c r="D2045" s="1113"/>
      <c r="E2045" s="1113"/>
      <c r="F2045" s="1113"/>
      <c r="G2045" s="406" t="s">
        <v>589</v>
      </c>
      <c r="H2045" s="1116">
        <v>174.27</v>
      </c>
      <c r="I2045" s="1115"/>
    </row>
    <row r="2046" spans="1:9" ht="12.75" customHeight="1" x14ac:dyDescent="0.2">
      <c r="A2046" s="1140">
        <v>8972</v>
      </c>
      <c r="B2046" s="1119"/>
      <c r="C2046" s="1120" t="s">
        <v>3902</v>
      </c>
      <c r="D2046" s="1120"/>
      <c r="E2046" s="1120"/>
      <c r="F2046" s="1120"/>
      <c r="G2046" s="405"/>
      <c r="H2046" s="1121"/>
      <c r="I2046" s="1121"/>
    </row>
    <row r="2047" spans="1:9" ht="12.75" customHeight="1" x14ac:dyDescent="0.2">
      <c r="A2047" s="1112" t="s">
        <v>3903</v>
      </c>
      <c r="B2047" s="1112"/>
      <c r="C2047" s="1113" t="s">
        <v>3904</v>
      </c>
      <c r="D2047" s="1113"/>
      <c r="E2047" s="1113"/>
      <c r="F2047" s="1113"/>
      <c r="G2047" s="406" t="s">
        <v>589</v>
      </c>
      <c r="H2047" s="1114">
        <v>14.04</v>
      </c>
      <c r="I2047" s="1115"/>
    </row>
    <row r="2048" spans="1:9" ht="12.75" customHeight="1" x14ac:dyDescent="0.2">
      <c r="A2048" s="1112" t="s">
        <v>3905</v>
      </c>
      <c r="B2048" s="1112"/>
      <c r="C2048" s="1113" t="s">
        <v>3906</v>
      </c>
      <c r="D2048" s="1113"/>
      <c r="E2048" s="1113"/>
      <c r="F2048" s="1113"/>
      <c r="G2048" s="406" t="s">
        <v>589</v>
      </c>
      <c r="H2048" s="1117">
        <v>5.09</v>
      </c>
      <c r="I2048" s="1115"/>
    </row>
    <row r="2049" spans="1:9" ht="12.75" customHeight="1" x14ac:dyDescent="0.2">
      <c r="A2049" s="1112" t="s">
        <v>3907</v>
      </c>
      <c r="B2049" s="1112"/>
      <c r="C2049" s="1113" t="s">
        <v>3908</v>
      </c>
      <c r="D2049" s="1113"/>
      <c r="E2049" s="1113"/>
      <c r="F2049" s="1113"/>
      <c r="G2049" s="406" t="s">
        <v>589</v>
      </c>
      <c r="H2049" s="1114">
        <v>16.54</v>
      </c>
      <c r="I2049" s="1115"/>
    </row>
    <row r="2050" spans="1:9" ht="12.75" customHeight="1" x14ac:dyDescent="0.2">
      <c r="A2050" s="1112" t="s">
        <v>3909</v>
      </c>
      <c r="B2050" s="1112"/>
      <c r="C2050" s="1113" t="s">
        <v>3910</v>
      </c>
      <c r="D2050" s="1113"/>
      <c r="E2050" s="1113"/>
      <c r="F2050" s="1113"/>
      <c r="G2050" s="406" t="s">
        <v>589</v>
      </c>
      <c r="H2050" s="1114">
        <v>18.36</v>
      </c>
      <c r="I2050" s="1115"/>
    </row>
    <row r="2051" spans="1:9" ht="12.75" customHeight="1" x14ac:dyDescent="0.2">
      <c r="A2051" s="1112" t="s">
        <v>3911</v>
      </c>
      <c r="B2051" s="1112"/>
      <c r="C2051" s="1113" t="s">
        <v>3912</v>
      </c>
      <c r="D2051" s="1113"/>
      <c r="E2051" s="1113"/>
      <c r="F2051" s="1113"/>
      <c r="G2051" s="406" t="s">
        <v>589</v>
      </c>
      <c r="H2051" s="1114">
        <v>23.62</v>
      </c>
      <c r="I2051" s="1115"/>
    </row>
    <row r="2052" spans="1:9" ht="12.75" customHeight="1" x14ac:dyDescent="0.2">
      <c r="A2052" s="1112" t="s">
        <v>3913</v>
      </c>
      <c r="B2052" s="1112"/>
      <c r="C2052" s="1113" t="s">
        <v>3914</v>
      </c>
      <c r="D2052" s="1113"/>
      <c r="E2052" s="1113"/>
      <c r="F2052" s="1113"/>
      <c r="G2052" s="406" t="s">
        <v>589</v>
      </c>
      <c r="H2052" s="1114">
        <v>17.809999999999999</v>
      </c>
      <c r="I2052" s="1115"/>
    </row>
    <row r="2053" spans="1:9" ht="12.75" customHeight="1" x14ac:dyDescent="0.2">
      <c r="A2053" s="1112" t="s">
        <v>3915</v>
      </c>
      <c r="B2053" s="1112"/>
      <c r="C2053" s="1113" t="s">
        <v>3916</v>
      </c>
      <c r="D2053" s="1113"/>
      <c r="E2053" s="1113"/>
      <c r="F2053" s="1113"/>
      <c r="G2053" s="406" t="s">
        <v>589</v>
      </c>
      <c r="H2053" s="1114">
        <v>19.04</v>
      </c>
      <c r="I2053" s="1115"/>
    </row>
    <row r="2054" spans="1:9" ht="12.75" customHeight="1" x14ac:dyDescent="0.2">
      <c r="A2054" s="1112" t="s">
        <v>3917</v>
      </c>
      <c r="B2054" s="1112"/>
      <c r="C2054" s="1113" t="s">
        <v>3918</v>
      </c>
      <c r="D2054" s="1113"/>
      <c r="E2054" s="1113"/>
      <c r="F2054" s="1113"/>
      <c r="G2054" s="406" t="s">
        <v>589</v>
      </c>
      <c r="H2054" s="1114">
        <v>22.77</v>
      </c>
      <c r="I2054" s="1115"/>
    </row>
    <row r="2055" spans="1:9" ht="12.75" customHeight="1" x14ac:dyDescent="0.2">
      <c r="A2055" s="1112" t="s">
        <v>3919</v>
      </c>
      <c r="B2055" s="1112"/>
      <c r="C2055" s="1113" t="s">
        <v>3920</v>
      </c>
      <c r="D2055" s="1113"/>
      <c r="E2055" s="1113"/>
      <c r="F2055" s="1113"/>
      <c r="G2055" s="406" t="s">
        <v>589</v>
      </c>
      <c r="H2055" s="1114">
        <v>30.1</v>
      </c>
      <c r="I2055" s="1115"/>
    </row>
    <row r="2056" spans="1:9" ht="12.75" customHeight="1" x14ac:dyDescent="0.2">
      <c r="A2056" s="1140">
        <v>8973</v>
      </c>
      <c r="B2056" s="1119"/>
      <c r="C2056" s="1120" t="s">
        <v>3921</v>
      </c>
      <c r="D2056" s="1120"/>
      <c r="E2056" s="1120"/>
      <c r="F2056" s="1120"/>
      <c r="G2056" s="405"/>
      <c r="H2056" s="1121"/>
      <c r="I2056" s="1121"/>
    </row>
    <row r="2057" spans="1:9" ht="12.75" customHeight="1" x14ac:dyDescent="0.2">
      <c r="A2057" s="1112" t="s">
        <v>3922</v>
      </c>
      <c r="B2057" s="1112"/>
      <c r="C2057" s="1113" t="s">
        <v>3923</v>
      </c>
      <c r="D2057" s="1113"/>
      <c r="E2057" s="1113"/>
      <c r="F2057" s="1113"/>
      <c r="G2057" s="406" t="s">
        <v>589</v>
      </c>
      <c r="H2057" s="1114">
        <v>20.440000000000001</v>
      </c>
      <c r="I2057" s="1115"/>
    </row>
    <row r="2058" spans="1:9" ht="12.75" customHeight="1" x14ac:dyDescent="0.2">
      <c r="A2058" s="1112" t="s">
        <v>3924</v>
      </c>
      <c r="B2058" s="1112"/>
      <c r="C2058" s="1113" t="s">
        <v>3925</v>
      </c>
      <c r="D2058" s="1113"/>
      <c r="E2058" s="1113"/>
      <c r="F2058" s="1113"/>
      <c r="G2058" s="406" t="s">
        <v>589</v>
      </c>
      <c r="H2058" s="1114">
        <v>20.440000000000001</v>
      </c>
      <c r="I2058" s="1115"/>
    </row>
    <row r="2059" spans="1:9" ht="12.75" customHeight="1" x14ac:dyDescent="0.2">
      <c r="A2059" s="1112" t="s">
        <v>3926</v>
      </c>
      <c r="B2059" s="1112"/>
      <c r="C2059" s="1113" t="s">
        <v>3927</v>
      </c>
      <c r="D2059" s="1113"/>
      <c r="E2059" s="1113"/>
      <c r="F2059" s="1113"/>
      <c r="G2059" s="406" t="s">
        <v>589</v>
      </c>
      <c r="H2059" s="1114">
        <v>12.96</v>
      </c>
      <c r="I2059" s="1115"/>
    </row>
    <row r="2060" spans="1:9" ht="12.75" customHeight="1" x14ac:dyDescent="0.2">
      <c r="A2060" s="1112" t="s">
        <v>3928</v>
      </c>
      <c r="B2060" s="1112"/>
      <c r="C2060" s="1113" t="s">
        <v>3929</v>
      </c>
      <c r="D2060" s="1113"/>
      <c r="E2060" s="1113"/>
      <c r="F2060" s="1113"/>
      <c r="G2060" s="406" t="s">
        <v>589</v>
      </c>
      <c r="H2060" s="1114">
        <v>13.58</v>
      </c>
      <c r="I2060" s="1115"/>
    </row>
    <row r="2061" spans="1:9" ht="12.75" customHeight="1" x14ac:dyDescent="0.2">
      <c r="A2061" s="1140">
        <v>8975</v>
      </c>
      <c r="B2061" s="1119"/>
      <c r="C2061" s="1120" t="s">
        <v>3930</v>
      </c>
      <c r="D2061" s="1120"/>
      <c r="E2061" s="1120"/>
      <c r="F2061" s="1120"/>
      <c r="G2061" s="405"/>
      <c r="H2061" s="1121"/>
      <c r="I2061" s="1121"/>
    </row>
    <row r="2062" spans="1:9" ht="12.75" customHeight="1" x14ac:dyDescent="0.2">
      <c r="A2062" s="1112" t="s">
        <v>3931</v>
      </c>
      <c r="B2062" s="1112"/>
      <c r="C2062" s="1113" t="s">
        <v>3932</v>
      </c>
      <c r="D2062" s="1113"/>
      <c r="E2062" s="1113"/>
      <c r="F2062" s="1113"/>
      <c r="G2062" s="406" t="s">
        <v>589</v>
      </c>
      <c r="H2062" s="1116">
        <v>312.7</v>
      </c>
      <c r="I2062" s="1115"/>
    </row>
    <row r="2063" spans="1:9" ht="12.75" customHeight="1" x14ac:dyDescent="0.2">
      <c r="A2063" s="1140">
        <v>8685</v>
      </c>
      <c r="B2063" s="1119"/>
      <c r="C2063" s="1120" t="s">
        <v>3933</v>
      </c>
      <c r="D2063" s="1120"/>
      <c r="E2063" s="1120"/>
      <c r="F2063" s="1120"/>
      <c r="G2063" s="405"/>
      <c r="H2063" s="1121"/>
      <c r="I2063" s="1121"/>
    </row>
    <row r="2064" spans="1:9" ht="12.75" customHeight="1" x14ac:dyDescent="0.2">
      <c r="A2064" s="1140">
        <v>8977</v>
      </c>
      <c r="B2064" s="1119"/>
      <c r="C2064" s="1120" t="s">
        <v>3934</v>
      </c>
      <c r="D2064" s="1120"/>
      <c r="E2064" s="1120"/>
      <c r="F2064" s="1120"/>
      <c r="G2064" s="405"/>
      <c r="H2064" s="1121"/>
      <c r="I2064" s="1121"/>
    </row>
    <row r="2065" spans="1:9" ht="12.75" customHeight="1" x14ac:dyDescent="0.2">
      <c r="A2065" s="1112" t="s">
        <v>3935</v>
      </c>
      <c r="B2065" s="1112"/>
      <c r="C2065" s="1113" t="s">
        <v>3936</v>
      </c>
      <c r="D2065" s="1113"/>
      <c r="E2065" s="1113"/>
      <c r="F2065" s="1113"/>
      <c r="G2065" s="406" t="s">
        <v>167</v>
      </c>
      <c r="H2065" s="1116">
        <v>315.14</v>
      </c>
      <c r="I2065" s="1115"/>
    </row>
    <row r="2066" spans="1:9" ht="12.75" customHeight="1" x14ac:dyDescent="0.2">
      <c r="A2066" s="1112" t="s">
        <v>3937</v>
      </c>
      <c r="B2066" s="1112"/>
      <c r="C2066" s="1113" t="s">
        <v>3938</v>
      </c>
      <c r="D2066" s="1113"/>
      <c r="E2066" s="1113"/>
      <c r="F2066" s="1113"/>
      <c r="G2066" s="406" t="s">
        <v>167</v>
      </c>
      <c r="H2066" s="1116">
        <v>354.26</v>
      </c>
      <c r="I2066" s="1115"/>
    </row>
    <row r="2067" spans="1:9" ht="12.75" customHeight="1" x14ac:dyDescent="0.2">
      <c r="A2067" s="1112" t="s">
        <v>3939</v>
      </c>
      <c r="B2067" s="1112"/>
      <c r="C2067" s="1113" t="s">
        <v>3940</v>
      </c>
      <c r="D2067" s="1113"/>
      <c r="E2067" s="1113"/>
      <c r="F2067" s="1113"/>
      <c r="G2067" s="406" t="s">
        <v>167</v>
      </c>
      <c r="H2067" s="1116">
        <v>260.92</v>
      </c>
      <c r="I2067" s="1115"/>
    </row>
    <row r="2068" spans="1:9" ht="12.75" customHeight="1" x14ac:dyDescent="0.2">
      <c r="A2068" s="1112" t="s">
        <v>3941</v>
      </c>
      <c r="B2068" s="1112"/>
      <c r="C2068" s="1113" t="s">
        <v>3942</v>
      </c>
      <c r="D2068" s="1113"/>
      <c r="E2068" s="1113"/>
      <c r="F2068" s="1113"/>
      <c r="G2068" s="406" t="s">
        <v>167</v>
      </c>
      <c r="H2068" s="1116">
        <v>300.32</v>
      </c>
      <c r="I2068" s="1115"/>
    </row>
    <row r="2069" spans="1:9" ht="12.75" customHeight="1" x14ac:dyDescent="0.2">
      <c r="A2069" s="1140">
        <v>8978</v>
      </c>
      <c r="B2069" s="1119"/>
      <c r="C2069" s="1120" t="s">
        <v>3943</v>
      </c>
      <c r="D2069" s="1120"/>
      <c r="E2069" s="1120"/>
      <c r="F2069" s="1120"/>
      <c r="G2069" s="405"/>
      <c r="H2069" s="1121"/>
      <c r="I2069" s="1121"/>
    </row>
    <row r="2070" spans="1:9" ht="12.75" customHeight="1" x14ac:dyDescent="0.2">
      <c r="A2070" s="1112" t="s">
        <v>3944</v>
      </c>
      <c r="B2070" s="1112"/>
      <c r="C2070" s="1113" t="s">
        <v>3945</v>
      </c>
      <c r="D2070" s="1113"/>
      <c r="E2070" s="1113"/>
      <c r="F2070" s="1113"/>
      <c r="G2070" s="406" t="s">
        <v>53</v>
      </c>
      <c r="H2070" s="1114">
        <v>51.25</v>
      </c>
      <c r="I2070" s="1115"/>
    </row>
    <row r="2071" spans="1:9" ht="12.75" customHeight="1" x14ac:dyDescent="0.2">
      <c r="A2071" s="1112" t="s">
        <v>3946</v>
      </c>
      <c r="B2071" s="1112"/>
      <c r="C2071" s="1113" t="s">
        <v>3947</v>
      </c>
      <c r="D2071" s="1113"/>
      <c r="E2071" s="1113"/>
      <c r="F2071" s="1113"/>
      <c r="G2071" s="406" t="s">
        <v>53</v>
      </c>
      <c r="H2071" s="1114">
        <v>98.8</v>
      </c>
      <c r="I2071" s="1115"/>
    </row>
    <row r="2072" spans="1:9" ht="12.75" customHeight="1" x14ac:dyDescent="0.2">
      <c r="A2072" s="1112" t="s">
        <v>3948</v>
      </c>
      <c r="B2072" s="1112"/>
      <c r="C2072" s="1113" t="s">
        <v>3949</v>
      </c>
      <c r="D2072" s="1113"/>
      <c r="E2072" s="1113"/>
      <c r="F2072" s="1113"/>
      <c r="G2072" s="406" t="s">
        <v>53</v>
      </c>
      <c r="H2072" s="1116">
        <v>150.16</v>
      </c>
      <c r="I2072" s="1115"/>
    </row>
    <row r="2073" spans="1:9" ht="12.75" customHeight="1" x14ac:dyDescent="0.2">
      <c r="A2073" s="1112" t="s">
        <v>3950</v>
      </c>
      <c r="B2073" s="1112"/>
      <c r="C2073" s="1113" t="s">
        <v>3951</v>
      </c>
      <c r="D2073" s="1113"/>
      <c r="E2073" s="1113"/>
      <c r="F2073" s="1113"/>
      <c r="G2073" s="406" t="s">
        <v>53</v>
      </c>
      <c r="H2073" s="1116">
        <v>264.54000000000002</v>
      </c>
      <c r="I2073" s="1115"/>
    </row>
    <row r="2074" spans="1:9" ht="12.75" customHeight="1" x14ac:dyDescent="0.2">
      <c r="A2074" s="1112" t="s">
        <v>3952</v>
      </c>
      <c r="B2074" s="1112"/>
      <c r="C2074" s="1113" t="s">
        <v>3953</v>
      </c>
      <c r="D2074" s="1113"/>
      <c r="E2074" s="1113"/>
      <c r="F2074" s="1113"/>
      <c r="G2074" s="406" t="s">
        <v>53</v>
      </c>
      <c r="H2074" s="1116">
        <v>416.64</v>
      </c>
      <c r="I2074" s="1115"/>
    </row>
    <row r="2075" spans="1:9" ht="12.75" customHeight="1" x14ac:dyDescent="0.2">
      <c r="A2075" s="1112" t="s">
        <v>3954</v>
      </c>
      <c r="B2075" s="1112"/>
      <c r="C2075" s="1113" t="s">
        <v>3955</v>
      </c>
      <c r="D2075" s="1113"/>
      <c r="E2075" s="1113"/>
      <c r="F2075" s="1113"/>
      <c r="G2075" s="406" t="s">
        <v>53</v>
      </c>
      <c r="H2075" s="1116">
        <v>504.58</v>
      </c>
      <c r="I2075" s="1115"/>
    </row>
    <row r="2076" spans="1:9" ht="12.75" customHeight="1" x14ac:dyDescent="0.2">
      <c r="A2076" s="1112" t="s">
        <v>3956</v>
      </c>
      <c r="B2076" s="1112"/>
      <c r="C2076" s="1113" t="s">
        <v>3957</v>
      </c>
      <c r="D2076" s="1113"/>
      <c r="E2076" s="1113"/>
      <c r="F2076" s="1113"/>
      <c r="G2076" s="406" t="s">
        <v>53</v>
      </c>
      <c r="H2076" s="1116">
        <v>688.41</v>
      </c>
      <c r="I2076" s="1115"/>
    </row>
    <row r="2077" spans="1:9" ht="12.75" customHeight="1" x14ac:dyDescent="0.2">
      <c r="A2077" s="1112" t="s">
        <v>3958</v>
      </c>
      <c r="B2077" s="1112"/>
      <c r="C2077" s="1113" t="s">
        <v>3959</v>
      </c>
      <c r="D2077" s="1113"/>
      <c r="E2077" s="1113"/>
      <c r="F2077" s="1113"/>
      <c r="G2077" s="406" t="s">
        <v>53</v>
      </c>
      <c r="H2077" s="1114">
        <v>20.64</v>
      </c>
      <c r="I2077" s="1115"/>
    </row>
    <row r="2078" spans="1:9" ht="12.75" customHeight="1" x14ac:dyDescent="0.2">
      <c r="A2078" s="1112" t="s">
        <v>3960</v>
      </c>
      <c r="B2078" s="1112"/>
      <c r="C2078" s="1113" t="s">
        <v>3961</v>
      </c>
      <c r="D2078" s="1113"/>
      <c r="E2078" s="1113"/>
      <c r="F2078" s="1113"/>
      <c r="G2078" s="406" t="s">
        <v>53</v>
      </c>
      <c r="H2078" s="1114">
        <v>27.16</v>
      </c>
      <c r="I2078" s="1115"/>
    </row>
    <row r="2079" spans="1:9" ht="12.75" customHeight="1" x14ac:dyDescent="0.2">
      <c r="A2079" s="1112" t="s">
        <v>3962</v>
      </c>
      <c r="B2079" s="1112"/>
      <c r="C2079" s="1113" t="s">
        <v>3963</v>
      </c>
      <c r="D2079" s="1113"/>
      <c r="E2079" s="1113"/>
      <c r="F2079" s="1113"/>
      <c r="G2079" s="406" t="s">
        <v>53</v>
      </c>
      <c r="H2079" s="1114">
        <v>42.74</v>
      </c>
      <c r="I2079" s="1115"/>
    </row>
    <row r="2080" spans="1:9" ht="12.75" customHeight="1" x14ac:dyDescent="0.2">
      <c r="A2080" s="1112" t="s">
        <v>3964</v>
      </c>
      <c r="B2080" s="1112"/>
      <c r="C2080" s="1113" t="s">
        <v>3965</v>
      </c>
      <c r="D2080" s="1113"/>
      <c r="E2080" s="1113"/>
      <c r="F2080" s="1113"/>
      <c r="G2080" s="406" t="s">
        <v>53</v>
      </c>
      <c r="H2080" s="1114">
        <v>72.790000000000006</v>
      </c>
      <c r="I2080" s="1115"/>
    </row>
    <row r="2081" spans="1:9" ht="12.75" customHeight="1" x14ac:dyDescent="0.2">
      <c r="A2081" s="1112" t="s">
        <v>3966</v>
      </c>
      <c r="B2081" s="1112"/>
      <c r="C2081" s="1113" t="s">
        <v>3967</v>
      </c>
      <c r="D2081" s="1113"/>
      <c r="E2081" s="1113"/>
      <c r="F2081" s="1113"/>
      <c r="G2081" s="406" t="s">
        <v>53</v>
      </c>
      <c r="H2081" s="1116">
        <v>164.77</v>
      </c>
      <c r="I2081" s="1115"/>
    </row>
    <row r="2082" spans="1:9" ht="12.75" customHeight="1" x14ac:dyDescent="0.2">
      <c r="A2082" s="1112" t="s">
        <v>3968</v>
      </c>
      <c r="B2082" s="1112"/>
      <c r="C2082" s="1113" t="s">
        <v>3969</v>
      </c>
      <c r="D2082" s="1113"/>
      <c r="E2082" s="1113"/>
      <c r="F2082" s="1113"/>
      <c r="G2082" s="406" t="s">
        <v>53</v>
      </c>
      <c r="H2082" s="1114">
        <v>28.62</v>
      </c>
      <c r="I2082" s="1115"/>
    </row>
    <row r="2083" spans="1:9" ht="12.75" customHeight="1" x14ac:dyDescent="0.2">
      <c r="A2083" s="1112" t="s">
        <v>3970</v>
      </c>
      <c r="B2083" s="1112"/>
      <c r="C2083" s="1113" t="s">
        <v>3971</v>
      </c>
      <c r="D2083" s="1113"/>
      <c r="E2083" s="1113"/>
      <c r="F2083" s="1113"/>
      <c r="G2083" s="406" t="s">
        <v>53</v>
      </c>
      <c r="H2083" s="1114">
        <v>39.19</v>
      </c>
      <c r="I2083" s="1115"/>
    </row>
    <row r="2084" spans="1:9" ht="12.75" customHeight="1" x14ac:dyDescent="0.2">
      <c r="A2084" s="1112" t="s">
        <v>3972</v>
      </c>
      <c r="B2084" s="1112"/>
      <c r="C2084" s="1113" t="s">
        <v>3973</v>
      </c>
      <c r="D2084" s="1113"/>
      <c r="E2084" s="1113"/>
      <c r="F2084" s="1113"/>
      <c r="G2084" s="406" t="s">
        <v>53</v>
      </c>
      <c r="H2084" s="1114">
        <v>65.510000000000005</v>
      </c>
      <c r="I2084" s="1115"/>
    </row>
    <row r="2085" spans="1:9" ht="12.75" customHeight="1" x14ac:dyDescent="0.2">
      <c r="A2085" s="1112" t="s">
        <v>3974</v>
      </c>
      <c r="B2085" s="1112"/>
      <c r="C2085" s="1113" t="s">
        <v>3975</v>
      </c>
      <c r="D2085" s="1113"/>
      <c r="E2085" s="1113"/>
      <c r="F2085" s="1113"/>
      <c r="G2085" s="406" t="s">
        <v>53</v>
      </c>
      <c r="H2085" s="1114">
        <v>81.33</v>
      </c>
      <c r="I2085" s="1115"/>
    </row>
    <row r="2086" spans="1:9" ht="12.75" customHeight="1" x14ac:dyDescent="0.2">
      <c r="A2086" s="1112" t="s">
        <v>3976</v>
      </c>
      <c r="B2086" s="1112"/>
      <c r="C2086" s="1113" t="s">
        <v>3977</v>
      </c>
      <c r="D2086" s="1113"/>
      <c r="E2086" s="1113"/>
      <c r="F2086" s="1113"/>
      <c r="G2086" s="406" t="s">
        <v>53</v>
      </c>
      <c r="H2086" s="1114">
        <v>33.85</v>
      </c>
      <c r="I2086" s="1115"/>
    </row>
    <row r="2087" spans="1:9" ht="12.75" customHeight="1" x14ac:dyDescent="0.2">
      <c r="A2087" s="1112" t="s">
        <v>3978</v>
      </c>
      <c r="B2087" s="1112"/>
      <c r="C2087" s="1113" t="s">
        <v>3979</v>
      </c>
      <c r="D2087" s="1113"/>
      <c r="E2087" s="1113"/>
      <c r="F2087" s="1113"/>
      <c r="G2087" s="406" t="s">
        <v>53</v>
      </c>
      <c r="H2087" s="1114">
        <v>42.52</v>
      </c>
      <c r="I2087" s="1115"/>
    </row>
    <row r="2088" spans="1:9" ht="12.75" customHeight="1" x14ac:dyDescent="0.2">
      <c r="A2088" s="1112" t="s">
        <v>3980</v>
      </c>
      <c r="B2088" s="1112"/>
      <c r="C2088" s="1113" t="s">
        <v>3981</v>
      </c>
      <c r="D2088" s="1113"/>
      <c r="E2088" s="1113"/>
      <c r="F2088" s="1113"/>
      <c r="G2088" s="406" t="s">
        <v>53</v>
      </c>
      <c r="H2088" s="1114">
        <v>34.33</v>
      </c>
      <c r="I2088" s="1115"/>
    </row>
    <row r="2089" spans="1:9" ht="12.75" customHeight="1" x14ac:dyDescent="0.2">
      <c r="A2089" s="1112" t="s">
        <v>3982</v>
      </c>
      <c r="B2089" s="1112"/>
      <c r="C2089" s="1113" t="s">
        <v>3983</v>
      </c>
      <c r="D2089" s="1113"/>
      <c r="E2089" s="1113"/>
      <c r="F2089" s="1113"/>
      <c r="G2089" s="406" t="s">
        <v>53</v>
      </c>
      <c r="H2089" s="1114">
        <v>24.01</v>
      </c>
      <c r="I2089" s="1115"/>
    </row>
    <row r="2090" spans="1:9" ht="12.75" customHeight="1" x14ac:dyDescent="0.2">
      <c r="A2090" s="1112" t="s">
        <v>3984</v>
      </c>
      <c r="B2090" s="1112"/>
      <c r="C2090" s="1113" t="s">
        <v>3985</v>
      </c>
      <c r="D2090" s="1113"/>
      <c r="E2090" s="1113"/>
      <c r="F2090" s="1113"/>
      <c r="G2090" s="406" t="s">
        <v>53</v>
      </c>
      <c r="H2090" s="1114">
        <v>33.880000000000003</v>
      </c>
      <c r="I2090" s="1115"/>
    </row>
    <row r="2091" spans="1:9" ht="12.75" customHeight="1" x14ac:dyDescent="0.2">
      <c r="A2091" s="1140">
        <v>8979</v>
      </c>
      <c r="B2091" s="1119"/>
      <c r="C2091" s="1120" t="s">
        <v>3986</v>
      </c>
      <c r="D2091" s="1120"/>
      <c r="E2091" s="1120"/>
      <c r="F2091" s="1120"/>
      <c r="G2091" s="405"/>
      <c r="H2091" s="1121"/>
      <c r="I2091" s="1121"/>
    </row>
    <row r="2092" spans="1:9" ht="12.75" customHeight="1" x14ac:dyDescent="0.2">
      <c r="A2092" s="1112" t="s">
        <v>3987</v>
      </c>
      <c r="B2092" s="1112"/>
      <c r="C2092" s="1113" t="s">
        <v>3988</v>
      </c>
      <c r="D2092" s="1113"/>
      <c r="E2092" s="1113"/>
      <c r="F2092" s="1113"/>
      <c r="G2092" s="406" t="s">
        <v>167</v>
      </c>
      <c r="H2092" s="1114">
        <v>14.27</v>
      </c>
      <c r="I2092" s="1115"/>
    </row>
    <row r="2093" spans="1:9" ht="12.75" customHeight="1" x14ac:dyDescent="0.2">
      <c r="A2093" s="1112" t="s">
        <v>3989</v>
      </c>
      <c r="B2093" s="1112"/>
      <c r="C2093" s="1113" t="s">
        <v>3990</v>
      </c>
      <c r="D2093" s="1113"/>
      <c r="E2093" s="1113"/>
      <c r="F2093" s="1113"/>
      <c r="G2093" s="406" t="s">
        <v>167</v>
      </c>
      <c r="H2093" s="1114">
        <v>17.38</v>
      </c>
      <c r="I2093" s="1115"/>
    </row>
    <row r="2094" spans="1:9" ht="12.75" customHeight="1" x14ac:dyDescent="0.2">
      <c r="A2094" s="1112" t="s">
        <v>3991</v>
      </c>
      <c r="B2094" s="1112"/>
      <c r="C2094" s="1113" t="s">
        <v>3992</v>
      </c>
      <c r="D2094" s="1113"/>
      <c r="E2094" s="1113"/>
      <c r="F2094" s="1113"/>
      <c r="G2094" s="406" t="s">
        <v>167</v>
      </c>
      <c r="H2094" s="1114">
        <v>21.02</v>
      </c>
      <c r="I2094" s="1115"/>
    </row>
    <row r="2095" spans="1:9" ht="12.75" customHeight="1" x14ac:dyDescent="0.2">
      <c r="A2095" s="1112" t="s">
        <v>3993</v>
      </c>
      <c r="B2095" s="1112"/>
      <c r="C2095" s="1113" t="s">
        <v>3994</v>
      </c>
      <c r="D2095" s="1113"/>
      <c r="E2095" s="1113"/>
      <c r="F2095" s="1113"/>
      <c r="G2095" s="406" t="s">
        <v>167</v>
      </c>
      <c r="H2095" s="1114">
        <v>33.6</v>
      </c>
      <c r="I2095" s="1115"/>
    </row>
    <row r="2096" spans="1:9" ht="12.75" customHeight="1" x14ac:dyDescent="0.2">
      <c r="A2096" s="1112" t="s">
        <v>3995</v>
      </c>
      <c r="B2096" s="1112"/>
      <c r="C2096" s="1113" t="s">
        <v>3996</v>
      </c>
      <c r="D2096" s="1113"/>
      <c r="E2096" s="1113"/>
      <c r="F2096" s="1113"/>
      <c r="G2096" s="406" t="s">
        <v>167</v>
      </c>
      <c r="H2096" s="1114">
        <v>38.19</v>
      </c>
      <c r="I2096" s="1115"/>
    </row>
    <row r="2097" spans="1:9" ht="12.75" customHeight="1" x14ac:dyDescent="0.2">
      <c r="A2097" s="1112" t="s">
        <v>3997</v>
      </c>
      <c r="B2097" s="1112"/>
      <c r="C2097" s="1113" t="s">
        <v>3998</v>
      </c>
      <c r="D2097" s="1113"/>
      <c r="E2097" s="1113"/>
      <c r="F2097" s="1113"/>
      <c r="G2097" s="406" t="s">
        <v>167</v>
      </c>
      <c r="H2097" s="1114">
        <v>45.39</v>
      </c>
      <c r="I2097" s="1115"/>
    </row>
    <row r="2098" spans="1:9" ht="12.75" customHeight="1" x14ac:dyDescent="0.2">
      <c r="A2098" s="1112" t="s">
        <v>3999</v>
      </c>
      <c r="B2098" s="1112"/>
      <c r="C2098" s="1113" t="s">
        <v>4000</v>
      </c>
      <c r="D2098" s="1113"/>
      <c r="E2098" s="1113"/>
      <c r="F2098" s="1113"/>
      <c r="G2098" s="406" t="s">
        <v>53</v>
      </c>
      <c r="H2098" s="1116">
        <v>146.5</v>
      </c>
      <c r="I2098" s="1115"/>
    </row>
    <row r="2099" spans="1:9" ht="12.75" customHeight="1" x14ac:dyDescent="0.2">
      <c r="A2099" s="1112" t="s">
        <v>4001</v>
      </c>
      <c r="B2099" s="1112"/>
      <c r="C2099" s="1113" t="s">
        <v>4002</v>
      </c>
      <c r="D2099" s="1113"/>
      <c r="E2099" s="1113"/>
      <c r="F2099" s="1113"/>
      <c r="G2099" s="406" t="s">
        <v>53</v>
      </c>
      <c r="H2099" s="1114">
        <v>18.100000000000001</v>
      </c>
      <c r="I2099" s="1115"/>
    </row>
    <row r="2100" spans="1:9" ht="12.75" customHeight="1" x14ac:dyDescent="0.2">
      <c r="A2100" s="1112" t="s">
        <v>4003</v>
      </c>
      <c r="B2100" s="1112"/>
      <c r="C2100" s="1113" t="s">
        <v>4004</v>
      </c>
      <c r="D2100" s="1113"/>
      <c r="E2100" s="1113"/>
      <c r="F2100" s="1113"/>
      <c r="G2100" s="406" t="s">
        <v>53</v>
      </c>
      <c r="H2100" s="1114">
        <v>21.07</v>
      </c>
      <c r="I2100" s="1115"/>
    </row>
    <row r="2101" spans="1:9" ht="12.75" customHeight="1" x14ac:dyDescent="0.2">
      <c r="A2101" s="1112" t="s">
        <v>4005</v>
      </c>
      <c r="B2101" s="1112"/>
      <c r="C2101" s="1113" t="s">
        <v>4006</v>
      </c>
      <c r="D2101" s="1113"/>
      <c r="E2101" s="1113"/>
      <c r="F2101" s="1113"/>
      <c r="G2101" s="406" t="s">
        <v>53</v>
      </c>
      <c r="H2101" s="1114">
        <v>30.5</v>
      </c>
      <c r="I2101" s="1115"/>
    </row>
    <row r="2102" spans="1:9" ht="12.75" customHeight="1" x14ac:dyDescent="0.2">
      <c r="A2102" s="1112" t="s">
        <v>4007</v>
      </c>
      <c r="B2102" s="1112"/>
      <c r="C2102" s="1113" t="s">
        <v>4008</v>
      </c>
      <c r="D2102" s="1113"/>
      <c r="E2102" s="1113"/>
      <c r="F2102" s="1113"/>
      <c r="G2102" s="406" t="s">
        <v>53</v>
      </c>
      <c r="H2102" s="1114">
        <v>38.26</v>
      </c>
      <c r="I2102" s="1115"/>
    </row>
    <row r="2103" spans="1:9" ht="12.75" customHeight="1" x14ac:dyDescent="0.2">
      <c r="A2103" s="1112" t="s">
        <v>4009</v>
      </c>
      <c r="B2103" s="1112"/>
      <c r="C2103" s="1113" t="s">
        <v>4010</v>
      </c>
      <c r="D2103" s="1113"/>
      <c r="E2103" s="1113"/>
      <c r="F2103" s="1113"/>
      <c r="G2103" s="406" t="s">
        <v>53</v>
      </c>
      <c r="H2103" s="1114">
        <v>40.71</v>
      </c>
      <c r="I2103" s="1115"/>
    </row>
    <row r="2104" spans="1:9" ht="12.75" customHeight="1" x14ac:dyDescent="0.2">
      <c r="A2104" s="1112" t="s">
        <v>4011</v>
      </c>
      <c r="B2104" s="1112"/>
      <c r="C2104" s="1113" t="s">
        <v>4012</v>
      </c>
      <c r="D2104" s="1113"/>
      <c r="E2104" s="1113"/>
      <c r="F2104" s="1113"/>
      <c r="G2104" s="406" t="s">
        <v>53</v>
      </c>
      <c r="H2104" s="1114">
        <v>55.37</v>
      </c>
      <c r="I2104" s="1115"/>
    </row>
    <row r="2105" spans="1:9" ht="12.75" customHeight="1" x14ac:dyDescent="0.2">
      <c r="A2105" s="1112" t="s">
        <v>4013</v>
      </c>
      <c r="B2105" s="1112"/>
      <c r="C2105" s="1113" t="s">
        <v>4014</v>
      </c>
      <c r="D2105" s="1113"/>
      <c r="E2105" s="1113"/>
      <c r="F2105" s="1113"/>
      <c r="G2105" s="406" t="s">
        <v>53</v>
      </c>
      <c r="H2105" s="1114">
        <v>85.65</v>
      </c>
      <c r="I2105" s="1115"/>
    </row>
    <row r="2106" spans="1:9" ht="12.75" customHeight="1" x14ac:dyDescent="0.2">
      <c r="A2106" s="1112" t="s">
        <v>4015</v>
      </c>
      <c r="B2106" s="1112"/>
      <c r="C2106" s="1113" t="s">
        <v>4016</v>
      </c>
      <c r="D2106" s="1113"/>
      <c r="E2106" s="1113"/>
      <c r="F2106" s="1113"/>
      <c r="G2106" s="406" t="s">
        <v>53</v>
      </c>
      <c r="H2106" s="1116">
        <v>109.65</v>
      </c>
      <c r="I2106" s="1115"/>
    </row>
    <row r="2107" spans="1:9" ht="12.75" customHeight="1" x14ac:dyDescent="0.2">
      <c r="A2107" s="1140">
        <v>8980</v>
      </c>
      <c r="B2107" s="1119"/>
      <c r="C2107" s="1120" t="s">
        <v>4017</v>
      </c>
      <c r="D2107" s="1120"/>
      <c r="E2107" s="1120"/>
      <c r="F2107" s="1120"/>
      <c r="G2107" s="405"/>
      <c r="H2107" s="1121"/>
      <c r="I2107" s="1121"/>
    </row>
    <row r="2108" spans="1:9" ht="12.75" customHeight="1" x14ac:dyDescent="0.2">
      <c r="A2108" s="1112" t="s">
        <v>4018</v>
      </c>
      <c r="B2108" s="1112"/>
      <c r="C2108" s="1113" t="s">
        <v>4019</v>
      </c>
      <c r="D2108" s="1113"/>
      <c r="E2108" s="1113"/>
      <c r="F2108" s="1113"/>
      <c r="G2108" s="406" t="s">
        <v>53</v>
      </c>
      <c r="H2108" s="1114">
        <v>46.67</v>
      </c>
      <c r="I2108" s="1115"/>
    </row>
    <row r="2109" spans="1:9" ht="12.75" customHeight="1" x14ac:dyDescent="0.2">
      <c r="A2109" s="1112" t="s">
        <v>4020</v>
      </c>
      <c r="B2109" s="1112"/>
      <c r="C2109" s="1113" t="s">
        <v>4021</v>
      </c>
      <c r="D2109" s="1113"/>
      <c r="E2109" s="1113"/>
      <c r="F2109" s="1113"/>
      <c r="G2109" s="406" t="s">
        <v>53</v>
      </c>
      <c r="H2109" s="1114">
        <v>65.7</v>
      </c>
      <c r="I2109" s="1115"/>
    </row>
    <row r="2110" spans="1:9" ht="12.75" customHeight="1" x14ac:dyDescent="0.2">
      <c r="A2110" s="1112" t="s">
        <v>4022</v>
      </c>
      <c r="B2110" s="1112"/>
      <c r="C2110" s="1113" t="s">
        <v>4023</v>
      </c>
      <c r="D2110" s="1113"/>
      <c r="E2110" s="1113"/>
      <c r="F2110" s="1113"/>
      <c r="G2110" s="406" t="s">
        <v>53</v>
      </c>
      <c r="H2110" s="1114">
        <v>54.64</v>
      </c>
      <c r="I2110" s="1115"/>
    </row>
    <row r="2111" spans="1:9" ht="12.75" customHeight="1" x14ac:dyDescent="0.2">
      <c r="A2111" s="1112" t="s">
        <v>4024</v>
      </c>
      <c r="B2111" s="1112"/>
      <c r="C2111" s="1113" t="s">
        <v>4025</v>
      </c>
      <c r="D2111" s="1113"/>
      <c r="E2111" s="1113"/>
      <c r="F2111" s="1113"/>
      <c r="G2111" s="406" t="s">
        <v>53</v>
      </c>
      <c r="H2111" s="1114">
        <v>26.5</v>
      </c>
      <c r="I2111" s="1115"/>
    </row>
    <row r="2112" spans="1:9" ht="12.75" customHeight="1" x14ac:dyDescent="0.2">
      <c r="A2112" s="1112" t="s">
        <v>4026</v>
      </c>
      <c r="B2112" s="1112"/>
      <c r="C2112" s="1113" t="s">
        <v>4027</v>
      </c>
      <c r="D2112" s="1113"/>
      <c r="E2112" s="1113"/>
      <c r="F2112" s="1113"/>
      <c r="G2112" s="406" t="s">
        <v>53</v>
      </c>
      <c r="H2112" s="1114">
        <v>87.01</v>
      </c>
      <c r="I2112" s="1115"/>
    </row>
    <row r="2113" spans="1:9" ht="12.75" customHeight="1" x14ac:dyDescent="0.2">
      <c r="A2113" s="1112" t="s">
        <v>4028</v>
      </c>
      <c r="B2113" s="1112"/>
      <c r="C2113" s="1113" t="s">
        <v>4029</v>
      </c>
      <c r="D2113" s="1113"/>
      <c r="E2113" s="1113"/>
      <c r="F2113" s="1113"/>
      <c r="G2113" s="406" t="s">
        <v>53</v>
      </c>
      <c r="H2113" s="1116">
        <v>123.42</v>
      </c>
      <c r="I2113" s="1115"/>
    </row>
    <row r="2114" spans="1:9" ht="12.75" customHeight="1" x14ac:dyDescent="0.2">
      <c r="A2114" s="1112" t="s">
        <v>4030</v>
      </c>
      <c r="B2114" s="1112"/>
      <c r="C2114" s="1113" t="s">
        <v>4031</v>
      </c>
      <c r="D2114" s="1113"/>
      <c r="E2114" s="1113"/>
      <c r="F2114" s="1113"/>
      <c r="G2114" s="406" t="s">
        <v>53</v>
      </c>
      <c r="H2114" s="1116">
        <v>159.96</v>
      </c>
      <c r="I2114" s="1115"/>
    </row>
    <row r="2115" spans="1:9" ht="12.75" customHeight="1" x14ac:dyDescent="0.2">
      <c r="A2115" s="1112" t="s">
        <v>4032</v>
      </c>
      <c r="B2115" s="1112"/>
      <c r="C2115" s="1113" t="s">
        <v>4033</v>
      </c>
      <c r="D2115" s="1113"/>
      <c r="E2115" s="1113"/>
      <c r="F2115" s="1113"/>
      <c r="G2115" s="406" t="s">
        <v>53</v>
      </c>
      <c r="H2115" s="1114">
        <v>31.42</v>
      </c>
      <c r="I2115" s="1115"/>
    </row>
    <row r="2116" spans="1:9" ht="12.75" customHeight="1" x14ac:dyDescent="0.2">
      <c r="A2116" s="1112" t="s">
        <v>4034</v>
      </c>
      <c r="B2116" s="1112"/>
      <c r="C2116" s="1113" t="s">
        <v>4035</v>
      </c>
      <c r="D2116" s="1113"/>
      <c r="E2116" s="1113"/>
      <c r="F2116" s="1113"/>
      <c r="G2116" s="406" t="s">
        <v>53</v>
      </c>
      <c r="H2116" s="1116">
        <v>187.6</v>
      </c>
      <c r="I2116" s="1115"/>
    </row>
    <row r="2117" spans="1:9" ht="12.75" customHeight="1" x14ac:dyDescent="0.2">
      <c r="A2117" s="1140">
        <v>8981</v>
      </c>
      <c r="B2117" s="1119"/>
      <c r="C2117" s="1120" t="s">
        <v>4036</v>
      </c>
      <c r="D2117" s="1120"/>
      <c r="E2117" s="1120"/>
      <c r="F2117" s="1120"/>
      <c r="G2117" s="405"/>
      <c r="H2117" s="1121"/>
      <c r="I2117" s="1121"/>
    </row>
    <row r="2118" spans="1:9" ht="12.75" customHeight="1" x14ac:dyDescent="0.2">
      <c r="A2118" s="1112" t="s">
        <v>4037</v>
      </c>
      <c r="B2118" s="1112"/>
      <c r="C2118" s="1113" t="s">
        <v>4038</v>
      </c>
      <c r="D2118" s="1113"/>
      <c r="E2118" s="1113"/>
      <c r="F2118" s="1113"/>
      <c r="G2118" s="406" t="s">
        <v>53</v>
      </c>
      <c r="H2118" s="1116">
        <v>204.8</v>
      </c>
      <c r="I2118" s="1115"/>
    </row>
    <row r="2119" spans="1:9" ht="12.75" customHeight="1" x14ac:dyDescent="0.2">
      <c r="A2119" s="1112" t="s">
        <v>4039</v>
      </c>
      <c r="B2119" s="1112"/>
      <c r="C2119" s="1113" t="s">
        <v>4040</v>
      </c>
      <c r="D2119" s="1113"/>
      <c r="E2119" s="1113"/>
      <c r="F2119" s="1113"/>
      <c r="G2119" s="406" t="s">
        <v>53</v>
      </c>
      <c r="H2119" s="1114">
        <v>23.31</v>
      </c>
      <c r="I2119" s="1115"/>
    </row>
    <row r="2120" spans="1:9" ht="12.75" customHeight="1" x14ac:dyDescent="0.2">
      <c r="A2120" s="1112" t="s">
        <v>4041</v>
      </c>
      <c r="B2120" s="1112"/>
      <c r="C2120" s="1113" t="s">
        <v>4042</v>
      </c>
      <c r="D2120" s="1113"/>
      <c r="E2120" s="1113"/>
      <c r="F2120" s="1113"/>
      <c r="G2120" s="406" t="s">
        <v>53</v>
      </c>
      <c r="H2120" s="1114">
        <v>31.47</v>
      </c>
      <c r="I2120" s="1115"/>
    </row>
    <row r="2121" spans="1:9" ht="12.75" customHeight="1" x14ac:dyDescent="0.2">
      <c r="A2121" s="1112" t="s">
        <v>4043</v>
      </c>
      <c r="B2121" s="1112"/>
      <c r="C2121" s="1113" t="s">
        <v>4044</v>
      </c>
      <c r="D2121" s="1113"/>
      <c r="E2121" s="1113"/>
      <c r="F2121" s="1113"/>
      <c r="G2121" s="406" t="s">
        <v>53</v>
      </c>
      <c r="H2121" s="1114">
        <v>47.92</v>
      </c>
      <c r="I2121" s="1115"/>
    </row>
    <row r="2122" spans="1:9" ht="12.75" customHeight="1" x14ac:dyDescent="0.2">
      <c r="A2122" s="1112" t="s">
        <v>4045</v>
      </c>
      <c r="B2122" s="1112"/>
      <c r="C2122" s="1113" t="s">
        <v>4046</v>
      </c>
      <c r="D2122" s="1113"/>
      <c r="E2122" s="1113"/>
      <c r="F2122" s="1113"/>
      <c r="G2122" s="406" t="s">
        <v>53</v>
      </c>
      <c r="H2122" s="1114">
        <v>76.48</v>
      </c>
      <c r="I2122" s="1115"/>
    </row>
    <row r="2123" spans="1:9" ht="12.75" customHeight="1" x14ac:dyDescent="0.2">
      <c r="A2123" s="1112" t="s">
        <v>4047</v>
      </c>
      <c r="B2123" s="1112"/>
      <c r="C2123" s="1113" t="s">
        <v>4048</v>
      </c>
      <c r="D2123" s="1113"/>
      <c r="E2123" s="1113"/>
      <c r="F2123" s="1113"/>
      <c r="G2123" s="406" t="s">
        <v>53</v>
      </c>
      <c r="H2123" s="1116">
        <v>108.47</v>
      </c>
      <c r="I2123" s="1115"/>
    </row>
    <row r="2124" spans="1:9" ht="12.75" customHeight="1" x14ac:dyDescent="0.2">
      <c r="A2124" s="1112" t="s">
        <v>4049</v>
      </c>
      <c r="B2124" s="1112"/>
      <c r="C2124" s="1113" t="s">
        <v>4050</v>
      </c>
      <c r="D2124" s="1113"/>
      <c r="E2124" s="1113"/>
      <c r="F2124" s="1113"/>
      <c r="G2124" s="406" t="s">
        <v>53</v>
      </c>
      <c r="H2124" s="1116">
        <v>136.52000000000001</v>
      </c>
      <c r="I2124" s="1115"/>
    </row>
    <row r="2125" spans="1:9" ht="12.75" customHeight="1" x14ac:dyDescent="0.2">
      <c r="A2125" s="1112" t="s">
        <v>4051</v>
      </c>
      <c r="B2125" s="1112"/>
      <c r="C2125" s="1113" t="s">
        <v>4052</v>
      </c>
      <c r="D2125" s="1113"/>
      <c r="E2125" s="1113"/>
      <c r="F2125" s="1113"/>
      <c r="G2125" s="406" t="s">
        <v>53</v>
      </c>
      <c r="H2125" s="1116">
        <v>276.73</v>
      </c>
      <c r="I2125" s="1115"/>
    </row>
    <row r="2126" spans="1:9" ht="12.75" customHeight="1" x14ac:dyDescent="0.2">
      <c r="A2126" s="1112" t="s">
        <v>4053</v>
      </c>
      <c r="B2126" s="1112"/>
      <c r="C2126" s="1113" t="s">
        <v>4054</v>
      </c>
      <c r="D2126" s="1113"/>
      <c r="E2126" s="1113"/>
      <c r="F2126" s="1113"/>
      <c r="G2126" s="406" t="s">
        <v>53</v>
      </c>
      <c r="H2126" s="1114">
        <v>28.14</v>
      </c>
      <c r="I2126" s="1115"/>
    </row>
    <row r="2127" spans="1:9" ht="12.75" customHeight="1" x14ac:dyDescent="0.2">
      <c r="A2127" s="1112" t="s">
        <v>4055</v>
      </c>
      <c r="B2127" s="1112"/>
      <c r="C2127" s="1113" t="s">
        <v>4056</v>
      </c>
      <c r="D2127" s="1113"/>
      <c r="E2127" s="1113"/>
      <c r="F2127" s="1113"/>
      <c r="G2127" s="406" t="s">
        <v>53</v>
      </c>
      <c r="H2127" s="1114">
        <v>39.61</v>
      </c>
      <c r="I2127" s="1115"/>
    </row>
    <row r="2128" spans="1:9" ht="12.75" customHeight="1" x14ac:dyDescent="0.2">
      <c r="A2128" s="1112" t="s">
        <v>4057</v>
      </c>
      <c r="B2128" s="1112"/>
      <c r="C2128" s="1113" t="s">
        <v>4058</v>
      </c>
      <c r="D2128" s="1113"/>
      <c r="E2128" s="1113"/>
      <c r="F2128" s="1113"/>
      <c r="G2128" s="406" t="s">
        <v>53</v>
      </c>
      <c r="H2128" s="1114">
        <v>46.92</v>
      </c>
      <c r="I2128" s="1115"/>
    </row>
    <row r="2129" spans="1:9" ht="12.75" customHeight="1" x14ac:dyDescent="0.2">
      <c r="A2129" s="1112" t="s">
        <v>4059</v>
      </c>
      <c r="B2129" s="1112"/>
      <c r="C2129" s="1113" t="s">
        <v>4060</v>
      </c>
      <c r="D2129" s="1113"/>
      <c r="E2129" s="1113"/>
      <c r="F2129" s="1113"/>
      <c r="G2129" s="406" t="s">
        <v>53</v>
      </c>
      <c r="H2129" s="1114">
        <v>58.4</v>
      </c>
      <c r="I2129" s="1115"/>
    </row>
    <row r="2130" spans="1:9" ht="12.75" customHeight="1" x14ac:dyDescent="0.2">
      <c r="A2130" s="1112" t="s">
        <v>4061</v>
      </c>
      <c r="B2130" s="1112"/>
      <c r="C2130" s="1113" t="s">
        <v>4062</v>
      </c>
      <c r="D2130" s="1113"/>
      <c r="E2130" s="1113"/>
      <c r="F2130" s="1113"/>
      <c r="G2130" s="406" t="s">
        <v>53</v>
      </c>
      <c r="H2130" s="1114">
        <v>88.79</v>
      </c>
      <c r="I2130" s="1115"/>
    </row>
    <row r="2131" spans="1:9" ht="12.75" customHeight="1" x14ac:dyDescent="0.2">
      <c r="A2131" s="1112" t="s">
        <v>4063</v>
      </c>
      <c r="B2131" s="1112"/>
      <c r="C2131" s="1113" t="s">
        <v>4064</v>
      </c>
      <c r="D2131" s="1113"/>
      <c r="E2131" s="1113"/>
      <c r="F2131" s="1113"/>
      <c r="G2131" s="406" t="s">
        <v>53</v>
      </c>
      <c r="H2131" s="1116">
        <v>141.36000000000001</v>
      </c>
      <c r="I2131" s="1115"/>
    </row>
    <row r="2132" spans="1:9" ht="12.75" customHeight="1" x14ac:dyDescent="0.2">
      <c r="A2132" s="1112" t="s">
        <v>4065</v>
      </c>
      <c r="B2132" s="1112"/>
      <c r="C2132" s="1113" t="s">
        <v>4066</v>
      </c>
      <c r="D2132" s="1113"/>
      <c r="E2132" s="1113"/>
      <c r="F2132" s="1113"/>
      <c r="G2132" s="406" t="s">
        <v>53</v>
      </c>
      <c r="H2132" s="1116">
        <v>194.22</v>
      </c>
      <c r="I2132" s="1115"/>
    </row>
    <row r="2133" spans="1:9" ht="12.75" customHeight="1" x14ac:dyDescent="0.2">
      <c r="A2133" s="1112" t="s">
        <v>4067</v>
      </c>
      <c r="B2133" s="1112"/>
      <c r="C2133" s="1113" t="s">
        <v>4068</v>
      </c>
      <c r="D2133" s="1113"/>
      <c r="E2133" s="1113"/>
      <c r="F2133" s="1113"/>
      <c r="G2133" s="406" t="s">
        <v>53</v>
      </c>
      <c r="H2133" s="1116">
        <v>298.52999999999997</v>
      </c>
      <c r="I2133" s="1115"/>
    </row>
    <row r="2134" spans="1:9" ht="12.75" customHeight="1" x14ac:dyDescent="0.2">
      <c r="A2134" s="1112" t="s">
        <v>4069</v>
      </c>
      <c r="B2134" s="1112"/>
      <c r="C2134" s="1113" t="s">
        <v>4070</v>
      </c>
      <c r="D2134" s="1113"/>
      <c r="E2134" s="1113"/>
      <c r="F2134" s="1113"/>
      <c r="G2134" s="406" t="s">
        <v>53</v>
      </c>
      <c r="H2134" s="1114">
        <v>32.61</v>
      </c>
      <c r="I2134" s="1115"/>
    </row>
    <row r="2135" spans="1:9" ht="12.75" customHeight="1" x14ac:dyDescent="0.2">
      <c r="A2135" s="1112" t="s">
        <v>4071</v>
      </c>
      <c r="B2135" s="1112"/>
      <c r="C2135" s="1113" t="s">
        <v>4072</v>
      </c>
      <c r="D2135" s="1113"/>
      <c r="E2135" s="1113"/>
      <c r="F2135" s="1113"/>
      <c r="G2135" s="406" t="s">
        <v>53</v>
      </c>
      <c r="H2135" s="1114">
        <v>39.93</v>
      </c>
      <c r="I2135" s="1115"/>
    </row>
    <row r="2136" spans="1:9" ht="12.75" customHeight="1" x14ac:dyDescent="0.2">
      <c r="A2136" s="1112" t="s">
        <v>4073</v>
      </c>
      <c r="B2136" s="1112"/>
      <c r="C2136" s="1113" t="s">
        <v>4074</v>
      </c>
      <c r="D2136" s="1113"/>
      <c r="E2136" s="1113"/>
      <c r="F2136" s="1113"/>
      <c r="G2136" s="406" t="s">
        <v>53</v>
      </c>
      <c r="H2136" s="1114">
        <v>69.510000000000005</v>
      </c>
      <c r="I2136" s="1115"/>
    </row>
    <row r="2137" spans="1:9" ht="12.75" customHeight="1" x14ac:dyDescent="0.2">
      <c r="A2137" s="1112" t="s">
        <v>4075</v>
      </c>
      <c r="B2137" s="1112"/>
      <c r="C2137" s="1113" t="s">
        <v>4076</v>
      </c>
      <c r="D2137" s="1113"/>
      <c r="E2137" s="1113"/>
      <c r="F2137" s="1113"/>
      <c r="G2137" s="406" t="s">
        <v>53</v>
      </c>
      <c r="H2137" s="1116">
        <v>103.82</v>
      </c>
      <c r="I2137" s="1115"/>
    </row>
    <row r="2138" spans="1:9" ht="12.75" customHeight="1" x14ac:dyDescent="0.2">
      <c r="A2138" s="1112" t="s">
        <v>4077</v>
      </c>
      <c r="B2138" s="1112"/>
      <c r="C2138" s="1113" t="s">
        <v>4078</v>
      </c>
      <c r="D2138" s="1113"/>
      <c r="E2138" s="1113"/>
      <c r="F2138" s="1113"/>
      <c r="G2138" s="406" t="s">
        <v>53</v>
      </c>
      <c r="H2138" s="1116">
        <v>132.66999999999999</v>
      </c>
      <c r="I2138" s="1115"/>
    </row>
    <row r="2139" spans="1:9" ht="12.75" customHeight="1" x14ac:dyDescent="0.2">
      <c r="A2139" s="1112" t="s">
        <v>4079</v>
      </c>
      <c r="B2139" s="1112"/>
      <c r="C2139" s="1113" t="s">
        <v>4080</v>
      </c>
      <c r="D2139" s="1113"/>
      <c r="E2139" s="1113"/>
      <c r="F2139" s="1113"/>
      <c r="G2139" s="406" t="s">
        <v>53</v>
      </c>
      <c r="H2139" s="1116">
        <v>186.78</v>
      </c>
      <c r="I2139" s="1115"/>
    </row>
    <row r="2140" spans="1:9" ht="12.75" customHeight="1" x14ac:dyDescent="0.2">
      <c r="A2140" s="1112" t="s">
        <v>4081</v>
      </c>
      <c r="B2140" s="1112"/>
      <c r="C2140" s="1113" t="s">
        <v>4082</v>
      </c>
      <c r="D2140" s="1113"/>
      <c r="E2140" s="1113"/>
      <c r="F2140" s="1113"/>
      <c r="G2140" s="406" t="s">
        <v>53</v>
      </c>
      <c r="H2140" s="1116">
        <v>226.86</v>
      </c>
      <c r="I2140" s="1115"/>
    </row>
    <row r="2141" spans="1:9" ht="12.75" customHeight="1" x14ac:dyDescent="0.2">
      <c r="A2141" s="1140">
        <v>8982</v>
      </c>
      <c r="B2141" s="1119"/>
      <c r="C2141" s="1120" t="s">
        <v>4083</v>
      </c>
      <c r="D2141" s="1120"/>
      <c r="E2141" s="1120"/>
      <c r="F2141" s="1120"/>
      <c r="G2141" s="405"/>
      <c r="H2141" s="1121"/>
      <c r="I2141" s="1121"/>
    </row>
    <row r="2142" spans="1:9" ht="12.75" customHeight="1" x14ac:dyDescent="0.2">
      <c r="A2142" s="1112" t="s">
        <v>4084</v>
      </c>
      <c r="B2142" s="1112"/>
      <c r="C2142" s="1113" t="s">
        <v>4085</v>
      </c>
      <c r="D2142" s="1113"/>
      <c r="E2142" s="1113"/>
      <c r="F2142" s="1113"/>
      <c r="G2142" s="406" t="s">
        <v>53</v>
      </c>
      <c r="H2142" s="1114">
        <v>17.87</v>
      </c>
      <c r="I2142" s="1115"/>
    </row>
    <row r="2143" spans="1:9" ht="12.75" customHeight="1" x14ac:dyDescent="0.2">
      <c r="A2143" s="1112" t="s">
        <v>4086</v>
      </c>
      <c r="B2143" s="1112"/>
      <c r="C2143" s="1113" t="s">
        <v>4087</v>
      </c>
      <c r="D2143" s="1113"/>
      <c r="E2143" s="1113"/>
      <c r="F2143" s="1113"/>
      <c r="G2143" s="406" t="s">
        <v>53</v>
      </c>
      <c r="H2143" s="1114">
        <v>22.9</v>
      </c>
      <c r="I2143" s="1115"/>
    </row>
    <row r="2144" spans="1:9" ht="12.75" customHeight="1" x14ac:dyDescent="0.2">
      <c r="A2144" s="1112" t="s">
        <v>4088</v>
      </c>
      <c r="B2144" s="1112"/>
      <c r="C2144" s="1113" t="s">
        <v>4089</v>
      </c>
      <c r="D2144" s="1113"/>
      <c r="E2144" s="1113"/>
      <c r="F2144" s="1113"/>
      <c r="G2144" s="406" t="s">
        <v>53</v>
      </c>
      <c r="H2144" s="1114">
        <v>18.22</v>
      </c>
      <c r="I2144" s="1115"/>
    </row>
    <row r="2145" spans="1:9" ht="12.75" customHeight="1" x14ac:dyDescent="0.2">
      <c r="A2145" s="1112" t="s">
        <v>4090</v>
      </c>
      <c r="B2145" s="1112"/>
      <c r="C2145" s="1113" t="s">
        <v>4091</v>
      </c>
      <c r="D2145" s="1113"/>
      <c r="E2145" s="1113"/>
      <c r="F2145" s="1113"/>
      <c r="G2145" s="406" t="s">
        <v>53</v>
      </c>
      <c r="H2145" s="1114">
        <v>25.04</v>
      </c>
      <c r="I2145" s="1115"/>
    </row>
    <row r="2146" spans="1:9" ht="12.75" customHeight="1" x14ac:dyDescent="0.2">
      <c r="A2146" s="1140">
        <v>8983</v>
      </c>
      <c r="B2146" s="1119"/>
      <c r="C2146" s="1120" t="s">
        <v>4092</v>
      </c>
      <c r="D2146" s="1120"/>
      <c r="E2146" s="1120"/>
      <c r="F2146" s="1120"/>
      <c r="G2146" s="405"/>
      <c r="H2146" s="1121"/>
      <c r="I2146" s="1121"/>
    </row>
    <row r="2147" spans="1:9" ht="12.75" customHeight="1" x14ac:dyDescent="0.2">
      <c r="A2147" s="1112" t="s">
        <v>4093</v>
      </c>
      <c r="B2147" s="1112"/>
      <c r="C2147" s="1113" t="s">
        <v>4094</v>
      </c>
      <c r="D2147" s="1113"/>
      <c r="E2147" s="1113"/>
      <c r="F2147" s="1113"/>
      <c r="G2147" s="406" t="s">
        <v>53</v>
      </c>
      <c r="H2147" s="1116">
        <v>494.94</v>
      </c>
      <c r="I2147" s="1115"/>
    </row>
    <row r="2148" spans="1:9" ht="12.75" customHeight="1" x14ac:dyDescent="0.2">
      <c r="A2148" s="1112" t="s">
        <v>4095</v>
      </c>
      <c r="B2148" s="1112"/>
      <c r="C2148" s="1113" t="s">
        <v>4096</v>
      </c>
      <c r="D2148" s="1113"/>
      <c r="E2148" s="1113"/>
      <c r="F2148" s="1113"/>
      <c r="G2148" s="406" t="s">
        <v>53</v>
      </c>
      <c r="H2148" s="1114">
        <v>22.96</v>
      </c>
      <c r="I2148" s="1115"/>
    </row>
    <row r="2149" spans="1:9" ht="12.75" customHeight="1" x14ac:dyDescent="0.2">
      <c r="A2149" s="1112" t="s">
        <v>4097</v>
      </c>
      <c r="B2149" s="1112"/>
      <c r="C2149" s="1113" t="s">
        <v>4098</v>
      </c>
      <c r="D2149" s="1113"/>
      <c r="E2149" s="1113"/>
      <c r="F2149" s="1113"/>
      <c r="G2149" s="406" t="s">
        <v>53</v>
      </c>
      <c r="H2149" s="1114">
        <v>36.229999999999997</v>
      </c>
      <c r="I2149" s="1115"/>
    </row>
    <row r="2150" spans="1:9" ht="12.75" customHeight="1" x14ac:dyDescent="0.2">
      <c r="A2150" s="1112" t="s">
        <v>4099</v>
      </c>
      <c r="B2150" s="1112"/>
      <c r="C2150" s="1113" t="s">
        <v>4100</v>
      </c>
      <c r="D2150" s="1113"/>
      <c r="E2150" s="1113"/>
      <c r="F2150" s="1113"/>
      <c r="G2150" s="406" t="s">
        <v>53</v>
      </c>
      <c r="H2150" s="1114">
        <v>55.12</v>
      </c>
      <c r="I2150" s="1115"/>
    </row>
    <row r="2151" spans="1:9" ht="12.75" customHeight="1" x14ac:dyDescent="0.2">
      <c r="A2151" s="1112" t="s">
        <v>4101</v>
      </c>
      <c r="B2151" s="1112"/>
      <c r="C2151" s="1113" t="s">
        <v>4102</v>
      </c>
      <c r="D2151" s="1113"/>
      <c r="E2151" s="1113"/>
      <c r="F2151" s="1113"/>
      <c r="G2151" s="406" t="s">
        <v>53</v>
      </c>
      <c r="H2151" s="1114">
        <v>70.38</v>
      </c>
      <c r="I2151" s="1115"/>
    </row>
    <row r="2152" spans="1:9" ht="12.75" customHeight="1" x14ac:dyDescent="0.2">
      <c r="A2152" s="1112" t="s">
        <v>4103</v>
      </c>
      <c r="B2152" s="1112"/>
      <c r="C2152" s="1113" t="s">
        <v>4104</v>
      </c>
      <c r="D2152" s="1113"/>
      <c r="E2152" s="1113"/>
      <c r="F2152" s="1113"/>
      <c r="G2152" s="406" t="s">
        <v>53</v>
      </c>
      <c r="H2152" s="1114">
        <v>85.32</v>
      </c>
      <c r="I2152" s="1115"/>
    </row>
    <row r="2153" spans="1:9" ht="12.75" customHeight="1" x14ac:dyDescent="0.2">
      <c r="A2153" s="1112" t="s">
        <v>4105</v>
      </c>
      <c r="B2153" s="1112"/>
      <c r="C2153" s="1113" t="s">
        <v>4106</v>
      </c>
      <c r="D2153" s="1113"/>
      <c r="E2153" s="1113"/>
      <c r="F2153" s="1113"/>
      <c r="G2153" s="406" t="s">
        <v>53</v>
      </c>
      <c r="H2153" s="1116">
        <v>126.33</v>
      </c>
      <c r="I2153" s="1115"/>
    </row>
    <row r="2154" spans="1:9" ht="12.75" customHeight="1" x14ac:dyDescent="0.2">
      <c r="A2154" s="1112" t="s">
        <v>4107</v>
      </c>
      <c r="B2154" s="1112"/>
      <c r="C2154" s="1113" t="s">
        <v>4108</v>
      </c>
      <c r="D2154" s="1113"/>
      <c r="E2154" s="1113"/>
      <c r="F2154" s="1113"/>
      <c r="G2154" s="406" t="s">
        <v>53</v>
      </c>
      <c r="H2154" s="1116">
        <v>211.11</v>
      </c>
      <c r="I2154" s="1115"/>
    </row>
    <row r="2155" spans="1:9" ht="12.75" customHeight="1" x14ac:dyDescent="0.2">
      <c r="A2155" s="1112" t="s">
        <v>4109</v>
      </c>
      <c r="B2155" s="1112"/>
      <c r="C2155" s="1113" t="s">
        <v>4110</v>
      </c>
      <c r="D2155" s="1113"/>
      <c r="E2155" s="1113"/>
      <c r="F2155" s="1113"/>
      <c r="G2155" s="406" t="s">
        <v>53</v>
      </c>
      <c r="H2155" s="1116">
        <v>291.55</v>
      </c>
      <c r="I2155" s="1115"/>
    </row>
    <row r="2156" spans="1:9" ht="12.75" customHeight="1" x14ac:dyDescent="0.2">
      <c r="A2156" s="1140">
        <v>8984</v>
      </c>
      <c r="B2156" s="1119"/>
      <c r="C2156" s="1120" t="s">
        <v>4111</v>
      </c>
      <c r="D2156" s="1120"/>
      <c r="E2156" s="1120"/>
      <c r="F2156" s="1120"/>
      <c r="G2156" s="405"/>
      <c r="H2156" s="1121"/>
      <c r="I2156" s="1121"/>
    </row>
    <row r="2157" spans="1:9" ht="12.75" customHeight="1" x14ac:dyDescent="0.2">
      <c r="A2157" s="1112" t="s">
        <v>4112</v>
      </c>
      <c r="B2157" s="1112"/>
      <c r="C2157" s="1113" t="s">
        <v>4113</v>
      </c>
      <c r="D2157" s="1113"/>
      <c r="E2157" s="1113"/>
      <c r="F2157" s="1113"/>
      <c r="G2157" s="406" t="s">
        <v>53</v>
      </c>
      <c r="H2157" s="1116">
        <v>756.49</v>
      </c>
      <c r="I2157" s="1115"/>
    </row>
    <row r="2158" spans="1:9" ht="12.75" customHeight="1" x14ac:dyDescent="0.2">
      <c r="A2158" s="1112" t="s">
        <v>4114</v>
      </c>
      <c r="B2158" s="1112"/>
      <c r="C2158" s="1113" t="s">
        <v>4115</v>
      </c>
      <c r="D2158" s="1113"/>
      <c r="E2158" s="1113"/>
      <c r="F2158" s="1113"/>
      <c r="G2158" s="406" t="s">
        <v>53</v>
      </c>
      <c r="H2158" s="1116">
        <v>104.98</v>
      </c>
      <c r="I2158" s="1115"/>
    </row>
    <row r="2159" spans="1:9" ht="12.75" customHeight="1" x14ac:dyDescent="0.2">
      <c r="A2159" s="1112" t="s">
        <v>4116</v>
      </c>
      <c r="B2159" s="1112"/>
      <c r="C2159" s="1113" t="s">
        <v>4117</v>
      </c>
      <c r="D2159" s="1113"/>
      <c r="E2159" s="1113"/>
      <c r="F2159" s="1113"/>
      <c r="G2159" s="406" t="s">
        <v>53</v>
      </c>
      <c r="H2159" s="1116">
        <v>152.61000000000001</v>
      </c>
      <c r="I2159" s="1115"/>
    </row>
    <row r="2160" spans="1:9" ht="12.75" customHeight="1" x14ac:dyDescent="0.2">
      <c r="A2160" s="1112" t="s">
        <v>4118</v>
      </c>
      <c r="B2160" s="1112"/>
      <c r="C2160" s="1113" t="s">
        <v>4119</v>
      </c>
      <c r="D2160" s="1113"/>
      <c r="E2160" s="1113"/>
      <c r="F2160" s="1113"/>
      <c r="G2160" s="406" t="s">
        <v>53</v>
      </c>
      <c r="H2160" s="1116">
        <v>183.57</v>
      </c>
      <c r="I2160" s="1115"/>
    </row>
    <row r="2161" spans="1:9" ht="12.75" customHeight="1" x14ac:dyDescent="0.2">
      <c r="A2161" s="1112" t="s">
        <v>4120</v>
      </c>
      <c r="B2161" s="1112"/>
      <c r="C2161" s="1113" t="s">
        <v>4121</v>
      </c>
      <c r="D2161" s="1113"/>
      <c r="E2161" s="1113"/>
      <c r="F2161" s="1113"/>
      <c r="G2161" s="406" t="s">
        <v>53</v>
      </c>
      <c r="H2161" s="1116">
        <v>290.48</v>
      </c>
      <c r="I2161" s="1115"/>
    </row>
    <row r="2162" spans="1:9" ht="12.75" customHeight="1" x14ac:dyDescent="0.2">
      <c r="A2162" s="1112" t="s">
        <v>4122</v>
      </c>
      <c r="B2162" s="1112"/>
      <c r="C2162" s="1113" t="s">
        <v>4123</v>
      </c>
      <c r="D2162" s="1113"/>
      <c r="E2162" s="1113"/>
      <c r="F2162" s="1113"/>
      <c r="G2162" s="406" t="s">
        <v>53</v>
      </c>
      <c r="H2162" s="1116">
        <v>331.16</v>
      </c>
      <c r="I2162" s="1115"/>
    </row>
    <row r="2163" spans="1:9" ht="12.75" customHeight="1" x14ac:dyDescent="0.2">
      <c r="A2163" s="1112" t="s">
        <v>4124</v>
      </c>
      <c r="B2163" s="1112"/>
      <c r="C2163" s="1113" t="s">
        <v>4125</v>
      </c>
      <c r="D2163" s="1113"/>
      <c r="E2163" s="1113"/>
      <c r="F2163" s="1113"/>
      <c r="G2163" s="406" t="s">
        <v>53</v>
      </c>
      <c r="H2163" s="1116">
        <v>445.81</v>
      </c>
      <c r="I2163" s="1115"/>
    </row>
    <row r="2164" spans="1:9" ht="12.75" customHeight="1" x14ac:dyDescent="0.2">
      <c r="A2164" s="1112" t="s">
        <v>4126</v>
      </c>
      <c r="B2164" s="1112"/>
      <c r="C2164" s="1113" t="s">
        <v>4127</v>
      </c>
      <c r="D2164" s="1113"/>
      <c r="E2164" s="1113"/>
      <c r="F2164" s="1113"/>
      <c r="G2164" s="406" t="s">
        <v>53</v>
      </c>
      <c r="H2164" s="1116">
        <v>548.5</v>
      </c>
      <c r="I2164" s="1115"/>
    </row>
    <row r="2165" spans="1:9" ht="12.75" customHeight="1" x14ac:dyDescent="0.2">
      <c r="A2165" s="1112" t="s">
        <v>4128</v>
      </c>
      <c r="B2165" s="1112"/>
      <c r="C2165" s="1113" t="s">
        <v>4129</v>
      </c>
      <c r="D2165" s="1113"/>
      <c r="E2165" s="1113"/>
      <c r="F2165" s="1113"/>
      <c r="G2165" s="406" t="s">
        <v>53</v>
      </c>
      <c r="H2165" s="1116">
        <v>589.27</v>
      </c>
      <c r="I2165" s="1115"/>
    </row>
    <row r="2166" spans="1:9" ht="12.75" customHeight="1" x14ac:dyDescent="0.2">
      <c r="A2166" s="1112" t="s">
        <v>4130</v>
      </c>
      <c r="B2166" s="1112"/>
      <c r="C2166" s="1113" t="s">
        <v>4131</v>
      </c>
      <c r="D2166" s="1113"/>
      <c r="E2166" s="1113"/>
      <c r="F2166" s="1113"/>
      <c r="G2166" s="406" t="s">
        <v>53</v>
      </c>
      <c r="H2166" s="1116">
        <v>756.49</v>
      </c>
      <c r="I2166" s="1115"/>
    </row>
    <row r="2167" spans="1:9" ht="12.75" customHeight="1" x14ac:dyDescent="0.2">
      <c r="A2167" s="1112" t="s">
        <v>4132</v>
      </c>
      <c r="B2167" s="1112"/>
      <c r="C2167" s="1113" t="s">
        <v>4133</v>
      </c>
      <c r="D2167" s="1113"/>
      <c r="E2167" s="1113"/>
      <c r="F2167" s="1113"/>
      <c r="G2167" s="406" t="s">
        <v>53</v>
      </c>
      <c r="H2167" s="1114">
        <v>76.58</v>
      </c>
      <c r="I2167" s="1115"/>
    </row>
    <row r="2168" spans="1:9" ht="12.75" customHeight="1" x14ac:dyDescent="0.2">
      <c r="A2168" s="1112" t="s">
        <v>4134</v>
      </c>
      <c r="B2168" s="1112"/>
      <c r="C2168" s="1113" t="s">
        <v>4135</v>
      </c>
      <c r="D2168" s="1113"/>
      <c r="E2168" s="1113"/>
      <c r="F2168" s="1113"/>
      <c r="G2168" s="406" t="s">
        <v>53</v>
      </c>
      <c r="H2168" s="1116">
        <v>112.61</v>
      </c>
      <c r="I2168" s="1115"/>
    </row>
    <row r="2169" spans="1:9" ht="12.75" customHeight="1" x14ac:dyDescent="0.2">
      <c r="A2169" s="1112" t="s">
        <v>4136</v>
      </c>
      <c r="B2169" s="1112"/>
      <c r="C2169" s="1113" t="s">
        <v>4137</v>
      </c>
      <c r="D2169" s="1113"/>
      <c r="E2169" s="1113"/>
      <c r="F2169" s="1113"/>
      <c r="G2169" s="406" t="s">
        <v>53</v>
      </c>
      <c r="H2169" s="1116">
        <v>135.77000000000001</v>
      </c>
      <c r="I2169" s="1115"/>
    </row>
    <row r="2170" spans="1:9" ht="12.75" customHeight="1" x14ac:dyDescent="0.2">
      <c r="A2170" s="1112" t="s">
        <v>4138</v>
      </c>
      <c r="B2170" s="1112"/>
      <c r="C2170" s="1113" t="s">
        <v>4139</v>
      </c>
      <c r="D2170" s="1113"/>
      <c r="E2170" s="1113"/>
      <c r="F2170" s="1113"/>
      <c r="G2170" s="406" t="s">
        <v>53</v>
      </c>
      <c r="H2170" s="1116">
        <v>202.93</v>
      </c>
      <c r="I2170" s="1115"/>
    </row>
    <row r="2171" spans="1:9" ht="12.75" customHeight="1" x14ac:dyDescent="0.2">
      <c r="A2171" s="1112" t="s">
        <v>4140</v>
      </c>
      <c r="B2171" s="1112"/>
      <c r="C2171" s="1113" t="s">
        <v>4141</v>
      </c>
      <c r="D2171" s="1113"/>
      <c r="E2171" s="1113"/>
      <c r="F2171" s="1113"/>
      <c r="G2171" s="406" t="s">
        <v>53</v>
      </c>
      <c r="H2171" s="1116">
        <v>246.38</v>
      </c>
      <c r="I2171" s="1115"/>
    </row>
    <row r="2172" spans="1:9" ht="12.75" customHeight="1" x14ac:dyDescent="0.2">
      <c r="A2172" s="1112" t="s">
        <v>4142</v>
      </c>
      <c r="B2172" s="1112"/>
      <c r="C2172" s="1113" t="s">
        <v>4143</v>
      </c>
      <c r="D2172" s="1113"/>
      <c r="E2172" s="1113"/>
      <c r="F2172" s="1113"/>
      <c r="G2172" s="406" t="s">
        <v>53</v>
      </c>
      <c r="H2172" s="1116">
        <v>344.25</v>
      </c>
      <c r="I2172" s="1115"/>
    </row>
    <row r="2173" spans="1:9" ht="12.75" customHeight="1" x14ac:dyDescent="0.2">
      <c r="A2173" s="1112" t="s">
        <v>4144</v>
      </c>
      <c r="B2173" s="1112"/>
      <c r="C2173" s="1113" t="s">
        <v>4145</v>
      </c>
      <c r="D2173" s="1113"/>
      <c r="E2173" s="1113"/>
      <c r="F2173" s="1113"/>
      <c r="G2173" s="406" t="s">
        <v>53</v>
      </c>
      <c r="H2173" s="1116">
        <v>471.94</v>
      </c>
      <c r="I2173" s="1115"/>
    </row>
    <row r="2174" spans="1:9" ht="12.75" customHeight="1" x14ac:dyDescent="0.2">
      <c r="A2174" s="1112" t="s">
        <v>4146</v>
      </c>
      <c r="B2174" s="1112"/>
      <c r="C2174" s="1113" t="s">
        <v>4147</v>
      </c>
      <c r="D2174" s="1113"/>
      <c r="E2174" s="1113"/>
      <c r="F2174" s="1113"/>
      <c r="G2174" s="406" t="s">
        <v>53</v>
      </c>
      <c r="H2174" s="1116">
        <v>589.27</v>
      </c>
      <c r="I2174" s="1115"/>
    </row>
    <row r="2175" spans="1:9" ht="12.75" customHeight="1" x14ac:dyDescent="0.2">
      <c r="A2175" s="1140">
        <v>8985</v>
      </c>
      <c r="B2175" s="1119"/>
      <c r="C2175" s="1120" t="s">
        <v>4148</v>
      </c>
      <c r="D2175" s="1120"/>
      <c r="E2175" s="1120"/>
      <c r="F2175" s="1120"/>
      <c r="G2175" s="405"/>
      <c r="H2175" s="1121"/>
      <c r="I2175" s="1121"/>
    </row>
    <row r="2176" spans="1:9" ht="12.75" customHeight="1" x14ac:dyDescent="0.2">
      <c r="A2176" s="1112" t="s">
        <v>4149</v>
      </c>
      <c r="B2176" s="1112"/>
      <c r="C2176" s="1113" t="s">
        <v>4150</v>
      </c>
      <c r="D2176" s="1113"/>
      <c r="E2176" s="1113"/>
      <c r="F2176" s="1113"/>
      <c r="G2176" s="406" t="s">
        <v>53</v>
      </c>
      <c r="H2176" s="1114">
        <v>82.7</v>
      </c>
      <c r="I2176" s="1115"/>
    </row>
    <row r="2177" spans="1:9" ht="12.75" customHeight="1" x14ac:dyDescent="0.2">
      <c r="A2177" s="1112" t="s">
        <v>4151</v>
      </c>
      <c r="B2177" s="1112"/>
      <c r="C2177" s="1113" t="s">
        <v>4152</v>
      </c>
      <c r="D2177" s="1113"/>
      <c r="E2177" s="1113"/>
      <c r="F2177" s="1113"/>
      <c r="G2177" s="406" t="s">
        <v>53</v>
      </c>
      <c r="H2177" s="1116">
        <v>106.31</v>
      </c>
      <c r="I2177" s="1115"/>
    </row>
    <row r="2178" spans="1:9" ht="12.75" customHeight="1" x14ac:dyDescent="0.2">
      <c r="A2178" s="1112" t="s">
        <v>4153</v>
      </c>
      <c r="B2178" s="1112"/>
      <c r="C2178" s="1113" t="s">
        <v>4154</v>
      </c>
      <c r="D2178" s="1113"/>
      <c r="E2178" s="1113"/>
      <c r="F2178" s="1113"/>
      <c r="G2178" s="406" t="s">
        <v>53</v>
      </c>
      <c r="H2178" s="1116">
        <v>101.11</v>
      </c>
      <c r="I2178" s="1115"/>
    </row>
    <row r="2179" spans="1:9" ht="12.75" customHeight="1" x14ac:dyDescent="0.2">
      <c r="A2179" s="1112" t="s">
        <v>4155</v>
      </c>
      <c r="B2179" s="1112"/>
      <c r="C2179" s="1113" t="s">
        <v>4156</v>
      </c>
      <c r="D2179" s="1113"/>
      <c r="E2179" s="1113"/>
      <c r="F2179" s="1113"/>
      <c r="G2179" s="406" t="s">
        <v>53</v>
      </c>
      <c r="H2179" s="1114">
        <v>53.6</v>
      </c>
      <c r="I2179" s="1115"/>
    </row>
    <row r="2180" spans="1:9" ht="12.75" customHeight="1" x14ac:dyDescent="0.2">
      <c r="A2180" s="1112" t="s">
        <v>4157</v>
      </c>
      <c r="B2180" s="1112"/>
      <c r="C2180" s="1113" t="s">
        <v>4158</v>
      </c>
      <c r="D2180" s="1113"/>
      <c r="E2180" s="1113"/>
      <c r="F2180" s="1113"/>
      <c r="G2180" s="406" t="s">
        <v>53</v>
      </c>
      <c r="H2180" s="1116">
        <v>126.44</v>
      </c>
      <c r="I2180" s="1115"/>
    </row>
    <row r="2181" spans="1:9" ht="12.75" customHeight="1" x14ac:dyDescent="0.2">
      <c r="A2181" s="1112" t="s">
        <v>4159</v>
      </c>
      <c r="B2181" s="1112"/>
      <c r="C2181" s="1113" t="s">
        <v>4160</v>
      </c>
      <c r="D2181" s="1113"/>
      <c r="E2181" s="1113"/>
      <c r="F2181" s="1113"/>
      <c r="G2181" s="406" t="s">
        <v>53</v>
      </c>
      <c r="H2181" s="1116">
        <v>174.22</v>
      </c>
      <c r="I2181" s="1115"/>
    </row>
    <row r="2182" spans="1:9" ht="12.75" customHeight="1" x14ac:dyDescent="0.2">
      <c r="A2182" s="1112" t="s">
        <v>4161</v>
      </c>
      <c r="B2182" s="1112"/>
      <c r="C2182" s="1113" t="s">
        <v>4162</v>
      </c>
      <c r="D2182" s="1113"/>
      <c r="E2182" s="1113"/>
      <c r="F2182" s="1113"/>
      <c r="G2182" s="406" t="s">
        <v>53</v>
      </c>
      <c r="H2182" s="1114">
        <v>67.58</v>
      </c>
      <c r="I2182" s="1115"/>
    </row>
    <row r="2183" spans="1:9" ht="12.75" customHeight="1" x14ac:dyDescent="0.2">
      <c r="A2183" s="1140">
        <v>8986</v>
      </c>
      <c r="B2183" s="1119"/>
      <c r="C2183" s="1120" t="s">
        <v>4163</v>
      </c>
      <c r="D2183" s="1120"/>
      <c r="E2183" s="1120"/>
      <c r="F2183" s="1120"/>
      <c r="G2183" s="405"/>
      <c r="H2183" s="1121"/>
      <c r="I2183" s="1121"/>
    </row>
    <row r="2184" spans="1:9" ht="12.75" customHeight="1" x14ac:dyDescent="0.2">
      <c r="A2184" s="1112" t="s">
        <v>4164</v>
      </c>
      <c r="B2184" s="1112"/>
      <c r="C2184" s="1113" t="s">
        <v>4165</v>
      </c>
      <c r="D2184" s="1113"/>
      <c r="E2184" s="1113"/>
      <c r="F2184" s="1113"/>
      <c r="G2184" s="406" t="s">
        <v>167</v>
      </c>
      <c r="H2184" s="1114">
        <v>19.440000000000001</v>
      </c>
      <c r="I2184" s="1115"/>
    </row>
    <row r="2185" spans="1:9" ht="12.75" customHeight="1" x14ac:dyDescent="0.2">
      <c r="A2185" s="1112" t="s">
        <v>4166</v>
      </c>
      <c r="B2185" s="1112"/>
      <c r="C2185" s="1113" t="s">
        <v>4167</v>
      </c>
      <c r="D2185" s="1113"/>
      <c r="E2185" s="1113"/>
      <c r="F2185" s="1113"/>
      <c r="G2185" s="406" t="s">
        <v>167</v>
      </c>
      <c r="H2185" s="1114">
        <v>22.99</v>
      </c>
      <c r="I2185" s="1115"/>
    </row>
    <row r="2186" spans="1:9" ht="12.75" customHeight="1" x14ac:dyDescent="0.2">
      <c r="A2186" s="1112" t="s">
        <v>4168</v>
      </c>
      <c r="B2186" s="1112"/>
      <c r="C2186" s="1113" t="s">
        <v>4169</v>
      </c>
      <c r="D2186" s="1113"/>
      <c r="E2186" s="1113"/>
      <c r="F2186" s="1113"/>
      <c r="G2186" s="406" t="s">
        <v>167</v>
      </c>
      <c r="H2186" s="1114">
        <v>31.93</v>
      </c>
      <c r="I2186" s="1115"/>
    </row>
    <row r="2187" spans="1:9" ht="12.75" customHeight="1" x14ac:dyDescent="0.2">
      <c r="A2187" s="1112" t="s">
        <v>4170</v>
      </c>
      <c r="B2187" s="1112"/>
      <c r="C2187" s="1113" t="s">
        <v>4171</v>
      </c>
      <c r="D2187" s="1113"/>
      <c r="E2187" s="1113"/>
      <c r="F2187" s="1113"/>
      <c r="G2187" s="406" t="s">
        <v>167</v>
      </c>
      <c r="H2187" s="1114">
        <v>39.54</v>
      </c>
      <c r="I2187" s="1115"/>
    </row>
    <row r="2188" spans="1:9" ht="12.75" customHeight="1" x14ac:dyDescent="0.2">
      <c r="A2188" s="1112" t="s">
        <v>4172</v>
      </c>
      <c r="B2188" s="1112"/>
      <c r="C2188" s="1113" t="s">
        <v>4173</v>
      </c>
      <c r="D2188" s="1113"/>
      <c r="E2188" s="1113"/>
      <c r="F2188" s="1113"/>
      <c r="G2188" s="406" t="s">
        <v>167</v>
      </c>
      <c r="H2188" s="1114">
        <v>41.24</v>
      </c>
      <c r="I2188" s="1115"/>
    </row>
    <row r="2189" spans="1:9" ht="12.75" customHeight="1" x14ac:dyDescent="0.2">
      <c r="A2189" s="1112" t="s">
        <v>4174</v>
      </c>
      <c r="B2189" s="1112"/>
      <c r="C2189" s="1113" t="s">
        <v>4175</v>
      </c>
      <c r="D2189" s="1113"/>
      <c r="E2189" s="1113"/>
      <c r="F2189" s="1113"/>
      <c r="G2189" s="406" t="s">
        <v>167</v>
      </c>
      <c r="H2189" s="1114">
        <v>68.239999999999995</v>
      </c>
      <c r="I2189" s="1115"/>
    </row>
    <row r="2190" spans="1:9" ht="12.75" customHeight="1" x14ac:dyDescent="0.2">
      <c r="A2190" s="1112" t="s">
        <v>4176</v>
      </c>
      <c r="B2190" s="1112"/>
      <c r="C2190" s="1113" t="s">
        <v>4177</v>
      </c>
      <c r="D2190" s="1113"/>
      <c r="E2190" s="1113"/>
      <c r="F2190" s="1113"/>
      <c r="G2190" s="406" t="s">
        <v>167</v>
      </c>
      <c r="H2190" s="1114">
        <v>94.48</v>
      </c>
      <c r="I2190" s="1115"/>
    </row>
    <row r="2191" spans="1:9" ht="12.75" customHeight="1" x14ac:dyDescent="0.2">
      <c r="A2191" s="1112" t="s">
        <v>4178</v>
      </c>
      <c r="B2191" s="1112"/>
      <c r="C2191" s="1113" t="s">
        <v>4179</v>
      </c>
      <c r="D2191" s="1113"/>
      <c r="E2191" s="1113"/>
      <c r="F2191" s="1113"/>
      <c r="G2191" s="406" t="s">
        <v>167</v>
      </c>
      <c r="H2191" s="1114">
        <v>92.44</v>
      </c>
      <c r="I2191" s="1115"/>
    </row>
    <row r="2192" spans="1:9" ht="12.75" customHeight="1" x14ac:dyDescent="0.2">
      <c r="A2192" s="1112" t="s">
        <v>4180</v>
      </c>
      <c r="B2192" s="1112"/>
      <c r="C2192" s="1113" t="s">
        <v>4181</v>
      </c>
      <c r="D2192" s="1113"/>
      <c r="E2192" s="1113"/>
      <c r="F2192" s="1113"/>
      <c r="G2192" s="406" t="s">
        <v>167</v>
      </c>
      <c r="H2192" s="1116">
        <v>136.82</v>
      </c>
      <c r="I2192" s="1115"/>
    </row>
    <row r="2193" spans="1:9" ht="12.75" customHeight="1" x14ac:dyDescent="0.2">
      <c r="A2193" s="1112" t="s">
        <v>4182</v>
      </c>
      <c r="B2193" s="1112"/>
      <c r="C2193" s="1113" t="s">
        <v>4183</v>
      </c>
      <c r="D2193" s="1113"/>
      <c r="E2193" s="1113"/>
      <c r="F2193" s="1113"/>
      <c r="G2193" s="406" t="s">
        <v>167</v>
      </c>
      <c r="H2193" s="1116">
        <v>127.56</v>
      </c>
      <c r="I2193" s="1115"/>
    </row>
    <row r="2194" spans="1:9" ht="12.75" customHeight="1" x14ac:dyDescent="0.2">
      <c r="A2194" s="1112" t="s">
        <v>4184</v>
      </c>
      <c r="B2194" s="1112"/>
      <c r="C2194" s="1113" t="s">
        <v>4185</v>
      </c>
      <c r="D2194" s="1113"/>
      <c r="E2194" s="1113"/>
      <c r="F2194" s="1113"/>
      <c r="G2194" s="406" t="s">
        <v>167</v>
      </c>
      <c r="H2194" s="1116">
        <v>123.77</v>
      </c>
      <c r="I2194" s="1115"/>
    </row>
    <row r="2195" spans="1:9" ht="12.75" customHeight="1" x14ac:dyDescent="0.2">
      <c r="A2195" s="1112" t="s">
        <v>4186</v>
      </c>
      <c r="B2195" s="1112"/>
      <c r="C2195" s="1113" t="s">
        <v>4187</v>
      </c>
      <c r="D2195" s="1113"/>
      <c r="E2195" s="1113"/>
      <c r="F2195" s="1113"/>
      <c r="G2195" s="406" t="s">
        <v>167</v>
      </c>
      <c r="H2195" s="1116">
        <v>114.51</v>
      </c>
      <c r="I2195" s="1115"/>
    </row>
    <row r="2196" spans="1:9" ht="12.75" customHeight="1" x14ac:dyDescent="0.2">
      <c r="A2196" s="1112" t="s">
        <v>4188</v>
      </c>
      <c r="B2196" s="1112"/>
      <c r="C2196" s="1113" t="s">
        <v>4189</v>
      </c>
      <c r="D2196" s="1113"/>
      <c r="E2196" s="1113"/>
      <c r="F2196" s="1113"/>
      <c r="G2196" s="406" t="s">
        <v>167</v>
      </c>
      <c r="H2196" s="1114">
        <v>78.349999999999994</v>
      </c>
      <c r="I2196" s="1115"/>
    </row>
    <row r="2197" spans="1:9" ht="12.75" customHeight="1" x14ac:dyDescent="0.2">
      <c r="A2197" s="1112" t="s">
        <v>4190</v>
      </c>
      <c r="B2197" s="1112"/>
      <c r="C2197" s="1113" t="s">
        <v>4191</v>
      </c>
      <c r="D2197" s="1113"/>
      <c r="E2197" s="1113"/>
      <c r="F2197" s="1113"/>
      <c r="G2197" s="406" t="s">
        <v>167</v>
      </c>
      <c r="H2197" s="1114">
        <v>76.31</v>
      </c>
      <c r="I2197" s="1115"/>
    </row>
    <row r="2198" spans="1:9" ht="12.75" customHeight="1" x14ac:dyDescent="0.2">
      <c r="A2198" s="1112" t="s">
        <v>4192</v>
      </c>
      <c r="B2198" s="1112"/>
      <c r="C2198" s="1113" t="s">
        <v>4193</v>
      </c>
      <c r="D2198" s="1113"/>
      <c r="E2198" s="1113"/>
      <c r="F2198" s="1113"/>
      <c r="G2198" s="406" t="s">
        <v>167</v>
      </c>
      <c r="H2198" s="1114">
        <v>82.27</v>
      </c>
      <c r="I2198" s="1115"/>
    </row>
    <row r="2199" spans="1:9" ht="12.75" customHeight="1" x14ac:dyDescent="0.2">
      <c r="A2199" s="1112" t="s">
        <v>4194</v>
      </c>
      <c r="B2199" s="1112"/>
      <c r="C2199" s="1113" t="s">
        <v>4195</v>
      </c>
      <c r="D2199" s="1113"/>
      <c r="E2199" s="1113"/>
      <c r="F2199" s="1113"/>
      <c r="G2199" s="406" t="s">
        <v>167</v>
      </c>
      <c r="H2199" s="1114">
        <v>80.2</v>
      </c>
      <c r="I2199" s="1115"/>
    </row>
    <row r="2200" spans="1:9" ht="12.75" customHeight="1" x14ac:dyDescent="0.2">
      <c r="A2200" s="1112" t="s">
        <v>4196</v>
      </c>
      <c r="B2200" s="1112"/>
      <c r="C2200" s="1113" t="s">
        <v>4197</v>
      </c>
      <c r="D2200" s="1113"/>
      <c r="E2200" s="1113"/>
      <c r="F2200" s="1113"/>
      <c r="G2200" s="406" t="s">
        <v>167</v>
      </c>
      <c r="H2200" s="1114">
        <v>43.03</v>
      </c>
      <c r="I2200" s="1115"/>
    </row>
    <row r="2201" spans="1:9" ht="12.75" customHeight="1" x14ac:dyDescent="0.2">
      <c r="A2201" s="1112" t="s">
        <v>4198</v>
      </c>
      <c r="B2201" s="1112"/>
      <c r="C2201" s="1113" t="s">
        <v>4199</v>
      </c>
      <c r="D2201" s="1113"/>
      <c r="E2201" s="1113"/>
      <c r="F2201" s="1113"/>
      <c r="G2201" s="406" t="s">
        <v>167</v>
      </c>
      <c r="H2201" s="1114">
        <v>64.41</v>
      </c>
      <c r="I2201" s="1115"/>
    </row>
    <row r="2202" spans="1:9" ht="12.75" customHeight="1" x14ac:dyDescent="0.2">
      <c r="A2202" s="1112" t="s">
        <v>4200</v>
      </c>
      <c r="B2202" s="1112"/>
      <c r="C2202" s="1113" t="s">
        <v>4201</v>
      </c>
      <c r="D2202" s="1113"/>
      <c r="E2202" s="1113"/>
      <c r="F2202" s="1113"/>
      <c r="G2202" s="406" t="s">
        <v>167</v>
      </c>
      <c r="H2202" s="1114">
        <v>51.52</v>
      </c>
      <c r="I2202" s="1115"/>
    </row>
    <row r="2203" spans="1:9" ht="12.75" customHeight="1" x14ac:dyDescent="0.2">
      <c r="A2203" s="1112" t="s">
        <v>4202</v>
      </c>
      <c r="B2203" s="1112"/>
      <c r="C2203" s="1113" t="s">
        <v>4203</v>
      </c>
      <c r="D2203" s="1113"/>
      <c r="E2203" s="1113"/>
      <c r="F2203" s="1113"/>
      <c r="G2203" s="406" t="s">
        <v>167</v>
      </c>
      <c r="H2203" s="1114">
        <v>30.28</v>
      </c>
      <c r="I2203" s="1115"/>
    </row>
    <row r="2204" spans="1:9" ht="12.75" customHeight="1" x14ac:dyDescent="0.2">
      <c r="A2204" s="1112" t="s">
        <v>4204</v>
      </c>
      <c r="B2204" s="1112"/>
      <c r="C2204" s="1113" t="s">
        <v>4205</v>
      </c>
      <c r="D2204" s="1113"/>
      <c r="E2204" s="1113"/>
      <c r="F2204" s="1113"/>
      <c r="G2204" s="406" t="s">
        <v>167</v>
      </c>
      <c r="H2204" s="1114">
        <v>81.66</v>
      </c>
      <c r="I2204" s="1115"/>
    </row>
    <row r="2205" spans="1:9" ht="12.75" customHeight="1" x14ac:dyDescent="0.2">
      <c r="A2205" s="1112" t="s">
        <v>4206</v>
      </c>
      <c r="B2205" s="1112"/>
      <c r="C2205" s="1113" t="s">
        <v>4207</v>
      </c>
      <c r="D2205" s="1113"/>
      <c r="E2205" s="1113"/>
      <c r="F2205" s="1113"/>
      <c r="G2205" s="406" t="s">
        <v>167</v>
      </c>
      <c r="H2205" s="1116">
        <v>148.15</v>
      </c>
      <c r="I2205" s="1115"/>
    </row>
    <row r="2206" spans="1:9" ht="12.75" customHeight="1" x14ac:dyDescent="0.2">
      <c r="A2206" s="1112" t="s">
        <v>4208</v>
      </c>
      <c r="B2206" s="1112"/>
      <c r="C2206" s="1113" t="s">
        <v>4209</v>
      </c>
      <c r="D2206" s="1113"/>
      <c r="E2206" s="1113"/>
      <c r="F2206" s="1113"/>
      <c r="G2206" s="406" t="s">
        <v>167</v>
      </c>
      <c r="H2206" s="1116">
        <v>250.32</v>
      </c>
      <c r="I2206" s="1115"/>
    </row>
    <row r="2207" spans="1:9" ht="12.75" customHeight="1" x14ac:dyDescent="0.2">
      <c r="A2207" s="1112" t="s">
        <v>4210</v>
      </c>
      <c r="B2207" s="1112"/>
      <c r="C2207" s="1113" t="s">
        <v>4211</v>
      </c>
      <c r="D2207" s="1113"/>
      <c r="E2207" s="1113"/>
      <c r="F2207" s="1113"/>
      <c r="G2207" s="406" t="s">
        <v>167</v>
      </c>
      <c r="H2207" s="1114">
        <v>31.1</v>
      </c>
      <c r="I2207" s="1115"/>
    </row>
    <row r="2208" spans="1:9" ht="12.75" customHeight="1" x14ac:dyDescent="0.2">
      <c r="A2208" s="1112" t="s">
        <v>4212</v>
      </c>
      <c r="B2208" s="1112"/>
      <c r="C2208" s="1113" t="s">
        <v>4213</v>
      </c>
      <c r="D2208" s="1113"/>
      <c r="E2208" s="1113"/>
      <c r="F2208" s="1113"/>
      <c r="G2208" s="406" t="s">
        <v>167</v>
      </c>
      <c r="H2208" s="1116">
        <v>404.31</v>
      </c>
      <c r="I2208" s="1115"/>
    </row>
    <row r="2209" spans="1:9" ht="12.75" customHeight="1" x14ac:dyDescent="0.2">
      <c r="A2209" s="1112" t="s">
        <v>4214</v>
      </c>
      <c r="B2209" s="1112"/>
      <c r="C2209" s="1113" t="s">
        <v>4215</v>
      </c>
      <c r="D2209" s="1113"/>
      <c r="E2209" s="1113"/>
      <c r="F2209" s="1113"/>
      <c r="G2209" s="406" t="s">
        <v>167</v>
      </c>
      <c r="H2209" s="1114">
        <v>79.14</v>
      </c>
      <c r="I2209" s="1115"/>
    </row>
    <row r="2210" spans="1:9" ht="12.75" customHeight="1" x14ac:dyDescent="0.2">
      <c r="A2210" s="1112" t="s">
        <v>4216</v>
      </c>
      <c r="B2210" s="1112"/>
      <c r="C2210" s="1113" t="s">
        <v>4217</v>
      </c>
      <c r="D2210" s="1113"/>
      <c r="E2210" s="1113"/>
      <c r="F2210" s="1113"/>
      <c r="G2210" s="406" t="s">
        <v>167</v>
      </c>
      <c r="H2210" s="1114">
        <v>77.099999999999994</v>
      </c>
      <c r="I2210" s="1115"/>
    </row>
    <row r="2211" spans="1:9" ht="12.75" customHeight="1" x14ac:dyDescent="0.2">
      <c r="A2211" s="1112" t="s">
        <v>4218</v>
      </c>
      <c r="B2211" s="1112"/>
      <c r="C2211" s="1113" t="s">
        <v>4219</v>
      </c>
      <c r="D2211" s="1113"/>
      <c r="E2211" s="1113"/>
      <c r="F2211" s="1113"/>
      <c r="G2211" s="406" t="s">
        <v>167</v>
      </c>
      <c r="H2211" s="1114">
        <v>80.319999999999993</v>
      </c>
      <c r="I2211" s="1115"/>
    </row>
    <row r="2212" spans="1:9" ht="12.75" customHeight="1" x14ac:dyDescent="0.2">
      <c r="A2212" s="1112" t="s">
        <v>4220</v>
      </c>
      <c r="B2212" s="1112"/>
      <c r="C2212" s="1113" t="s">
        <v>4221</v>
      </c>
      <c r="D2212" s="1113"/>
      <c r="E2212" s="1113"/>
      <c r="F2212" s="1113"/>
      <c r="G2212" s="406" t="s">
        <v>167</v>
      </c>
      <c r="H2212" s="1114">
        <v>78.28</v>
      </c>
      <c r="I2212" s="1115"/>
    </row>
    <row r="2213" spans="1:9" ht="12.75" customHeight="1" x14ac:dyDescent="0.2">
      <c r="A2213" s="1112" t="s">
        <v>4222</v>
      </c>
      <c r="B2213" s="1112"/>
      <c r="C2213" s="1113" t="s">
        <v>4223</v>
      </c>
      <c r="D2213" s="1113"/>
      <c r="E2213" s="1113"/>
      <c r="F2213" s="1113"/>
      <c r="G2213" s="406" t="s">
        <v>589</v>
      </c>
      <c r="H2213" s="1116">
        <v>706.95</v>
      </c>
      <c r="I2213" s="1115"/>
    </row>
    <row r="2214" spans="1:9" ht="12.75" customHeight="1" x14ac:dyDescent="0.2">
      <c r="A2214" s="1112" t="s">
        <v>4224</v>
      </c>
      <c r="B2214" s="1112"/>
      <c r="C2214" s="1113" t="s">
        <v>4225</v>
      </c>
      <c r="D2214" s="1113"/>
      <c r="E2214" s="1113"/>
      <c r="F2214" s="1113"/>
      <c r="G2214" s="406" t="s">
        <v>589</v>
      </c>
      <c r="H2214" s="1114">
        <v>57.86</v>
      </c>
      <c r="I2214" s="1115"/>
    </row>
    <row r="2215" spans="1:9" ht="12.75" customHeight="1" x14ac:dyDescent="0.2">
      <c r="A2215" s="1112" t="s">
        <v>4226</v>
      </c>
      <c r="B2215" s="1112"/>
      <c r="C2215" s="1113" t="s">
        <v>4227</v>
      </c>
      <c r="D2215" s="1113"/>
      <c r="E2215" s="1113"/>
      <c r="F2215" s="1113"/>
      <c r="G2215" s="406" t="s">
        <v>589</v>
      </c>
      <c r="H2215" s="1114">
        <v>73.53</v>
      </c>
      <c r="I2215" s="1115"/>
    </row>
    <row r="2216" spans="1:9" ht="12.75" customHeight="1" x14ac:dyDescent="0.2">
      <c r="A2216" s="1112" t="s">
        <v>4228</v>
      </c>
      <c r="B2216" s="1112"/>
      <c r="C2216" s="1113" t="s">
        <v>4229</v>
      </c>
      <c r="D2216" s="1113"/>
      <c r="E2216" s="1113"/>
      <c r="F2216" s="1113"/>
      <c r="G2216" s="406" t="s">
        <v>589</v>
      </c>
      <c r="H2216" s="1114">
        <v>82.69</v>
      </c>
      <c r="I2216" s="1115"/>
    </row>
    <row r="2217" spans="1:9" ht="12.75" customHeight="1" x14ac:dyDescent="0.2">
      <c r="A2217" s="1112" t="s">
        <v>4230</v>
      </c>
      <c r="B2217" s="1112"/>
      <c r="C2217" s="1113" t="s">
        <v>4231</v>
      </c>
      <c r="D2217" s="1113"/>
      <c r="E2217" s="1113"/>
      <c r="F2217" s="1113"/>
      <c r="G2217" s="406" t="s">
        <v>589</v>
      </c>
      <c r="H2217" s="1116">
        <v>125.83</v>
      </c>
      <c r="I2217" s="1115"/>
    </row>
    <row r="2218" spans="1:9" ht="12.75" customHeight="1" x14ac:dyDescent="0.2">
      <c r="A2218" s="1112" t="s">
        <v>4232</v>
      </c>
      <c r="B2218" s="1112"/>
      <c r="C2218" s="1113" t="s">
        <v>4233</v>
      </c>
      <c r="D2218" s="1113"/>
      <c r="E2218" s="1113"/>
      <c r="F2218" s="1113"/>
      <c r="G2218" s="406" t="s">
        <v>589</v>
      </c>
      <c r="H2218" s="1116">
        <v>132.9</v>
      </c>
      <c r="I2218" s="1115"/>
    </row>
    <row r="2219" spans="1:9" ht="12.75" customHeight="1" x14ac:dyDescent="0.2">
      <c r="A2219" s="1112" t="s">
        <v>4234</v>
      </c>
      <c r="B2219" s="1112"/>
      <c r="C2219" s="1113" t="s">
        <v>4235</v>
      </c>
      <c r="D2219" s="1113"/>
      <c r="E2219" s="1113"/>
      <c r="F2219" s="1113"/>
      <c r="G2219" s="406" t="s">
        <v>589</v>
      </c>
      <c r="H2219" s="1116">
        <v>182.22</v>
      </c>
      <c r="I2219" s="1115"/>
    </row>
    <row r="2220" spans="1:9" ht="12.75" customHeight="1" x14ac:dyDescent="0.2">
      <c r="A2220" s="1112" t="s">
        <v>4236</v>
      </c>
      <c r="B2220" s="1112"/>
      <c r="C2220" s="1113" t="s">
        <v>4237</v>
      </c>
      <c r="D2220" s="1113"/>
      <c r="E2220" s="1113"/>
      <c r="F2220" s="1113"/>
      <c r="G2220" s="406" t="s">
        <v>589</v>
      </c>
      <c r="H2220" s="1116">
        <v>314.23</v>
      </c>
      <c r="I2220" s="1115"/>
    </row>
    <row r="2221" spans="1:9" ht="12.75" customHeight="1" x14ac:dyDescent="0.2">
      <c r="A2221" s="1112" t="s">
        <v>4238</v>
      </c>
      <c r="B2221" s="1112"/>
      <c r="C2221" s="1113" t="s">
        <v>4239</v>
      </c>
      <c r="D2221" s="1113"/>
      <c r="E2221" s="1113"/>
      <c r="F2221" s="1113"/>
      <c r="G2221" s="406" t="s">
        <v>589</v>
      </c>
      <c r="H2221" s="1116">
        <v>408.56</v>
      </c>
      <c r="I2221" s="1115"/>
    </row>
    <row r="2222" spans="1:9" ht="12.75" customHeight="1" x14ac:dyDescent="0.2">
      <c r="A2222" s="1112" t="s">
        <v>4240</v>
      </c>
      <c r="B2222" s="1112"/>
      <c r="C2222" s="1113" t="s">
        <v>4241</v>
      </c>
      <c r="D2222" s="1113"/>
      <c r="E2222" s="1113"/>
      <c r="F2222" s="1113"/>
      <c r="G2222" s="406" t="s">
        <v>589</v>
      </c>
      <c r="H2222" s="1116">
        <v>881.21</v>
      </c>
      <c r="I2222" s="1115"/>
    </row>
    <row r="2223" spans="1:9" ht="12.75" customHeight="1" x14ac:dyDescent="0.2">
      <c r="A2223" s="1112" t="s">
        <v>4242</v>
      </c>
      <c r="B2223" s="1112"/>
      <c r="C2223" s="1113" t="s">
        <v>4243</v>
      </c>
      <c r="D2223" s="1113"/>
      <c r="E2223" s="1113"/>
      <c r="F2223" s="1113"/>
      <c r="G2223" s="406" t="s">
        <v>589</v>
      </c>
      <c r="H2223" s="1114">
        <v>90.45</v>
      </c>
      <c r="I2223" s="1115"/>
    </row>
    <row r="2224" spans="1:9" ht="12.75" customHeight="1" x14ac:dyDescent="0.2">
      <c r="A2224" s="1112" t="s">
        <v>4244</v>
      </c>
      <c r="B2224" s="1112"/>
      <c r="C2224" s="1113" t="s">
        <v>4245</v>
      </c>
      <c r="D2224" s="1113"/>
      <c r="E2224" s="1113"/>
      <c r="F2224" s="1113"/>
      <c r="G2224" s="406" t="s">
        <v>589</v>
      </c>
      <c r="H2224" s="1116">
        <v>106.01</v>
      </c>
      <c r="I2224" s="1115"/>
    </row>
    <row r="2225" spans="1:9" ht="12.75" customHeight="1" x14ac:dyDescent="0.2">
      <c r="A2225" s="1112" t="s">
        <v>4246</v>
      </c>
      <c r="B2225" s="1112"/>
      <c r="C2225" s="1113" t="s">
        <v>4247</v>
      </c>
      <c r="D2225" s="1113"/>
      <c r="E2225" s="1113"/>
      <c r="F2225" s="1113"/>
      <c r="G2225" s="406" t="s">
        <v>589</v>
      </c>
      <c r="H2225" s="1116">
        <v>137.05000000000001</v>
      </c>
      <c r="I2225" s="1115"/>
    </row>
    <row r="2226" spans="1:9" ht="12.75" customHeight="1" x14ac:dyDescent="0.2">
      <c r="A2226" s="1112" t="s">
        <v>4248</v>
      </c>
      <c r="B2226" s="1112"/>
      <c r="C2226" s="1113" t="s">
        <v>4249</v>
      </c>
      <c r="D2226" s="1113"/>
      <c r="E2226" s="1113"/>
      <c r="F2226" s="1113"/>
      <c r="G2226" s="406" t="s">
        <v>589</v>
      </c>
      <c r="H2226" s="1116">
        <v>208.43</v>
      </c>
      <c r="I2226" s="1115"/>
    </row>
    <row r="2227" spans="1:9" ht="12.75" customHeight="1" x14ac:dyDescent="0.2">
      <c r="A2227" s="1112" t="s">
        <v>4250</v>
      </c>
      <c r="B2227" s="1112"/>
      <c r="C2227" s="1113" t="s">
        <v>4251</v>
      </c>
      <c r="D2227" s="1113"/>
      <c r="E2227" s="1113"/>
      <c r="F2227" s="1113"/>
      <c r="G2227" s="406" t="s">
        <v>589</v>
      </c>
      <c r="H2227" s="1116">
        <v>222.46</v>
      </c>
      <c r="I2227" s="1115"/>
    </row>
    <row r="2228" spans="1:9" ht="12.75" customHeight="1" x14ac:dyDescent="0.2">
      <c r="A2228" s="1112" t="s">
        <v>4252</v>
      </c>
      <c r="B2228" s="1112"/>
      <c r="C2228" s="1113" t="s">
        <v>4253</v>
      </c>
      <c r="D2228" s="1113"/>
      <c r="E2228" s="1113"/>
      <c r="F2228" s="1113"/>
      <c r="G2228" s="406" t="s">
        <v>589</v>
      </c>
      <c r="H2228" s="1116">
        <v>302.19</v>
      </c>
      <c r="I2228" s="1115"/>
    </row>
    <row r="2229" spans="1:9" ht="12.75" customHeight="1" x14ac:dyDescent="0.2">
      <c r="A2229" s="1112" t="s">
        <v>4254</v>
      </c>
      <c r="B2229" s="1112"/>
      <c r="C2229" s="1113" t="s">
        <v>4255</v>
      </c>
      <c r="D2229" s="1113"/>
      <c r="E2229" s="1113"/>
      <c r="F2229" s="1113"/>
      <c r="G2229" s="406" t="s">
        <v>589</v>
      </c>
      <c r="H2229" s="1116">
        <v>431.39</v>
      </c>
      <c r="I2229" s="1115"/>
    </row>
    <row r="2230" spans="1:9" ht="12.75" customHeight="1" x14ac:dyDescent="0.2">
      <c r="A2230" s="1112" t="s">
        <v>4256</v>
      </c>
      <c r="B2230" s="1112"/>
      <c r="C2230" s="1113" t="s">
        <v>4257</v>
      </c>
      <c r="D2230" s="1113"/>
      <c r="E2230" s="1113"/>
      <c r="F2230" s="1113"/>
      <c r="G2230" s="406" t="s">
        <v>589</v>
      </c>
      <c r="H2230" s="1116">
        <v>581.14</v>
      </c>
      <c r="I2230" s="1115"/>
    </row>
    <row r="2231" spans="1:9" ht="12.75" customHeight="1" x14ac:dyDescent="0.2">
      <c r="A2231" s="1140">
        <v>8987</v>
      </c>
      <c r="B2231" s="1119"/>
      <c r="C2231" s="1120" t="s">
        <v>4258</v>
      </c>
      <c r="D2231" s="1120"/>
      <c r="E2231" s="1120"/>
      <c r="F2231" s="1120"/>
      <c r="G2231" s="405"/>
      <c r="H2231" s="1121"/>
      <c r="I2231" s="1121"/>
    </row>
    <row r="2232" spans="1:9" ht="12.75" customHeight="1" x14ac:dyDescent="0.2">
      <c r="A2232" s="1112" t="s">
        <v>4259</v>
      </c>
      <c r="B2232" s="1112"/>
      <c r="C2232" s="1113" t="s">
        <v>4260</v>
      </c>
      <c r="D2232" s="1113"/>
      <c r="E2232" s="1113"/>
      <c r="F2232" s="1113"/>
      <c r="G2232" s="406" t="s">
        <v>167</v>
      </c>
      <c r="H2232" s="1116">
        <v>166.83</v>
      </c>
      <c r="I2232" s="1115"/>
    </row>
    <row r="2233" spans="1:9" ht="12.75" customHeight="1" x14ac:dyDescent="0.2">
      <c r="A2233" s="1112" t="s">
        <v>4261</v>
      </c>
      <c r="B2233" s="1112"/>
      <c r="C2233" s="1113" t="s">
        <v>4262</v>
      </c>
      <c r="D2233" s="1113"/>
      <c r="E2233" s="1113"/>
      <c r="F2233" s="1113"/>
      <c r="G2233" s="406" t="s">
        <v>167</v>
      </c>
      <c r="H2233" s="1114">
        <v>43.04</v>
      </c>
      <c r="I2233" s="1115"/>
    </row>
    <row r="2234" spans="1:9" ht="12.75" customHeight="1" x14ac:dyDescent="0.2">
      <c r="A2234" s="1112" t="s">
        <v>4263</v>
      </c>
      <c r="B2234" s="1112"/>
      <c r="C2234" s="1113" t="s">
        <v>4264</v>
      </c>
      <c r="D2234" s="1113"/>
      <c r="E2234" s="1113"/>
      <c r="F2234" s="1113"/>
      <c r="G2234" s="406" t="s">
        <v>167</v>
      </c>
      <c r="H2234" s="1114">
        <v>65.86</v>
      </c>
      <c r="I2234" s="1115"/>
    </row>
    <row r="2235" spans="1:9" ht="12.75" customHeight="1" x14ac:dyDescent="0.2">
      <c r="A2235" s="1112" t="s">
        <v>4265</v>
      </c>
      <c r="B2235" s="1112"/>
      <c r="C2235" s="1113" t="s">
        <v>4266</v>
      </c>
      <c r="D2235" s="1113"/>
      <c r="E2235" s="1113"/>
      <c r="F2235" s="1113"/>
      <c r="G2235" s="406" t="s">
        <v>167</v>
      </c>
      <c r="H2235" s="1114">
        <v>61.08</v>
      </c>
      <c r="I2235" s="1115"/>
    </row>
    <row r="2236" spans="1:9" ht="12.75" customHeight="1" x14ac:dyDescent="0.2">
      <c r="A2236" s="1112" t="s">
        <v>4267</v>
      </c>
      <c r="B2236" s="1112"/>
      <c r="C2236" s="1113" t="s">
        <v>4268</v>
      </c>
      <c r="D2236" s="1113"/>
      <c r="E2236" s="1113"/>
      <c r="F2236" s="1113"/>
      <c r="G2236" s="406" t="s">
        <v>167</v>
      </c>
      <c r="H2236" s="1114">
        <v>49.83</v>
      </c>
      <c r="I2236" s="1115"/>
    </row>
    <row r="2237" spans="1:9" ht="12.75" customHeight="1" x14ac:dyDescent="0.2">
      <c r="A2237" s="1112" t="s">
        <v>4269</v>
      </c>
      <c r="B2237" s="1112"/>
      <c r="C2237" s="1113" t="s">
        <v>4270</v>
      </c>
      <c r="D2237" s="1113"/>
      <c r="E2237" s="1113"/>
      <c r="F2237" s="1113"/>
      <c r="G2237" s="406" t="s">
        <v>167</v>
      </c>
      <c r="H2237" s="1114">
        <v>50.91</v>
      </c>
      <c r="I2237" s="1115"/>
    </row>
    <row r="2238" spans="1:9" ht="12.75" customHeight="1" x14ac:dyDescent="0.2">
      <c r="A2238" s="1112" t="s">
        <v>4271</v>
      </c>
      <c r="B2238" s="1112"/>
      <c r="C2238" s="1113" t="s">
        <v>4272</v>
      </c>
      <c r="D2238" s="1113"/>
      <c r="E2238" s="1113"/>
      <c r="F2238" s="1113"/>
      <c r="G2238" s="406" t="s">
        <v>167</v>
      </c>
      <c r="H2238" s="1114">
        <v>61.29</v>
      </c>
      <c r="I2238" s="1115"/>
    </row>
    <row r="2239" spans="1:9" ht="12.75" customHeight="1" x14ac:dyDescent="0.2">
      <c r="A2239" s="1112" t="s">
        <v>4273</v>
      </c>
      <c r="B2239" s="1112"/>
      <c r="C2239" s="1113" t="s">
        <v>4274</v>
      </c>
      <c r="D2239" s="1113"/>
      <c r="E2239" s="1113"/>
      <c r="F2239" s="1113"/>
      <c r="G2239" s="406" t="s">
        <v>167</v>
      </c>
      <c r="H2239" s="1114">
        <v>62.52</v>
      </c>
      <c r="I2239" s="1115"/>
    </row>
    <row r="2240" spans="1:9" ht="12.75" customHeight="1" x14ac:dyDescent="0.2">
      <c r="A2240" s="1112" t="s">
        <v>4275</v>
      </c>
      <c r="B2240" s="1112"/>
      <c r="C2240" s="1113" t="s">
        <v>4276</v>
      </c>
      <c r="D2240" s="1113"/>
      <c r="E2240" s="1113"/>
      <c r="F2240" s="1113"/>
      <c r="G2240" s="406" t="s">
        <v>167</v>
      </c>
      <c r="H2240" s="1114">
        <v>69.53</v>
      </c>
      <c r="I2240" s="1115"/>
    </row>
    <row r="2241" spans="1:9" ht="12.75" customHeight="1" x14ac:dyDescent="0.2">
      <c r="A2241" s="1112" t="s">
        <v>4277</v>
      </c>
      <c r="B2241" s="1112"/>
      <c r="C2241" s="1113" t="s">
        <v>4278</v>
      </c>
      <c r="D2241" s="1113"/>
      <c r="E2241" s="1113"/>
      <c r="F2241" s="1113"/>
      <c r="G2241" s="406" t="s">
        <v>167</v>
      </c>
      <c r="H2241" s="1114">
        <v>72.39</v>
      </c>
      <c r="I2241" s="1115"/>
    </row>
    <row r="2242" spans="1:9" ht="12.75" customHeight="1" x14ac:dyDescent="0.2">
      <c r="A2242" s="1112" t="s">
        <v>4279</v>
      </c>
      <c r="B2242" s="1112"/>
      <c r="C2242" s="1113" t="s">
        <v>4280</v>
      </c>
      <c r="D2242" s="1113"/>
      <c r="E2242" s="1113"/>
      <c r="F2242" s="1113"/>
      <c r="G2242" s="406" t="s">
        <v>167</v>
      </c>
      <c r="H2242" s="1114">
        <v>78.63</v>
      </c>
      <c r="I2242" s="1115"/>
    </row>
    <row r="2243" spans="1:9" ht="12.75" customHeight="1" x14ac:dyDescent="0.2">
      <c r="A2243" s="1112" t="s">
        <v>4281</v>
      </c>
      <c r="B2243" s="1112"/>
      <c r="C2243" s="1113" t="s">
        <v>4282</v>
      </c>
      <c r="D2243" s="1113"/>
      <c r="E2243" s="1113"/>
      <c r="F2243" s="1113"/>
      <c r="G2243" s="406" t="s">
        <v>167</v>
      </c>
      <c r="H2243" s="1114">
        <v>30.67</v>
      </c>
      <c r="I2243" s="1115"/>
    </row>
    <row r="2244" spans="1:9" ht="12.75" customHeight="1" x14ac:dyDescent="0.2">
      <c r="A2244" s="1112" t="s">
        <v>4283</v>
      </c>
      <c r="B2244" s="1112"/>
      <c r="C2244" s="1113" t="s">
        <v>4284</v>
      </c>
      <c r="D2244" s="1113"/>
      <c r="E2244" s="1113"/>
      <c r="F2244" s="1113"/>
      <c r="G2244" s="406" t="s">
        <v>167</v>
      </c>
      <c r="H2244" s="1114">
        <v>31.37</v>
      </c>
      <c r="I2244" s="1115"/>
    </row>
    <row r="2245" spans="1:9" ht="12.75" customHeight="1" x14ac:dyDescent="0.2">
      <c r="A2245" s="1112" t="s">
        <v>4285</v>
      </c>
      <c r="B2245" s="1112"/>
      <c r="C2245" s="1113" t="s">
        <v>4286</v>
      </c>
      <c r="D2245" s="1113"/>
      <c r="E2245" s="1113"/>
      <c r="F2245" s="1113"/>
      <c r="G2245" s="406" t="s">
        <v>167</v>
      </c>
      <c r="H2245" s="1114">
        <v>22.25</v>
      </c>
      <c r="I2245" s="1115"/>
    </row>
    <row r="2246" spans="1:9" ht="12.75" customHeight="1" x14ac:dyDescent="0.2">
      <c r="A2246" s="1112" t="s">
        <v>4287</v>
      </c>
      <c r="B2246" s="1112"/>
      <c r="C2246" s="1113" t="s">
        <v>4288</v>
      </c>
      <c r="D2246" s="1113"/>
      <c r="E2246" s="1113"/>
      <c r="F2246" s="1113"/>
      <c r="G2246" s="406" t="s">
        <v>167</v>
      </c>
      <c r="H2246" s="1114">
        <v>23.21</v>
      </c>
      <c r="I2246" s="1115"/>
    </row>
    <row r="2247" spans="1:9" ht="12.75" customHeight="1" x14ac:dyDescent="0.2">
      <c r="A2247" s="1112" t="s">
        <v>4289</v>
      </c>
      <c r="B2247" s="1112"/>
      <c r="C2247" s="1113" t="s">
        <v>4290</v>
      </c>
      <c r="D2247" s="1113"/>
      <c r="E2247" s="1113"/>
      <c r="F2247" s="1113"/>
      <c r="G2247" s="406" t="s">
        <v>167</v>
      </c>
      <c r="H2247" s="1114">
        <v>23.21</v>
      </c>
      <c r="I2247" s="1115"/>
    </row>
    <row r="2248" spans="1:9" ht="12.75" customHeight="1" x14ac:dyDescent="0.2">
      <c r="A2248" s="1112" t="s">
        <v>4291</v>
      </c>
      <c r="B2248" s="1112"/>
      <c r="C2248" s="1113" t="s">
        <v>4292</v>
      </c>
      <c r="D2248" s="1113"/>
      <c r="E2248" s="1113"/>
      <c r="F2248" s="1113"/>
      <c r="G2248" s="406" t="s">
        <v>167</v>
      </c>
      <c r="H2248" s="1114">
        <v>49.92</v>
      </c>
      <c r="I2248" s="1115"/>
    </row>
    <row r="2249" spans="1:9" ht="12.75" customHeight="1" x14ac:dyDescent="0.2">
      <c r="A2249" s="1112" t="s">
        <v>4293</v>
      </c>
      <c r="B2249" s="1112"/>
      <c r="C2249" s="1113" t="s">
        <v>4294</v>
      </c>
      <c r="D2249" s="1113"/>
      <c r="E2249" s="1113"/>
      <c r="F2249" s="1113"/>
      <c r="G2249" s="406" t="s">
        <v>167</v>
      </c>
      <c r="H2249" s="1114">
        <v>21.39</v>
      </c>
      <c r="I2249" s="1115"/>
    </row>
    <row r="2250" spans="1:9" ht="12.75" customHeight="1" x14ac:dyDescent="0.2">
      <c r="A2250" s="1112" t="s">
        <v>4295</v>
      </c>
      <c r="B2250" s="1112"/>
      <c r="C2250" s="1113" t="s">
        <v>4296</v>
      </c>
      <c r="D2250" s="1113"/>
      <c r="E2250" s="1113"/>
      <c r="F2250" s="1113"/>
      <c r="G2250" s="406" t="s">
        <v>167</v>
      </c>
      <c r="H2250" s="1114">
        <v>29.03</v>
      </c>
      <c r="I2250" s="1115"/>
    </row>
    <row r="2251" spans="1:9" ht="12.75" customHeight="1" x14ac:dyDescent="0.2">
      <c r="A2251" s="1140">
        <v>8988</v>
      </c>
      <c r="B2251" s="1119"/>
      <c r="C2251" s="1120" t="s">
        <v>4297</v>
      </c>
      <c r="D2251" s="1120"/>
      <c r="E2251" s="1120"/>
      <c r="F2251" s="1120"/>
      <c r="G2251" s="405"/>
      <c r="H2251" s="1121"/>
      <c r="I2251" s="1121"/>
    </row>
    <row r="2252" spans="1:9" ht="12.75" customHeight="1" x14ac:dyDescent="0.2">
      <c r="A2252" s="1112" t="s">
        <v>4298</v>
      </c>
      <c r="B2252" s="1112"/>
      <c r="C2252" s="1113" t="s">
        <v>4299</v>
      </c>
      <c r="D2252" s="1113"/>
      <c r="E2252" s="1113"/>
      <c r="F2252" s="1113"/>
      <c r="G2252" s="406" t="s">
        <v>167</v>
      </c>
      <c r="H2252" s="1114">
        <v>96.34</v>
      </c>
      <c r="I2252" s="1115"/>
    </row>
    <row r="2253" spans="1:9" ht="12.75" customHeight="1" x14ac:dyDescent="0.2">
      <c r="A2253" s="1112" t="s">
        <v>4300</v>
      </c>
      <c r="B2253" s="1112"/>
      <c r="C2253" s="1113" t="s">
        <v>4301</v>
      </c>
      <c r="D2253" s="1113"/>
      <c r="E2253" s="1113"/>
      <c r="F2253" s="1113"/>
      <c r="G2253" s="406" t="s">
        <v>167</v>
      </c>
      <c r="H2253" s="1114">
        <v>40.36</v>
      </c>
      <c r="I2253" s="1115"/>
    </row>
    <row r="2254" spans="1:9" ht="12.75" customHeight="1" x14ac:dyDescent="0.2">
      <c r="A2254" s="1112" t="s">
        <v>4302</v>
      </c>
      <c r="B2254" s="1112"/>
      <c r="C2254" s="1113" t="s">
        <v>4303</v>
      </c>
      <c r="D2254" s="1113"/>
      <c r="E2254" s="1113"/>
      <c r="F2254" s="1113"/>
      <c r="G2254" s="406" t="s">
        <v>167</v>
      </c>
      <c r="H2254" s="1114">
        <v>45.33</v>
      </c>
      <c r="I2254" s="1115"/>
    </row>
    <row r="2255" spans="1:9" ht="12.75" customHeight="1" x14ac:dyDescent="0.2">
      <c r="A2255" s="1112" t="s">
        <v>4304</v>
      </c>
      <c r="B2255" s="1112"/>
      <c r="C2255" s="1113" t="s">
        <v>4305</v>
      </c>
      <c r="D2255" s="1113"/>
      <c r="E2255" s="1113"/>
      <c r="F2255" s="1113"/>
      <c r="G2255" s="406" t="s">
        <v>167</v>
      </c>
      <c r="H2255" s="1114">
        <v>28.62</v>
      </c>
      <c r="I2255" s="1115"/>
    </row>
    <row r="2256" spans="1:9" ht="12.75" customHeight="1" x14ac:dyDescent="0.2">
      <c r="A2256" s="1112" t="s">
        <v>4306</v>
      </c>
      <c r="B2256" s="1112"/>
      <c r="C2256" s="1113" t="s">
        <v>4307</v>
      </c>
      <c r="D2256" s="1113"/>
      <c r="E2256" s="1113"/>
      <c r="F2256" s="1113"/>
      <c r="G2256" s="406" t="s">
        <v>167</v>
      </c>
      <c r="H2256" s="1114">
        <v>39.590000000000003</v>
      </c>
      <c r="I2256" s="1115"/>
    </row>
    <row r="2257" spans="1:9" ht="12.75" customHeight="1" x14ac:dyDescent="0.2">
      <c r="A2257" s="1140">
        <v>8990</v>
      </c>
      <c r="B2257" s="1119"/>
      <c r="C2257" s="1120" t="s">
        <v>4308</v>
      </c>
      <c r="D2257" s="1120"/>
      <c r="E2257" s="1120"/>
      <c r="F2257" s="1120"/>
      <c r="G2257" s="405"/>
      <c r="H2257" s="1121"/>
      <c r="I2257" s="1121"/>
    </row>
    <row r="2258" spans="1:9" ht="12.75" customHeight="1" x14ac:dyDescent="0.2">
      <c r="A2258" s="1112" t="s">
        <v>4309</v>
      </c>
      <c r="B2258" s="1112"/>
      <c r="C2258" s="1113" t="s">
        <v>4310</v>
      </c>
      <c r="D2258" s="1113"/>
      <c r="E2258" s="1113"/>
      <c r="F2258" s="1113"/>
      <c r="G2258" s="406" t="s">
        <v>589</v>
      </c>
      <c r="H2258" s="1117">
        <v>7.2</v>
      </c>
      <c r="I2258" s="1115"/>
    </row>
    <row r="2259" spans="1:9" ht="12.75" customHeight="1" x14ac:dyDescent="0.2">
      <c r="A2259" s="1140">
        <v>8991</v>
      </c>
      <c r="B2259" s="1119"/>
      <c r="C2259" s="1120" t="s">
        <v>4311</v>
      </c>
      <c r="D2259" s="1120"/>
      <c r="E2259" s="1120"/>
      <c r="F2259" s="1120"/>
      <c r="G2259" s="405"/>
      <c r="H2259" s="1121"/>
      <c r="I2259" s="1121"/>
    </row>
    <row r="2260" spans="1:9" ht="12.75" customHeight="1" x14ac:dyDescent="0.2">
      <c r="A2260" s="1112" t="s">
        <v>4312</v>
      </c>
      <c r="B2260" s="1112"/>
      <c r="C2260" s="1113" t="s">
        <v>4313</v>
      </c>
      <c r="D2260" s="1113"/>
      <c r="E2260" s="1113"/>
      <c r="F2260" s="1113"/>
      <c r="G2260" s="406" t="s">
        <v>167</v>
      </c>
      <c r="H2260" s="1116">
        <v>110.39</v>
      </c>
      <c r="I2260" s="1115"/>
    </row>
    <row r="2261" spans="1:9" ht="12.75" customHeight="1" x14ac:dyDescent="0.2">
      <c r="A2261" s="1112" t="s">
        <v>4314</v>
      </c>
      <c r="B2261" s="1112"/>
      <c r="C2261" s="1113" t="s">
        <v>4315</v>
      </c>
      <c r="D2261" s="1113"/>
      <c r="E2261" s="1113"/>
      <c r="F2261" s="1113"/>
      <c r="G2261" s="406" t="s">
        <v>167</v>
      </c>
      <c r="H2261" s="1114">
        <v>72.42</v>
      </c>
      <c r="I2261" s="1115"/>
    </row>
    <row r="2262" spans="1:9" ht="12.75" customHeight="1" x14ac:dyDescent="0.2">
      <c r="A2262" s="1140">
        <v>8992</v>
      </c>
      <c r="B2262" s="1119"/>
      <c r="C2262" s="1120" t="s">
        <v>4316</v>
      </c>
      <c r="D2262" s="1120"/>
      <c r="E2262" s="1120"/>
      <c r="F2262" s="1120"/>
      <c r="G2262" s="405"/>
      <c r="H2262" s="1121"/>
      <c r="I2262" s="1121"/>
    </row>
    <row r="2263" spans="1:9" ht="12.75" customHeight="1" x14ac:dyDescent="0.2">
      <c r="A2263" s="1112" t="s">
        <v>4317</v>
      </c>
      <c r="B2263" s="1112"/>
      <c r="C2263" s="1113" t="s">
        <v>4318</v>
      </c>
      <c r="D2263" s="1113"/>
      <c r="E2263" s="1113"/>
      <c r="F2263" s="1113"/>
      <c r="G2263" s="406" t="s">
        <v>167</v>
      </c>
      <c r="H2263" s="1116">
        <v>710.87</v>
      </c>
      <c r="I2263" s="1115"/>
    </row>
    <row r="2264" spans="1:9" ht="12.75" customHeight="1" x14ac:dyDescent="0.2">
      <c r="A2264" s="1112" t="s">
        <v>4319</v>
      </c>
      <c r="B2264" s="1112"/>
      <c r="C2264" s="1113" t="s">
        <v>4320</v>
      </c>
      <c r="D2264" s="1113"/>
      <c r="E2264" s="1113"/>
      <c r="F2264" s="1113"/>
      <c r="G2264" s="406" t="s">
        <v>167</v>
      </c>
      <c r="H2264" s="1116">
        <v>927.66</v>
      </c>
      <c r="I2264" s="1115"/>
    </row>
    <row r="2265" spans="1:9" ht="12.75" customHeight="1" x14ac:dyDescent="0.2">
      <c r="A2265" s="1112" t="s">
        <v>4321</v>
      </c>
      <c r="B2265" s="1112"/>
      <c r="C2265" s="1113" t="s">
        <v>4322</v>
      </c>
      <c r="D2265" s="1113"/>
      <c r="E2265" s="1113"/>
      <c r="F2265" s="1113"/>
      <c r="G2265" s="406" t="s">
        <v>167</v>
      </c>
      <c r="H2265" s="1116">
        <v>122.61</v>
      </c>
      <c r="I2265" s="1115"/>
    </row>
    <row r="2266" spans="1:9" ht="12.75" customHeight="1" x14ac:dyDescent="0.2">
      <c r="A2266" s="1112" t="s">
        <v>4323</v>
      </c>
      <c r="B2266" s="1112"/>
      <c r="C2266" s="1113" t="s">
        <v>4324</v>
      </c>
      <c r="D2266" s="1113"/>
      <c r="E2266" s="1113"/>
      <c r="F2266" s="1113"/>
      <c r="G2266" s="406" t="s">
        <v>167</v>
      </c>
      <c r="H2266" s="1116">
        <v>153.32</v>
      </c>
      <c r="I2266" s="1115"/>
    </row>
    <row r="2267" spans="1:9" ht="12.75" customHeight="1" x14ac:dyDescent="0.2">
      <c r="A2267" s="1112" t="s">
        <v>4325</v>
      </c>
      <c r="B2267" s="1112"/>
      <c r="C2267" s="1113" t="s">
        <v>4326</v>
      </c>
      <c r="D2267" s="1113"/>
      <c r="E2267" s="1113"/>
      <c r="F2267" s="1113"/>
      <c r="G2267" s="406" t="s">
        <v>167</v>
      </c>
      <c r="H2267" s="1116">
        <v>190.2</v>
      </c>
      <c r="I2267" s="1115"/>
    </row>
    <row r="2268" spans="1:9" ht="12.75" customHeight="1" x14ac:dyDescent="0.2">
      <c r="A2268" s="1112" t="s">
        <v>4327</v>
      </c>
      <c r="B2268" s="1112"/>
      <c r="C2268" s="1113" t="s">
        <v>4328</v>
      </c>
      <c r="D2268" s="1113"/>
      <c r="E2268" s="1113"/>
      <c r="F2268" s="1113"/>
      <c r="G2268" s="406" t="s">
        <v>167</v>
      </c>
      <c r="H2268" s="1116">
        <v>368.07</v>
      </c>
      <c r="I2268" s="1115"/>
    </row>
    <row r="2269" spans="1:9" ht="12.75" customHeight="1" x14ac:dyDescent="0.2">
      <c r="A2269" s="1112" t="s">
        <v>4329</v>
      </c>
      <c r="B2269" s="1112"/>
      <c r="C2269" s="1113" t="s">
        <v>4330</v>
      </c>
      <c r="D2269" s="1113"/>
      <c r="E2269" s="1113"/>
      <c r="F2269" s="1113"/>
      <c r="G2269" s="406" t="s">
        <v>167</v>
      </c>
      <c r="H2269" s="1116">
        <v>193.98</v>
      </c>
      <c r="I2269" s="1115"/>
    </row>
    <row r="2270" spans="1:9" ht="12.75" customHeight="1" x14ac:dyDescent="0.2">
      <c r="A2270" s="1112" t="s">
        <v>4331</v>
      </c>
      <c r="B2270" s="1112"/>
      <c r="C2270" s="1113" t="s">
        <v>4332</v>
      </c>
      <c r="D2270" s="1113"/>
      <c r="E2270" s="1113"/>
      <c r="F2270" s="1113"/>
      <c r="G2270" s="406" t="s">
        <v>167</v>
      </c>
      <c r="H2270" s="1116">
        <v>252.01</v>
      </c>
      <c r="I2270" s="1115"/>
    </row>
    <row r="2271" spans="1:9" ht="12.75" customHeight="1" x14ac:dyDescent="0.2">
      <c r="A2271" s="1112" t="s">
        <v>4333</v>
      </c>
      <c r="B2271" s="1112"/>
      <c r="C2271" s="1113" t="s">
        <v>4334</v>
      </c>
      <c r="D2271" s="1113"/>
      <c r="E2271" s="1113"/>
      <c r="F2271" s="1113"/>
      <c r="G2271" s="406" t="s">
        <v>167</v>
      </c>
      <c r="H2271" s="1116">
        <v>310.02999999999997</v>
      </c>
      <c r="I2271" s="1115"/>
    </row>
    <row r="2272" spans="1:9" ht="12.75" customHeight="1" x14ac:dyDescent="0.2">
      <c r="A2272" s="1112" t="s">
        <v>4335</v>
      </c>
      <c r="B2272" s="1112"/>
      <c r="C2272" s="1113" t="s">
        <v>4336</v>
      </c>
      <c r="D2272" s="1113"/>
      <c r="E2272" s="1113"/>
      <c r="F2272" s="1113"/>
      <c r="G2272" s="406" t="s">
        <v>167</v>
      </c>
      <c r="H2272" s="1116">
        <v>461.76</v>
      </c>
      <c r="I2272" s="1115"/>
    </row>
    <row r="2273" spans="1:9" ht="12.75" customHeight="1" x14ac:dyDescent="0.2">
      <c r="A2273" s="1112" t="s">
        <v>4337</v>
      </c>
      <c r="B2273" s="1112"/>
      <c r="C2273" s="1113" t="s">
        <v>4338</v>
      </c>
      <c r="D2273" s="1113"/>
      <c r="E2273" s="1113"/>
      <c r="F2273" s="1113"/>
      <c r="G2273" s="406" t="s">
        <v>167</v>
      </c>
      <c r="H2273" s="1116">
        <v>247.49</v>
      </c>
      <c r="I2273" s="1115"/>
    </row>
    <row r="2274" spans="1:9" ht="12.75" customHeight="1" x14ac:dyDescent="0.2">
      <c r="A2274" s="1112" t="s">
        <v>4339</v>
      </c>
      <c r="B2274" s="1112"/>
      <c r="C2274" s="1113" t="s">
        <v>4340</v>
      </c>
      <c r="D2274" s="1113"/>
      <c r="E2274" s="1113"/>
      <c r="F2274" s="1113"/>
      <c r="G2274" s="406" t="s">
        <v>167</v>
      </c>
      <c r="H2274" s="1116">
        <v>225.53</v>
      </c>
      <c r="I2274" s="1115"/>
    </row>
    <row r="2275" spans="1:9" ht="12.75" customHeight="1" x14ac:dyDescent="0.2">
      <c r="A2275" s="1112" t="s">
        <v>4341</v>
      </c>
      <c r="B2275" s="1112"/>
      <c r="C2275" s="1113" t="s">
        <v>4342</v>
      </c>
      <c r="D2275" s="1113"/>
      <c r="E2275" s="1113"/>
      <c r="F2275" s="1113"/>
      <c r="G2275" s="406" t="s">
        <v>167</v>
      </c>
      <c r="H2275" s="1116">
        <v>318.92</v>
      </c>
      <c r="I2275" s="1115"/>
    </row>
    <row r="2276" spans="1:9" ht="12.75" customHeight="1" x14ac:dyDescent="0.2">
      <c r="A2276" s="1112" t="s">
        <v>4343</v>
      </c>
      <c r="B2276" s="1112"/>
      <c r="C2276" s="1113" t="s">
        <v>4344</v>
      </c>
      <c r="D2276" s="1113"/>
      <c r="E2276" s="1113"/>
      <c r="F2276" s="1113"/>
      <c r="G2276" s="406" t="s">
        <v>167</v>
      </c>
      <c r="H2276" s="1116">
        <v>390.34</v>
      </c>
      <c r="I2276" s="1115"/>
    </row>
    <row r="2277" spans="1:9" ht="12.75" customHeight="1" x14ac:dyDescent="0.2">
      <c r="A2277" s="1112" t="s">
        <v>4345</v>
      </c>
      <c r="B2277" s="1112"/>
      <c r="C2277" s="1113" t="s">
        <v>4346</v>
      </c>
      <c r="D2277" s="1113"/>
      <c r="E2277" s="1113"/>
      <c r="F2277" s="1113"/>
      <c r="G2277" s="406" t="s">
        <v>167</v>
      </c>
      <c r="H2277" s="1116">
        <v>561.38</v>
      </c>
      <c r="I2277" s="1115"/>
    </row>
    <row r="2278" spans="1:9" ht="12.75" customHeight="1" x14ac:dyDescent="0.2">
      <c r="A2278" s="1112" t="s">
        <v>4347</v>
      </c>
      <c r="B2278" s="1112"/>
      <c r="C2278" s="1113" t="s">
        <v>4348</v>
      </c>
      <c r="D2278" s="1113"/>
      <c r="E2278" s="1113"/>
      <c r="F2278" s="1113"/>
      <c r="G2278" s="406" t="s">
        <v>167</v>
      </c>
      <c r="H2278" s="1116">
        <v>305.74</v>
      </c>
      <c r="I2278" s="1115"/>
    </row>
    <row r="2279" spans="1:9" ht="12.75" customHeight="1" x14ac:dyDescent="0.2">
      <c r="A2279" s="1112" t="s">
        <v>4349</v>
      </c>
      <c r="B2279" s="1112"/>
      <c r="C2279" s="1113" t="s">
        <v>4350</v>
      </c>
      <c r="D2279" s="1113"/>
      <c r="E2279" s="1113"/>
      <c r="F2279" s="1113"/>
      <c r="G2279" s="406" t="s">
        <v>167</v>
      </c>
      <c r="H2279" s="1116">
        <v>390.95</v>
      </c>
      <c r="I2279" s="1115"/>
    </row>
    <row r="2280" spans="1:9" ht="12.75" customHeight="1" x14ac:dyDescent="0.2">
      <c r="A2280" s="1112" t="s">
        <v>4351</v>
      </c>
      <c r="B2280" s="1112"/>
      <c r="C2280" s="1113" t="s">
        <v>4352</v>
      </c>
      <c r="D2280" s="1113"/>
      <c r="E2280" s="1113"/>
      <c r="F2280" s="1113"/>
      <c r="G2280" s="406" t="s">
        <v>167</v>
      </c>
      <c r="H2280" s="1116">
        <v>412.26</v>
      </c>
      <c r="I2280" s="1115"/>
    </row>
    <row r="2281" spans="1:9" ht="12.75" customHeight="1" x14ac:dyDescent="0.2">
      <c r="A2281" s="1112" t="s">
        <v>4353</v>
      </c>
      <c r="B2281" s="1112"/>
      <c r="C2281" s="1113" t="s">
        <v>4354</v>
      </c>
      <c r="D2281" s="1113"/>
      <c r="E2281" s="1113"/>
      <c r="F2281" s="1113"/>
      <c r="G2281" s="406" t="s">
        <v>167</v>
      </c>
      <c r="H2281" s="1116">
        <v>431.33</v>
      </c>
      <c r="I2281" s="1115"/>
    </row>
    <row r="2282" spans="1:9" ht="12.75" customHeight="1" x14ac:dyDescent="0.2">
      <c r="A2282" s="1112" t="s">
        <v>4355</v>
      </c>
      <c r="B2282" s="1112"/>
      <c r="C2282" s="1113" t="s">
        <v>4356</v>
      </c>
      <c r="D2282" s="1113"/>
      <c r="E2282" s="1113"/>
      <c r="F2282" s="1113"/>
      <c r="G2282" s="406" t="s">
        <v>167</v>
      </c>
      <c r="H2282" s="1116">
        <v>454.86</v>
      </c>
      <c r="I2282" s="1115"/>
    </row>
    <row r="2283" spans="1:9" ht="12.75" customHeight="1" x14ac:dyDescent="0.2">
      <c r="A2283" s="1112" t="s">
        <v>4357</v>
      </c>
      <c r="B2283" s="1112"/>
      <c r="C2283" s="1113" t="s">
        <v>4358</v>
      </c>
      <c r="D2283" s="1113"/>
      <c r="E2283" s="1113"/>
      <c r="F2283" s="1113"/>
      <c r="G2283" s="406" t="s">
        <v>167</v>
      </c>
      <c r="H2283" s="1116">
        <v>476.17</v>
      </c>
      <c r="I2283" s="1115"/>
    </row>
    <row r="2284" spans="1:9" ht="12.75" customHeight="1" x14ac:dyDescent="0.2">
      <c r="A2284" s="1112" t="s">
        <v>4359</v>
      </c>
      <c r="B2284" s="1112"/>
      <c r="C2284" s="1113" t="s">
        <v>4360</v>
      </c>
      <c r="D2284" s="1113"/>
      <c r="E2284" s="1113"/>
      <c r="F2284" s="1113"/>
      <c r="G2284" s="406" t="s">
        <v>167</v>
      </c>
      <c r="H2284" s="1116">
        <v>497.47</v>
      </c>
      <c r="I2284" s="1115"/>
    </row>
    <row r="2285" spans="1:9" ht="12.75" customHeight="1" x14ac:dyDescent="0.2">
      <c r="A2285" s="1112" t="s">
        <v>4361</v>
      </c>
      <c r="B2285" s="1112"/>
      <c r="C2285" s="1113" t="s">
        <v>4362</v>
      </c>
      <c r="D2285" s="1113"/>
      <c r="E2285" s="1113"/>
      <c r="F2285" s="1113"/>
      <c r="G2285" s="406" t="s">
        <v>167</v>
      </c>
      <c r="H2285" s="1116">
        <v>732.54</v>
      </c>
      <c r="I2285" s="1115"/>
    </row>
    <row r="2286" spans="1:9" ht="12.75" customHeight="1" x14ac:dyDescent="0.2">
      <c r="A2286" s="1112" t="s">
        <v>4363</v>
      </c>
      <c r="B2286" s="1112"/>
      <c r="C2286" s="1113" t="s">
        <v>4364</v>
      </c>
      <c r="D2286" s="1113"/>
      <c r="E2286" s="1113"/>
      <c r="F2286" s="1113"/>
      <c r="G2286" s="406" t="s">
        <v>167</v>
      </c>
      <c r="H2286" s="1116">
        <v>384.55</v>
      </c>
      <c r="I2286" s="1115"/>
    </row>
    <row r="2287" spans="1:9" ht="12.75" customHeight="1" x14ac:dyDescent="0.2">
      <c r="A2287" s="1112" t="s">
        <v>4365</v>
      </c>
      <c r="B2287" s="1112"/>
      <c r="C2287" s="1113" t="s">
        <v>4366</v>
      </c>
      <c r="D2287" s="1113"/>
      <c r="E2287" s="1113"/>
      <c r="F2287" s="1113"/>
      <c r="G2287" s="406" t="s">
        <v>167</v>
      </c>
      <c r="H2287" s="1116">
        <v>483.98</v>
      </c>
      <c r="I2287" s="1115"/>
    </row>
    <row r="2288" spans="1:9" ht="12.75" customHeight="1" x14ac:dyDescent="0.2">
      <c r="A2288" s="1112" t="s">
        <v>4367</v>
      </c>
      <c r="B2288" s="1112"/>
      <c r="C2288" s="1113" t="s">
        <v>4368</v>
      </c>
      <c r="D2288" s="1113"/>
      <c r="E2288" s="1113"/>
      <c r="F2288" s="1113"/>
      <c r="G2288" s="406" t="s">
        <v>167</v>
      </c>
      <c r="H2288" s="1116">
        <v>583.4</v>
      </c>
      <c r="I2288" s="1115"/>
    </row>
    <row r="2289" spans="1:9" ht="12.75" customHeight="1" x14ac:dyDescent="0.2">
      <c r="A2289" s="1112" t="s">
        <v>4369</v>
      </c>
      <c r="B2289" s="1112"/>
      <c r="C2289" s="1113" t="s">
        <v>4370</v>
      </c>
      <c r="D2289" s="1113"/>
      <c r="E2289" s="1113"/>
      <c r="F2289" s="1113"/>
      <c r="G2289" s="406" t="s">
        <v>167</v>
      </c>
      <c r="H2289" s="1116">
        <v>797.59</v>
      </c>
      <c r="I2289" s="1115"/>
    </row>
    <row r="2290" spans="1:9" ht="12.75" customHeight="1" x14ac:dyDescent="0.2">
      <c r="A2290" s="1112" t="s">
        <v>4371</v>
      </c>
      <c r="B2290" s="1112"/>
      <c r="C2290" s="1113" t="s">
        <v>4372</v>
      </c>
      <c r="D2290" s="1113"/>
      <c r="E2290" s="1113"/>
      <c r="F2290" s="1113"/>
      <c r="G2290" s="406" t="s">
        <v>167</v>
      </c>
      <c r="H2290" s="1128">
        <v>1025.69</v>
      </c>
      <c r="I2290" s="1115"/>
    </row>
    <row r="2291" spans="1:9" ht="12.75" customHeight="1" x14ac:dyDescent="0.2">
      <c r="A2291" s="1112" t="s">
        <v>4373</v>
      </c>
      <c r="B2291" s="1112"/>
      <c r="C2291" s="1113" t="s">
        <v>4374</v>
      </c>
      <c r="D2291" s="1113"/>
      <c r="E2291" s="1113"/>
      <c r="F2291" s="1113"/>
      <c r="G2291" s="406" t="s">
        <v>167</v>
      </c>
      <c r="H2291" s="1116">
        <v>455.44</v>
      </c>
      <c r="I2291" s="1115"/>
    </row>
    <row r="2292" spans="1:9" ht="12.75" customHeight="1" x14ac:dyDescent="0.2">
      <c r="A2292" s="1112" t="s">
        <v>4375</v>
      </c>
      <c r="B2292" s="1112"/>
      <c r="C2292" s="1113" t="s">
        <v>4376</v>
      </c>
      <c r="D2292" s="1113"/>
      <c r="E2292" s="1113"/>
      <c r="F2292" s="1113"/>
      <c r="G2292" s="406" t="s">
        <v>167</v>
      </c>
      <c r="H2292" s="1116">
        <v>569.5</v>
      </c>
      <c r="I2292" s="1115"/>
    </row>
    <row r="2293" spans="1:9" ht="12.75" customHeight="1" x14ac:dyDescent="0.2">
      <c r="A2293" s="1112" t="s">
        <v>4377</v>
      </c>
      <c r="B2293" s="1112"/>
      <c r="C2293" s="1113" t="s">
        <v>4378</v>
      </c>
      <c r="D2293" s="1113"/>
      <c r="E2293" s="1113"/>
      <c r="F2293" s="1113"/>
      <c r="G2293" s="406" t="s">
        <v>167</v>
      </c>
      <c r="H2293" s="1116">
        <v>683.55</v>
      </c>
      <c r="I2293" s="1115"/>
    </row>
    <row r="2294" spans="1:9" ht="12.75" customHeight="1" x14ac:dyDescent="0.2">
      <c r="A2294" s="1112" t="s">
        <v>4379</v>
      </c>
      <c r="B2294" s="1112"/>
      <c r="C2294" s="1113" t="s">
        <v>4380</v>
      </c>
      <c r="D2294" s="1113"/>
      <c r="E2294" s="1113"/>
      <c r="F2294" s="1113"/>
      <c r="G2294" s="406" t="s">
        <v>167</v>
      </c>
      <c r="H2294" s="1116">
        <v>918.58</v>
      </c>
      <c r="I2294" s="1115"/>
    </row>
    <row r="2295" spans="1:9" ht="12.75" customHeight="1" x14ac:dyDescent="0.2">
      <c r="A2295" s="1112" t="s">
        <v>4381</v>
      </c>
      <c r="B2295" s="1112"/>
      <c r="C2295" s="1113" t="s">
        <v>4382</v>
      </c>
      <c r="D2295" s="1113"/>
      <c r="E2295" s="1113"/>
      <c r="F2295" s="1113"/>
      <c r="G2295" s="406" t="s">
        <v>167</v>
      </c>
      <c r="H2295" s="1128">
        <v>1176.75</v>
      </c>
      <c r="I2295" s="1115"/>
    </row>
    <row r="2296" spans="1:9" ht="12.75" customHeight="1" x14ac:dyDescent="0.2">
      <c r="A2296" s="1112" t="s">
        <v>4383</v>
      </c>
      <c r="B2296" s="1112"/>
      <c r="C2296" s="1113" t="s">
        <v>4384</v>
      </c>
      <c r="D2296" s="1113"/>
      <c r="E2296" s="1113"/>
      <c r="F2296" s="1113"/>
      <c r="G2296" s="406" t="s">
        <v>167</v>
      </c>
      <c r="H2296" s="1116">
        <v>660.4</v>
      </c>
      <c r="I2296" s="1115"/>
    </row>
    <row r="2297" spans="1:9" ht="12.75" customHeight="1" x14ac:dyDescent="0.2">
      <c r="A2297" s="1112" t="s">
        <v>4385</v>
      </c>
      <c r="B2297" s="1112"/>
      <c r="C2297" s="1113" t="s">
        <v>4386</v>
      </c>
      <c r="D2297" s="1113"/>
      <c r="E2297" s="1113"/>
      <c r="F2297" s="1113"/>
      <c r="G2297" s="406" t="s">
        <v>167</v>
      </c>
      <c r="H2297" s="1116">
        <v>789.48</v>
      </c>
      <c r="I2297" s="1115"/>
    </row>
    <row r="2298" spans="1:9" ht="12.75" customHeight="1" x14ac:dyDescent="0.2">
      <c r="A2298" s="1140">
        <v>8993</v>
      </c>
      <c r="B2298" s="1119"/>
      <c r="C2298" s="1120" t="s">
        <v>4387</v>
      </c>
      <c r="D2298" s="1120"/>
      <c r="E2298" s="1120"/>
      <c r="F2298" s="1120"/>
      <c r="G2298" s="405"/>
      <c r="H2298" s="1121"/>
      <c r="I2298" s="1121"/>
    </row>
    <row r="2299" spans="1:9" ht="12.75" customHeight="1" x14ac:dyDescent="0.2">
      <c r="A2299" s="1112" t="s">
        <v>4388</v>
      </c>
      <c r="B2299" s="1112"/>
      <c r="C2299" s="1113" t="s">
        <v>4389</v>
      </c>
      <c r="D2299" s="1113"/>
      <c r="E2299" s="1113"/>
      <c r="F2299" s="1113"/>
      <c r="G2299" s="406" t="s">
        <v>167</v>
      </c>
      <c r="H2299" s="1128">
        <v>1363.85</v>
      </c>
      <c r="I2299" s="1115"/>
    </row>
    <row r="2300" spans="1:9" ht="12.75" customHeight="1" x14ac:dyDescent="0.2">
      <c r="A2300" s="1112" t="s">
        <v>4390</v>
      </c>
      <c r="B2300" s="1112"/>
      <c r="C2300" s="1113" t="s">
        <v>4391</v>
      </c>
      <c r="D2300" s="1113"/>
      <c r="E2300" s="1113"/>
      <c r="F2300" s="1113"/>
      <c r="G2300" s="406" t="s">
        <v>167</v>
      </c>
      <c r="H2300" s="1116">
        <v>762.91</v>
      </c>
      <c r="I2300" s="1115"/>
    </row>
    <row r="2301" spans="1:9" ht="12.75" customHeight="1" x14ac:dyDescent="0.2">
      <c r="A2301" s="1112" t="s">
        <v>4392</v>
      </c>
      <c r="B2301" s="1112"/>
      <c r="C2301" s="1113" t="s">
        <v>4393</v>
      </c>
      <c r="D2301" s="1113"/>
      <c r="E2301" s="1113"/>
      <c r="F2301" s="1113"/>
      <c r="G2301" s="406" t="s">
        <v>167</v>
      </c>
      <c r="H2301" s="1116">
        <v>211.95</v>
      </c>
      <c r="I2301" s="1115"/>
    </row>
    <row r="2302" spans="1:9" ht="12.75" customHeight="1" x14ac:dyDescent="0.2">
      <c r="A2302" s="1112" t="s">
        <v>4394</v>
      </c>
      <c r="B2302" s="1112"/>
      <c r="C2302" s="1113" t="s">
        <v>4395</v>
      </c>
      <c r="D2302" s="1113"/>
      <c r="E2302" s="1113"/>
      <c r="F2302" s="1113"/>
      <c r="G2302" s="406" t="s">
        <v>167</v>
      </c>
      <c r="H2302" s="1116">
        <v>234.5</v>
      </c>
      <c r="I2302" s="1115"/>
    </row>
    <row r="2303" spans="1:9" ht="12.75" customHeight="1" x14ac:dyDescent="0.2">
      <c r="A2303" s="1112" t="s">
        <v>4396</v>
      </c>
      <c r="B2303" s="1112"/>
      <c r="C2303" s="1113" t="s">
        <v>4397</v>
      </c>
      <c r="D2303" s="1113"/>
      <c r="E2303" s="1113"/>
      <c r="F2303" s="1113"/>
      <c r="G2303" s="406" t="s">
        <v>167</v>
      </c>
      <c r="H2303" s="1116">
        <v>279.55</v>
      </c>
      <c r="I2303" s="1115"/>
    </row>
    <row r="2304" spans="1:9" ht="12.75" customHeight="1" x14ac:dyDescent="0.2">
      <c r="A2304" s="1112" t="s">
        <v>4398</v>
      </c>
      <c r="B2304" s="1112"/>
      <c r="C2304" s="1113" t="s">
        <v>4399</v>
      </c>
      <c r="D2304" s="1113"/>
      <c r="E2304" s="1113"/>
      <c r="F2304" s="1113"/>
      <c r="G2304" s="406" t="s">
        <v>167</v>
      </c>
      <c r="H2304" s="1116">
        <v>335.33</v>
      </c>
      <c r="I2304" s="1115"/>
    </row>
    <row r="2305" spans="1:9" ht="12.75" customHeight="1" x14ac:dyDescent="0.2">
      <c r="A2305" s="1112" t="s">
        <v>4400</v>
      </c>
      <c r="B2305" s="1112"/>
      <c r="C2305" s="1113" t="s">
        <v>4401</v>
      </c>
      <c r="D2305" s="1113"/>
      <c r="E2305" s="1113"/>
      <c r="F2305" s="1113"/>
      <c r="G2305" s="406" t="s">
        <v>167</v>
      </c>
      <c r="H2305" s="1116">
        <v>393.36</v>
      </c>
      <c r="I2305" s="1115"/>
    </row>
    <row r="2306" spans="1:9" ht="12.75" customHeight="1" x14ac:dyDescent="0.2">
      <c r="A2306" s="1112" t="s">
        <v>4402</v>
      </c>
      <c r="B2306" s="1112"/>
      <c r="C2306" s="1113" t="s">
        <v>4403</v>
      </c>
      <c r="D2306" s="1113"/>
      <c r="E2306" s="1113"/>
      <c r="F2306" s="1113"/>
      <c r="G2306" s="406" t="s">
        <v>167</v>
      </c>
      <c r="H2306" s="1116">
        <v>451.39</v>
      </c>
      <c r="I2306" s="1115"/>
    </row>
    <row r="2307" spans="1:9" ht="12.75" customHeight="1" x14ac:dyDescent="0.2">
      <c r="A2307" s="1112" t="s">
        <v>4404</v>
      </c>
      <c r="B2307" s="1112"/>
      <c r="C2307" s="1113" t="s">
        <v>4405</v>
      </c>
      <c r="D2307" s="1113"/>
      <c r="E2307" s="1113"/>
      <c r="F2307" s="1113"/>
      <c r="G2307" s="406" t="s">
        <v>167</v>
      </c>
      <c r="H2307" s="1116">
        <v>667.15</v>
      </c>
      <c r="I2307" s="1115"/>
    </row>
    <row r="2308" spans="1:9" ht="12.75" customHeight="1" x14ac:dyDescent="0.2">
      <c r="A2308" s="1112" t="s">
        <v>4406</v>
      </c>
      <c r="B2308" s="1112"/>
      <c r="C2308" s="1113" t="s">
        <v>4407</v>
      </c>
      <c r="D2308" s="1113"/>
      <c r="E2308" s="1113"/>
      <c r="F2308" s="1113"/>
      <c r="G2308" s="406" t="s">
        <v>167</v>
      </c>
      <c r="H2308" s="1116">
        <v>452.89</v>
      </c>
      <c r="I2308" s="1115"/>
    </row>
    <row r="2309" spans="1:9" ht="12.75" customHeight="1" x14ac:dyDescent="0.2">
      <c r="A2309" s="1112" t="s">
        <v>4408</v>
      </c>
      <c r="B2309" s="1112"/>
      <c r="C2309" s="1113" t="s">
        <v>4409</v>
      </c>
      <c r="D2309" s="1113"/>
      <c r="E2309" s="1113"/>
      <c r="F2309" s="1113"/>
      <c r="G2309" s="406" t="s">
        <v>167</v>
      </c>
      <c r="H2309" s="1116">
        <v>524.30999999999995</v>
      </c>
      <c r="I2309" s="1115"/>
    </row>
    <row r="2310" spans="1:9" ht="12.75" customHeight="1" x14ac:dyDescent="0.2">
      <c r="A2310" s="1112" t="s">
        <v>4410</v>
      </c>
      <c r="B2310" s="1112"/>
      <c r="C2310" s="1113" t="s">
        <v>4411</v>
      </c>
      <c r="D2310" s="1113"/>
      <c r="E2310" s="1113"/>
      <c r="F2310" s="1113"/>
      <c r="G2310" s="406" t="s">
        <v>167</v>
      </c>
      <c r="H2310" s="1116">
        <v>842.84</v>
      </c>
      <c r="I2310" s="1115"/>
    </row>
    <row r="2311" spans="1:9" ht="12.75" customHeight="1" x14ac:dyDescent="0.2">
      <c r="A2311" s="1112" t="s">
        <v>4412</v>
      </c>
      <c r="B2311" s="1112"/>
      <c r="C2311" s="1113" t="s">
        <v>4413</v>
      </c>
      <c r="D2311" s="1113"/>
      <c r="E2311" s="1113"/>
      <c r="F2311" s="1113"/>
      <c r="G2311" s="406" t="s">
        <v>167</v>
      </c>
      <c r="H2311" s="1116">
        <v>587.17999999999995</v>
      </c>
      <c r="I2311" s="1115"/>
    </row>
    <row r="2312" spans="1:9" ht="12.75" customHeight="1" x14ac:dyDescent="0.2">
      <c r="A2312" s="1112" t="s">
        <v>4414</v>
      </c>
      <c r="B2312" s="1112"/>
      <c r="C2312" s="1113" t="s">
        <v>4415</v>
      </c>
      <c r="D2312" s="1113"/>
      <c r="E2312" s="1113"/>
      <c r="F2312" s="1113"/>
      <c r="G2312" s="406" t="s">
        <v>167</v>
      </c>
      <c r="H2312" s="1116">
        <v>672.41</v>
      </c>
      <c r="I2312" s="1115"/>
    </row>
    <row r="2313" spans="1:9" ht="12.75" customHeight="1" x14ac:dyDescent="0.2">
      <c r="A2313" s="1112" t="s">
        <v>4416</v>
      </c>
      <c r="B2313" s="1112"/>
      <c r="C2313" s="1113" t="s">
        <v>4417</v>
      </c>
      <c r="D2313" s="1113"/>
      <c r="E2313" s="1113"/>
      <c r="F2313" s="1113"/>
      <c r="G2313" s="406" t="s">
        <v>167</v>
      </c>
      <c r="H2313" s="1116">
        <v>757.62</v>
      </c>
      <c r="I2313" s="1115"/>
    </row>
    <row r="2314" spans="1:9" ht="12.75" customHeight="1" x14ac:dyDescent="0.2">
      <c r="A2314" s="1112" t="s">
        <v>4418</v>
      </c>
      <c r="B2314" s="1112"/>
      <c r="C2314" s="1113" t="s">
        <v>4419</v>
      </c>
      <c r="D2314" s="1113"/>
      <c r="E2314" s="1113"/>
      <c r="F2314" s="1113"/>
      <c r="G2314" s="406" t="s">
        <v>167</v>
      </c>
      <c r="H2314" s="1128">
        <v>1086.22</v>
      </c>
      <c r="I2314" s="1115"/>
    </row>
    <row r="2315" spans="1:9" ht="12.75" customHeight="1" x14ac:dyDescent="0.2">
      <c r="A2315" s="1112" t="s">
        <v>4420</v>
      </c>
      <c r="B2315" s="1112"/>
      <c r="C2315" s="1113" t="s">
        <v>4421</v>
      </c>
      <c r="D2315" s="1113"/>
      <c r="E2315" s="1113"/>
      <c r="F2315" s="1113"/>
      <c r="G2315" s="406" t="s">
        <v>167</v>
      </c>
      <c r="H2315" s="1116">
        <v>738.21</v>
      </c>
      <c r="I2315" s="1115"/>
    </row>
    <row r="2316" spans="1:9" ht="12.75" customHeight="1" x14ac:dyDescent="0.2">
      <c r="A2316" s="1112" t="s">
        <v>4422</v>
      </c>
      <c r="B2316" s="1112"/>
      <c r="C2316" s="1113" t="s">
        <v>4423</v>
      </c>
      <c r="D2316" s="1113"/>
      <c r="E2316" s="1113"/>
      <c r="F2316" s="1113"/>
      <c r="G2316" s="406" t="s">
        <v>167</v>
      </c>
      <c r="H2316" s="1116">
        <v>837.65</v>
      </c>
      <c r="I2316" s="1115"/>
    </row>
    <row r="2317" spans="1:9" ht="12.75" customHeight="1" x14ac:dyDescent="0.2">
      <c r="A2317" s="1112" t="s">
        <v>4424</v>
      </c>
      <c r="B2317" s="1112"/>
      <c r="C2317" s="1113" t="s">
        <v>4425</v>
      </c>
      <c r="D2317" s="1113"/>
      <c r="E2317" s="1113"/>
      <c r="F2317" s="1113"/>
      <c r="G2317" s="406" t="s">
        <v>167</v>
      </c>
      <c r="H2317" s="1116">
        <v>937.07</v>
      </c>
      <c r="I2317" s="1115"/>
    </row>
    <row r="2318" spans="1:9" ht="12.75" customHeight="1" x14ac:dyDescent="0.2">
      <c r="A2318" s="1112" t="s">
        <v>4426</v>
      </c>
      <c r="B2318" s="1112"/>
      <c r="C2318" s="1113" t="s">
        <v>4427</v>
      </c>
      <c r="D2318" s="1113"/>
      <c r="E2318" s="1113"/>
      <c r="F2318" s="1113"/>
      <c r="G2318" s="406" t="s">
        <v>167</v>
      </c>
      <c r="H2318" s="1128">
        <v>1248.0999999999999</v>
      </c>
      <c r="I2318" s="1115"/>
    </row>
    <row r="2319" spans="1:9" ht="12.75" customHeight="1" x14ac:dyDescent="0.2">
      <c r="A2319" s="1112" t="s">
        <v>4428</v>
      </c>
      <c r="B2319" s="1112"/>
      <c r="C2319" s="1113" t="s">
        <v>4429</v>
      </c>
      <c r="D2319" s="1113"/>
      <c r="E2319" s="1113"/>
      <c r="F2319" s="1113"/>
      <c r="G2319" s="406" t="s">
        <v>167</v>
      </c>
      <c r="H2319" s="1128">
        <v>1476.21</v>
      </c>
      <c r="I2319" s="1115"/>
    </row>
    <row r="2320" spans="1:9" ht="12.75" customHeight="1" x14ac:dyDescent="0.2">
      <c r="A2320" s="1112" t="s">
        <v>4430</v>
      </c>
      <c r="B2320" s="1112"/>
      <c r="C2320" s="1113" t="s">
        <v>4431</v>
      </c>
      <c r="D2320" s="1113"/>
      <c r="E2320" s="1113"/>
      <c r="F2320" s="1113"/>
      <c r="G2320" s="406" t="s">
        <v>167</v>
      </c>
      <c r="H2320" s="1116">
        <v>905.95</v>
      </c>
      <c r="I2320" s="1115"/>
    </row>
    <row r="2321" spans="1:9" ht="12.75" customHeight="1" x14ac:dyDescent="0.2">
      <c r="A2321" s="1112" t="s">
        <v>4432</v>
      </c>
      <c r="B2321" s="1112"/>
      <c r="C2321" s="1113" t="s">
        <v>4433</v>
      </c>
      <c r="D2321" s="1113"/>
      <c r="E2321" s="1113"/>
      <c r="F2321" s="1113"/>
      <c r="G2321" s="406" t="s">
        <v>167</v>
      </c>
      <c r="H2321" s="1128">
        <v>1020.01</v>
      </c>
      <c r="I2321" s="1115"/>
    </row>
    <row r="2322" spans="1:9" ht="12.75" customHeight="1" x14ac:dyDescent="0.2">
      <c r="A2322" s="1112" t="s">
        <v>4434</v>
      </c>
      <c r="B2322" s="1112"/>
      <c r="C2322" s="1113" t="s">
        <v>4435</v>
      </c>
      <c r="D2322" s="1113"/>
      <c r="E2322" s="1113"/>
      <c r="F2322" s="1113"/>
      <c r="G2322" s="406" t="s">
        <v>167</v>
      </c>
      <c r="H2322" s="1128">
        <v>1134.06</v>
      </c>
      <c r="I2322" s="1115"/>
    </row>
    <row r="2323" spans="1:9" ht="12.75" customHeight="1" x14ac:dyDescent="0.2">
      <c r="A2323" s="1112" t="s">
        <v>4436</v>
      </c>
      <c r="B2323" s="1112"/>
      <c r="C2323" s="1113" t="s">
        <v>4437</v>
      </c>
      <c r="D2323" s="1113"/>
      <c r="E2323" s="1113"/>
      <c r="F2323" s="1113"/>
      <c r="G2323" s="406" t="s">
        <v>167</v>
      </c>
      <c r="H2323" s="1128">
        <v>1477.66</v>
      </c>
      <c r="I2323" s="1115"/>
    </row>
    <row r="2324" spans="1:9" ht="12.75" customHeight="1" x14ac:dyDescent="0.2">
      <c r="A2324" s="1112" t="s">
        <v>4438</v>
      </c>
      <c r="B2324" s="1112"/>
      <c r="C2324" s="1113" t="s">
        <v>4439</v>
      </c>
      <c r="D2324" s="1113"/>
      <c r="E2324" s="1113"/>
      <c r="F2324" s="1113"/>
      <c r="G2324" s="406" t="s">
        <v>167</v>
      </c>
      <c r="H2324" s="1128">
        <v>1735.83</v>
      </c>
      <c r="I2324" s="1115"/>
    </row>
    <row r="2325" spans="1:9" ht="12.75" customHeight="1" x14ac:dyDescent="0.2">
      <c r="A2325" s="1112" t="s">
        <v>4440</v>
      </c>
      <c r="B2325" s="1112"/>
      <c r="C2325" s="1113" t="s">
        <v>4441</v>
      </c>
      <c r="D2325" s="1113"/>
      <c r="E2325" s="1113"/>
      <c r="F2325" s="1113"/>
      <c r="G2325" s="406" t="s">
        <v>167</v>
      </c>
      <c r="H2325" s="1128">
        <v>1219.48</v>
      </c>
      <c r="I2325" s="1115"/>
    </row>
    <row r="2326" spans="1:9" ht="12.75" customHeight="1" x14ac:dyDescent="0.2">
      <c r="A2326" s="1112" t="s">
        <v>4442</v>
      </c>
      <c r="B2326" s="1112"/>
      <c r="C2326" s="1113" t="s">
        <v>4443</v>
      </c>
      <c r="D2326" s="1113"/>
      <c r="E2326" s="1113"/>
      <c r="F2326" s="1113"/>
      <c r="G2326" s="406" t="s">
        <v>167</v>
      </c>
      <c r="H2326" s="1128">
        <v>1348.57</v>
      </c>
      <c r="I2326" s="1115"/>
    </row>
    <row r="2327" spans="1:9" ht="12.75" customHeight="1" x14ac:dyDescent="0.2">
      <c r="A2327" s="1140">
        <v>8994</v>
      </c>
      <c r="B2327" s="1119"/>
      <c r="C2327" s="1120" t="s">
        <v>4444</v>
      </c>
      <c r="D2327" s="1120"/>
      <c r="E2327" s="1120"/>
      <c r="F2327" s="1120"/>
      <c r="G2327" s="405"/>
      <c r="H2327" s="1121"/>
      <c r="I2327" s="1121"/>
    </row>
    <row r="2328" spans="1:9" ht="12.75" customHeight="1" x14ac:dyDescent="0.2">
      <c r="A2328" s="1112" t="s">
        <v>4445</v>
      </c>
      <c r="B2328" s="1112"/>
      <c r="C2328" s="1113" t="s">
        <v>4446</v>
      </c>
      <c r="D2328" s="1113"/>
      <c r="E2328" s="1113"/>
      <c r="F2328" s="1113"/>
      <c r="G2328" s="406" t="s">
        <v>167</v>
      </c>
      <c r="H2328" s="1116">
        <v>835.79</v>
      </c>
      <c r="I2328" s="1115"/>
    </row>
    <row r="2329" spans="1:9" ht="12.75" customHeight="1" x14ac:dyDescent="0.2">
      <c r="A2329" s="1112" t="s">
        <v>4447</v>
      </c>
      <c r="B2329" s="1112"/>
      <c r="C2329" s="1113" t="s">
        <v>4448</v>
      </c>
      <c r="D2329" s="1113"/>
      <c r="E2329" s="1113"/>
      <c r="F2329" s="1113"/>
      <c r="G2329" s="406" t="s">
        <v>167</v>
      </c>
      <c r="H2329" s="1128">
        <v>1605.23</v>
      </c>
      <c r="I2329" s="1115"/>
    </row>
    <row r="2330" spans="1:9" ht="12.75" customHeight="1" x14ac:dyDescent="0.2">
      <c r="A2330" s="1112" t="s">
        <v>4449</v>
      </c>
      <c r="B2330" s="1112"/>
      <c r="C2330" s="1113" t="s">
        <v>4450</v>
      </c>
      <c r="D2330" s="1113"/>
      <c r="E2330" s="1113"/>
      <c r="F2330" s="1113"/>
      <c r="G2330" s="406" t="s">
        <v>167</v>
      </c>
      <c r="H2330" s="1116">
        <v>574.83000000000004</v>
      </c>
      <c r="I2330" s="1115"/>
    </row>
    <row r="2331" spans="1:9" ht="12.75" customHeight="1" x14ac:dyDescent="0.2">
      <c r="A2331" s="1112" t="s">
        <v>4451</v>
      </c>
      <c r="B2331" s="1112"/>
      <c r="C2331" s="1113" t="s">
        <v>4452</v>
      </c>
      <c r="D2331" s="1113"/>
      <c r="E2331" s="1113"/>
      <c r="F2331" s="1113"/>
      <c r="G2331" s="406" t="s">
        <v>167</v>
      </c>
      <c r="H2331" s="1116">
        <v>608.47</v>
      </c>
      <c r="I2331" s="1115"/>
    </row>
    <row r="2332" spans="1:9" ht="12.75" customHeight="1" x14ac:dyDescent="0.2">
      <c r="A2332" s="1112" t="s">
        <v>4453</v>
      </c>
      <c r="B2332" s="1112"/>
      <c r="C2332" s="1113" t="s">
        <v>4454</v>
      </c>
      <c r="D2332" s="1113"/>
      <c r="E2332" s="1113"/>
      <c r="F2332" s="1113"/>
      <c r="G2332" s="406" t="s">
        <v>167</v>
      </c>
      <c r="H2332" s="1136">
        <v>28981.87</v>
      </c>
      <c r="I2332" s="1115"/>
    </row>
    <row r="2333" spans="1:9" ht="12.75" customHeight="1" x14ac:dyDescent="0.2">
      <c r="A2333" s="1140">
        <v>8995</v>
      </c>
      <c r="B2333" s="1119"/>
      <c r="C2333" s="1120" t="s">
        <v>4455</v>
      </c>
      <c r="D2333" s="1120"/>
      <c r="E2333" s="1120"/>
      <c r="F2333" s="1120"/>
      <c r="G2333" s="405"/>
      <c r="H2333" s="1121"/>
      <c r="I2333" s="1121"/>
    </row>
    <row r="2334" spans="1:9" ht="12.75" customHeight="1" x14ac:dyDescent="0.2">
      <c r="A2334" s="1112" t="s">
        <v>4456</v>
      </c>
      <c r="B2334" s="1112"/>
      <c r="C2334" s="1113" t="s">
        <v>4457</v>
      </c>
      <c r="D2334" s="1113"/>
      <c r="E2334" s="1113"/>
      <c r="F2334" s="1113"/>
      <c r="G2334" s="406" t="s">
        <v>167</v>
      </c>
      <c r="H2334" s="1128">
        <v>2907.68</v>
      </c>
      <c r="I2334" s="1115"/>
    </row>
    <row r="2335" spans="1:9" ht="12.75" customHeight="1" x14ac:dyDescent="0.2">
      <c r="A2335" s="1112" t="s">
        <v>4458</v>
      </c>
      <c r="B2335" s="1112"/>
      <c r="C2335" s="1113" t="s">
        <v>4459</v>
      </c>
      <c r="D2335" s="1113"/>
      <c r="E2335" s="1113"/>
      <c r="F2335" s="1113"/>
      <c r="G2335" s="406" t="s">
        <v>167</v>
      </c>
      <c r="H2335" s="1128">
        <v>3349.17</v>
      </c>
      <c r="I2335" s="1115"/>
    </row>
    <row r="2336" spans="1:9" ht="12.75" customHeight="1" x14ac:dyDescent="0.2">
      <c r="A2336" s="1112" t="s">
        <v>4460</v>
      </c>
      <c r="B2336" s="1112"/>
      <c r="C2336" s="1113" t="s">
        <v>4461</v>
      </c>
      <c r="D2336" s="1113"/>
      <c r="E2336" s="1113"/>
      <c r="F2336" s="1113"/>
      <c r="G2336" s="406" t="s">
        <v>167</v>
      </c>
      <c r="H2336" s="1116">
        <v>782.89</v>
      </c>
      <c r="I2336" s="1115"/>
    </row>
    <row r="2337" spans="1:9" ht="12.75" customHeight="1" x14ac:dyDescent="0.2">
      <c r="A2337" s="1112" t="s">
        <v>4462</v>
      </c>
      <c r="B2337" s="1112"/>
      <c r="C2337" s="1113" t="s">
        <v>4463</v>
      </c>
      <c r="D2337" s="1113"/>
      <c r="E2337" s="1113"/>
      <c r="F2337" s="1113"/>
      <c r="G2337" s="406" t="s">
        <v>167</v>
      </c>
      <c r="H2337" s="1116">
        <v>748.47</v>
      </c>
      <c r="I2337" s="1115"/>
    </row>
    <row r="2338" spans="1:9" ht="12.75" customHeight="1" x14ac:dyDescent="0.2">
      <c r="A2338" s="1112" t="s">
        <v>4464</v>
      </c>
      <c r="B2338" s="1112"/>
      <c r="C2338" s="1113" t="s">
        <v>4465</v>
      </c>
      <c r="D2338" s="1113"/>
      <c r="E2338" s="1113"/>
      <c r="F2338" s="1113"/>
      <c r="G2338" s="406" t="s">
        <v>167</v>
      </c>
      <c r="H2338" s="1128">
        <v>1382.64</v>
      </c>
      <c r="I2338" s="1115"/>
    </row>
    <row r="2339" spans="1:9" ht="12.75" customHeight="1" x14ac:dyDescent="0.2">
      <c r="A2339" s="1112" t="s">
        <v>4466</v>
      </c>
      <c r="B2339" s="1112"/>
      <c r="C2339" s="1113" t="s">
        <v>4467</v>
      </c>
      <c r="D2339" s="1113"/>
      <c r="E2339" s="1113"/>
      <c r="F2339" s="1113"/>
      <c r="G2339" s="406" t="s">
        <v>167</v>
      </c>
      <c r="H2339" s="1128">
        <v>1173.23</v>
      </c>
      <c r="I2339" s="1115"/>
    </row>
    <row r="2340" spans="1:9" ht="12.75" customHeight="1" x14ac:dyDescent="0.2">
      <c r="A2340" s="1112" t="s">
        <v>4468</v>
      </c>
      <c r="B2340" s="1112"/>
      <c r="C2340" s="1113" t="s">
        <v>4469</v>
      </c>
      <c r="D2340" s="1113"/>
      <c r="E2340" s="1113"/>
      <c r="F2340" s="1113"/>
      <c r="G2340" s="406" t="s">
        <v>167</v>
      </c>
      <c r="H2340" s="1128">
        <v>2262.4</v>
      </c>
      <c r="I2340" s="1115"/>
    </row>
    <row r="2341" spans="1:9" ht="12.75" customHeight="1" x14ac:dyDescent="0.2">
      <c r="A2341" s="1112" t="s">
        <v>4470</v>
      </c>
      <c r="B2341" s="1112"/>
      <c r="C2341" s="1113" t="s">
        <v>4471</v>
      </c>
      <c r="D2341" s="1113"/>
      <c r="E2341" s="1113"/>
      <c r="F2341" s="1113"/>
      <c r="G2341" s="406" t="s">
        <v>167</v>
      </c>
      <c r="H2341" s="1128">
        <v>2710.83</v>
      </c>
      <c r="I2341" s="1115"/>
    </row>
    <row r="2342" spans="1:9" ht="12.75" customHeight="1" x14ac:dyDescent="0.2">
      <c r="A2342" s="1112" t="s">
        <v>4472</v>
      </c>
      <c r="B2342" s="1112"/>
      <c r="C2342" s="1113" t="s">
        <v>4473</v>
      </c>
      <c r="D2342" s="1113"/>
      <c r="E2342" s="1113"/>
      <c r="F2342" s="1113"/>
      <c r="G2342" s="406" t="s">
        <v>167</v>
      </c>
      <c r="H2342" s="1128">
        <v>1323.62</v>
      </c>
      <c r="I2342" s="1115"/>
    </row>
    <row r="2343" spans="1:9" ht="12.75" customHeight="1" x14ac:dyDescent="0.2">
      <c r="A2343" s="1112" t="s">
        <v>4474</v>
      </c>
      <c r="B2343" s="1112"/>
      <c r="C2343" s="1113" t="s">
        <v>4475</v>
      </c>
      <c r="D2343" s="1113"/>
      <c r="E2343" s="1113"/>
      <c r="F2343" s="1113"/>
      <c r="G2343" s="406" t="s">
        <v>167</v>
      </c>
      <c r="H2343" s="1128">
        <v>1477.44</v>
      </c>
      <c r="I2343" s="1115"/>
    </row>
    <row r="2344" spans="1:9" ht="12.75" customHeight="1" x14ac:dyDescent="0.2">
      <c r="A2344" s="1140">
        <v>8996</v>
      </c>
      <c r="B2344" s="1119"/>
      <c r="C2344" s="1120" t="s">
        <v>4476</v>
      </c>
      <c r="D2344" s="1120"/>
      <c r="E2344" s="1120"/>
      <c r="F2344" s="1120"/>
      <c r="G2344" s="405"/>
      <c r="H2344" s="1121"/>
      <c r="I2344" s="1121"/>
    </row>
    <row r="2345" spans="1:9" ht="12.75" customHeight="1" x14ac:dyDescent="0.2">
      <c r="A2345" s="1112" t="s">
        <v>4477</v>
      </c>
      <c r="B2345" s="1112"/>
      <c r="C2345" s="1113" t="s">
        <v>4478</v>
      </c>
      <c r="D2345" s="1113"/>
      <c r="E2345" s="1113"/>
      <c r="F2345" s="1113"/>
      <c r="G2345" s="406" t="s">
        <v>589</v>
      </c>
      <c r="H2345" s="1114">
        <v>85.81</v>
      </c>
      <c r="I2345" s="1115"/>
    </row>
    <row r="2346" spans="1:9" ht="12.75" customHeight="1" x14ac:dyDescent="0.2">
      <c r="A2346" s="1112" t="s">
        <v>4479</v>
      </c>
      <c r="B2346" s="1112"/>
      <c r="C2346" s="1113" t="s">
        <v>4480</v>
      </c>
      <c r="D2346" s="1113"/>
      <c r="E2346" s="1113"/>
      <c r="F2346" s="1113"/>
      <c r="G2346" s="406" t="s">
        <v>167</v>
      </c>
      <c r="H2346" s="1114">
        <v>77.95</v>
      </c>
      <c r="I2346" s="1115"/>
    </row>
    <row r="2347" spans="1:9" ht="12.75" customHeight="1" x14ac:dyDescent="0.2">
      <c r="A2347" s="1112" t="s">
        <v>4481</v>
      </c>
      <c r="B2347" s="1112"/>
      <c r="C2347" s="1113" t="s">
        <v>4482</v>
      </c>
      <c r="D2347" s="1113"/>
      <c r="E2347" s="1113"/>
      <c r="F2347" s="1113"/>
      <c r="G2347" s="406" t="s">
        <v>167</v>
      </c>
      <c r="H2347" s="1116">
        <v>105.39</v>
      </c>
      <c r="I2347" s="1115"/>
    </row>
    <row r="2348" spans="1:9" ht="12.75" customHeight="1" x14ac:dyDescent="0.2">
      <c r="A2348" s="1112" t="s">
        <v>4483</v>
      </c>
      <c r="B2348" s="1112"/>
      <c r="C2348" s="1113" t="s">
        <v>4484</v>
      </c>
      <c r="D2348" s="1113"/>
      <c r="E2348" s="1113"/>
      <c r="F2348" s="1113"/>
      <c r="G2348" s="406" t="s">
        <v>167</v>
      </c>
      <c r="H2348" s="1116">
        <v>159.24</v>
      </c>
      <c r="I2348" s="1115"/>
    </row>
    <row r="2349" spans="1:9" ht="12.75" customHeight="1" x14ac:dyDescent="0.2">
      <c r="A2349" s="1112" t="s">
        <v>4485</v>
      </c>
      <c r="B2349" s="1112"/>
      <c r="C2349" s="1113" t="s">
        <v>4486</v>
      </c>
      <c r="D2349" s="1113"/>
      <c r="E2349" s="1113"/>
      <c r="F2349" s="1113"/>
      <c r="G2349" s="406" t="s">
        <v>167</v>
      </c>
      <c r="H2349" s="1114">
        <v>42.73</v>
      </c>
      <c r="I2349" s="1115"/>
    </row>
    <row r="2350" spans="1:9" ht="12.75" customHeight="1" x14ac:dyDescent="0.2">
      <c r="A2350" s="1112" t="s">
        <v>4487</v>
      </c>
      <c r="B2350" s="1112"/>
      <c r="C2350" s="1113" t="s">
        <v>4488</v>
      </c>
      <c r="D2350" s="1113"/>
      <c r="E2350" s="1113"/>
      <c r="F2350" s="1113"/>
      <c r="G2350" s="406" t="s">
        <v>167</v>
      </c>
      <c r="H2350" s="1116">
        <v>125.36</v>
      </c>
      <c r="I2350" s="1115"/>
    </row>
    <row r="2351" spans="1:9" ht="12.75" customHeight="1" x14ac:dyDescent="0.2">
      <c r="A2351" s="1112" t="s">
        <v>4489</v>
      </c>
      <c r="B2351" s="1112"/>
      <c r="C2351" s="1113" t="s">
        <v>4490</v>
      </c>
      <c r="D2351" s="1113"/>
      <c r="E2351" s="1113"/>
      <c r="F2351" s="1113"/>
      <c r="G2351" s="406" t="s">
        <v>167</v>
      </c>
      <c r="H2351" s="1114">
        <v>33.47</v>
      </c>
      <c r="I2351" s="1115"/>
    </row>
    <row r="2352" spans="1:9" ht="12.75" customHeight="1" x14ac:dyDescent="0.2">
      <c r="A2352" s="1140">
        <v>8997</v>
      </c>
      <c r="B2352" s="1119"/>
      <c r="C2352" s="1120" t="s">
        <v>4491</v>
      </c>
      <c r="D2352" s="1120"/>
      <c r="E2352" s="1120"/>
      <c r="F2352" s="1120"/>
      <c r="G2352" s="405"/>
      <c r="H2352" s="1121"/>
      <c r="I2352" s="1121"/>
    </row>
    <row r="2353" spans="1:9" ht="12.75" customHeight="1" x14ac:dyDescent="0.2">
      <c r="A2353" s="1112" t="s">
        <v>4492</v>
      </c>
      <c r="B2353" s="1112"/>
      <c r="C2353" s="1113" t="s">
        <v>4493</v>
      </c>
      <c r="D2353" s="1113"/>
      <c r="E2353" s="1113"/>
      <c r="F2353" s="1113"/>
      <c r="G2353" s="406" t="s">
        <v>53</v>
      </c>
      <c r="H2353" s="1116">
        <v>152.12</v>
      </c>
      <c r="I2353" s="1115"/>
    </row>
    <row r="2354" spans="1:9" ht="12.75" customHeight="1" x14ac:dyDescent="0.2">
      <c r="A2354" s="1112" t="s">
        <v>4494</v>
      </c>
      <c r="B2354" s="1112"/>
      <c r="C2354" s="1113" t="s">
        <v>4495</v>
      </c>
      <c r="D2354" s="1113"/>
      <c r="E2354" s="1113"/>
      <c r="F2354" s="1113"/>
      <c r="G2354" s="406" t="s">
        <v>53</v>
      </c>
      <c r="H2354" s="1116">
        <v>195.08</v>
      </c>
      <c r="I2354" s="1115"/>
    </row>
    <row r="2355" spans="1:9" ht="12.75" customHeight="1" x14ac:dyDescent="0.2">
      <c r="A2355" s="1112" t="s">
        <v>4496</v>
      </c>
      <c r="B2355" s="1112"/>
      <c r="C2355" s="1113" t="s">
        <v>4497</v>
      </c>
      <c r="D2355" s="1113"/>
      <c r="E2355" s="1113"/>
      <c r="F2355" s="1113"/>
      <c r="G2355" s="406" t="s">
        <v>589</v>
      </c>
      <c r="H2355" s="1116">
        <v>744.23</v>
      </c>
      <c r="I2355" s="1115"/>
    </row>
    <row r="2356" spans="1:9" ht="12.75" customHeight="1" x14ac:dyDescent="0.2">
      <c r="A2356" s="1112" t="s">
        <v>4498</v>
      </c>
      <c r="B2356" s="1112"/>
      <c r="C2356" s="1113" t="s">
        <v>4499</v>
      </c>
      <c r="D2356" s="1113"/>
      <c r="E2356" s="1113"/>
      <c r="F2356" s="1113"/>
      <c r="G2356" s="406" t="s">
        <v>589</v>
      </c>
      <c r="H2356" s="1116">
        <v>872.97</v>
      </c>
      <c r="I2356" s="1115"/>
    </row>
    <row r="2357" spans="1:9" ht="12.75" customHeight="1" x14ac:dyDescent="0.2">
      <c r="A2357" s="1140">
        <v>8998</v>
      </c>
      <c r="B2357" s="1119"/>
      <c r="C2357" s="1120" t="s">
        <v>4500</v>
      </c>
      <c r="D2357" s="1120"/>
      <c r="E2357" s="1120"/>
      <c r="F2357" s="1120"/>
      <c r="G2357" s="405"/>
      <c r="H2357" s="1121"/>
      <c r="I2357" s="1121"/>
    </row>
    <row r="2358" spans="1:9" ht="12.75" customHeight="1" x14ac:dyDescent="0.2">
      <c r="A2358" s="1112" t="s">
        <v>4501</v>
      </c>
      <c r="B2358" s="1112"/>
      <c r="C2358" s="1113" t="s">
        <v>4502</v>
      </c>
      <c r="D2358" s="1113"/>
      <c r="E2358" s="1113"/>
      <c r="F2358" s="1113"/>
      <c r="G2358" s="406" t="s">
        <v>589</v>
      </c>
      <c r="H2358" s="1128">
        <v>4573.38</v>
      </c>
      <c r="I2358" s="1115"/>
    </row>
    <row r="2359" spans="1:9" ht="12.75" customHeight="1" x14ac:dyDescent="0.2">
      <c r="A2359" s="1112" t="s">
        <v>4503</v>
      </c>
      <c r="B2359" s="1112"/>
      <c r="C2359" s="1113" t="s">
        <v>4504</v>
      </c>
      <c r="D2359" s="1113"/>
      <c r="E2359" s="1113"/>
      <c r="F2359" s="1113"/>
      <c r="G2359" s="406" t="s">
        <v>589</v>
      </c>
      <c r="H2359" s="1128">
        <v>1500.37</v>
      </c>
      <c r="I2359" s="1115"/>
    </row>
    <row r="2360" spans="1:9" ht="12.75" customHeight="1" x14ac:dyDescent="0.2">
      <c r="A2360" s="1112" t="s">
        <v>4505</v>
      </c>
      <c r="B2360" s="1112"/>
      <c r="C2360" s="1113" t="s">
        <v>4506</v>
      </c>
      <c r="D2360" s="1113"/>
      <c r="E2360" s="1113"/>
      <c r="F2360" s="1113"/>
      <c r="G2360" s="406" t="s">
        <v>589</v>
      </c>
      <c r="H2360" s="1128">
        <v>2115.38</v>
      </c>
      <c r="I2360" s="1115"/>
    </row>
    <row r="2361" spans="1:9" ht="12.75" customHeight="1" x14ac:dyDescent="0.2">
      <c r="A2361" s="1112" t="s">
        <v>4507</v>
      </c>
      <c r="B2361" s="1112"/>
      <c r="C2361" s="1113" t="s">
        <v>4508</v>
      </c>
      <c r="D2361" s="1113"/>
      <c r="E2361" s="1113"/>
      <c r="F2361" s="1113"/>
      <c r="G2361" s="406" t="s">
        <v>589</v>
      </c>
      <c r="H2361" s="1128">
        <v>2442.39</v>
      </c>
      <c r="I2361" s="1115"/>
    </row>
    <row r="2362" spans="1:9" ht="12.75" customHeight="1" x14ac:dyDescent="0.2">
      <c r="A2362" s="1112" t="s">
        <v>4509</v>
      </c>
      <c r="B2362" s="1112"/>
      <c r="C2362" s="1113" t="s">
        <v>4510</v>
      </c>
      <c r="D2362" s="1113"/>
      <c r="E2362" s="1113"/>
      <c r="F2362" s="1113"/>
      <c r="G2362" s="406" t="s">
        <v>589</v>
      </c>
      <c r="H2362" s="1128">
        <v>2769.66</v>
      </c>
      <c r="I2362" s="1115"/>
    </row>
    <row r="2363" spans="1:9" ht="12.75" customHeight="1" x14ac:dyDescent="0.2">
      <c r="A2363" s="1140">
        <v>8686</v>
      </c>
      <c r="B2363" s="1119"/>
      <c r="C2363" s="1120" t="s">
        <v>4511</v>
      </c>
      <c r="D2363" s="1120"/>
      <c r="E2363" s="1120"/>
      <c r="F2363" s="1120"/>
      <c r="G2363" s="405"/>
      <c r="H2363" s="1121"/>
      <c r="I2363" s="1121"/>
    </row>
    <row r="2364" spans="1:9" ht="12.75" customHeight="1" x14ac:dyDescent="0.2">
      <c r="A2364" s="1140">
        <v>9000</v>
      </c>
      <c r="B2364" s="1119"/>
      <c r="C2364" s="1120" t="s">
        <v>4512</v>
      </c>
      <c r="D2364" s="1120"/>
      <c r="E2364" s="1120"/>
      <c r="F2364" s="1120"/>
      <c r="G2364" s="405"/>
      <c r="H2364" s="1121"/>
      <c r="I2364" s="1121"/>
    </row>
    <row r="2365" spans="1:9" ht="12.75" customHeight="1" x14ac:dyDescent="0.2">
      <c r="A2365" s="1112" t="s">
        <v>4513</v>
      </c>
      <c r="B2365" s="1112"/>
      <c r="C2365" s="1113" t="s">
        <v>4514</v>
      </c>
      <c r="D2365" s="1113"/>
      <c r="E2365" s="1113"/>
      <c r="F2365" s="1113"/>
      <c r="G2365" s="406" t="s">
        <v>53</v>
      </c>
      <c r="H2365" s="1114">
        <v>59.91</v>
      </c>
      <c r="I2365" s="1115"/>
    </row>
    <row r="2366" spans="1:9" ht="12.75" customHeight="1" x14ac:dyDescent="0.2">
      <c r="A2366" s="1112" t="s">
        <v>4515</v>
      </c>
      <c r="B2366" s="1112"/>
      <c r="C2366" s="1113" t="s">
        <v>4516</v>
      </c>
      <c r="D2366" s="1113"/>
      <c r="E2366" s="1113"/>
      <c r="F2366" s="1113"/>
      <c r="G2366" s="406" t="s">
        <v>53</v>
      </c>
      <c r="H2366" s="1114">
        <v>79.680000000000007</v>
      </c>
      <c r="I2366" s="1115"/>
    </row>
    <row r="2367" spans="1:9" ht="12.75" customHeight="1" x14ac:dyDescent="0.2">
      <c r="A2367" s="1112" t="s">
        <v>4517</v>
      </c>
      <c r="B2367" s="1112"/>
      <c r="C2367" s="1113" t="s">
        <v>4518</v>
      </c>
      <c r="D2367" s="1113"/>
      <c r="E2367" s="1113"/>
      <c r="F2367" s="1113"/>
      <c r="G2367" s="406" t="s">
        <v>53</v>
      </c>
      <c r="H2367" s="1116">
        <v>108.62</v>
      </c>
      <c r="I2367" s="1115"/>
    </row>
    <row r="2368" spans="1:9" ht="12.75" customHeight="1" x14ac:dyDescent="0.2">
      <c r="A2368" s="1112" t="s">
        <v>4519</v>
      </c>
      <c r="B2368" s="1112"/>
      <c r="C2368" s="1113" t="s">
        <v>4520</v>
      </c>
      <c r="D2368" s="1113"/>
      <c r="E2368" s="1113"/>
      <c r="F2368" s="1113"/>
      <c r="G2368" s="406" t="s">
        <v>53</v>
      </c>
      <c r="H2368" s="1116">
        <v>135.1</v>
      </c>
      <c r="I2368" s="1115"/>
    </row>
    <row r="2369" spans="1:9" ht="12.75" customHeight="1" x14ac:dyDescent="0.2">
      <c r="A2369" s="1112" t="s">
        <v>4521</v>
      </c>
      <c r="B2369" s="1112"/>
      <c r="C2369" s="1113" t="s">
        <v>4522</v>
      </c>
      <c r="D2369" s="1113"/>
      <c r="E2369" s="1113"/>
      <c r="F2369" s="1113"/>
      <c r="G2369" s="406" t="s">
        <v>53</v>
      </c>
      <c r="H2369" s="1114">
        <v>26.68</v>
      </c>
      <c r="I2369" s="1115"/>
    </row>
    <row r="2370" spans="1:9" ht="12.75" customHeight="1" x14ac:dyDescent="0.2">
      <c r="A2370" s="1140">
        <v>9001</v>
      </c>
      <c r="B2370" s="1119"/>
      <c r="C2370" s="1120" t="s">
        <v>4523</v>
      </c>
      <c r="D2370" s="1120"/>
      <c r="E2370" s="1120"/>
      <c r="F2370" s="1120"/>
      <c r="G2370" s="405"/>
      <c r="H2370" s="1121"/>
      <c r="I2370" s="1121"/>
    </row>
    <row r="2371" spans="1:9" ht="12.75" customHeight="1" x14ac:dyDescent="0.2">
      <c r="A2371" s="1112" t="s">
        <v>4524</v>
      </c>
      <c r="B2371" s="1112"/>
      <c r="C2371" s="1113" t="s">
        <v>4525</v>
      </c>
      <c r="D2371" s="1113"/>
      <c r="E2371" s="1113"/>
      <c r="F2371" s="1113"/>
      <c r="G2371" s="406" t="s">
        <v>53</v>
      </c>
      <c r="H2371" s="1114">
        <v>57.87</v>
      </c>
      <c r="I2371" s="1115"/>
    </row>
    <row r="2372" spans="1:9" ht="12.75" customHeight="1" x14ac:dyDescent="0.2">
      <c r="A2372" s="1112" t="s">
        <v>4526</v>
      </c>
      <c r="B2372" s="1112"/>
      <c r="C2372" s="1113" t="s">
        <v>4527</v>
      </c>
      <c r="D2372" s="1113"/>
      <c r="E2372" s="1113"/>
      <c r="F2372" s="1113"/>
      <c r="G2372" s="406" t="s">
        <v>53</v>
      </c>
      <c r="H2372" s="1116">
        <v>103.87</v>
      </c>
      <c r="I2372" s="1115"/>
    </row>
    <row r="2373" spans="1:9" ht="12.75" customHeight="1" x14ac:dyDescent="0.2">
      <c r="A2373" s="1112" t="s">
        <v>4528</v>
      </c>
      <c r="B2373" s="1112"/>
      <c r="C2373" s="1113" t="s">
        <v>4529</v>
      </c>
      <c r="D2373" s="1113"/>
      <c r="E2373" s="1113"/>
      <c r="F2373" s="1113"/>
      <c r="G2373" s="406" t="s">
        <v>53</v>
      </c>
      <c r="H2373" s="1114">
        <v>74.5</v>
      </c>
      <c r="I2373" s="1115"/>
    </row>
    <row r="2374" spans="1:9" ht="12.75" customHeight="1" x14ac:dyDescent="0.2">
      <c r="A2374" s="1112" t="s">
        <v>4530</v>
      </c>
      <c r="B2374" s="1112"/>
      <c r="C2374" s="1113" t="s">
        <v>4531</v>
      </c>
      <c r="D2374" s="1113"/>
      <c r="E2374" s="1113"/>
      <c r="F2374" s="1113"/>
      <c r="G2374" s="406" t="s">
        <v>53</v>
      </c>
      <c r="H2374" s="1116">
        <v>127.97</v>
      </c>
      <c r="I2374" s="1115"/>
    </row>
    <row r="2375" spans="1:9" ht="12.75" customHeight="1" x14ac:dyDescent="0.2">
      <c r="A2375" s="1112" t="s">
        <v>4532</v>
      </c>
      <c r="B2375" s="1112"/>
      <c r="C2375" s="1113" t="s">
        <v>4533</v>
      </c>
      <c r="D2375" s="1113"/>
      <c r="E2375" s="1113"/>
      <c r="F2375" s="1113"/>
      <c r="G2375" s="406" t="s">
        <v>53</v>
      </c>
      <c r="H2375" s="1116">
        <v>295.82</v>
      </c>
      <c r="I2375" s="1115"/>
    </row>
    <row r="2376" spans="1:9" ht="12.75" customHeight="1" x14ac:dyDescent="0.2">
      <c r="A2376" s="1112" t="s">
        <v>4534</v>
      </c>
      <c r="B2376" s="1112"/>
      <c r="C2376" s="1113" t="s">
        <v>4535</v>
      </c>
      <c r="D2376" s="1113"/>
      <c r="E2376" s="1113"/>
      <c r="F2376" s="1113"/>
      <c r="G2376" s="406" t="s">
        <v>53</v>
      </c>
      <c r="H2376" s="1116">
        <v>139.29</v>
      </c>
      <c r="I2376" s="1115"/>
    </row>
    <row r="2377" spans="1:9" ht="12.75" customHeight="1" x14ac:dyDescent="0.2">
      <c r="A2377" s="1112" t="s">
        <v>4536</v>
      </c>
      <c r="B2377" s="1112"/>
      <c r="C2377" s="1113" t="s">
        <v>4537</v>
      </c>
      <c r="D2377" s="1113"/>
      <c r="E2377" s="1113"/>
      <c r="F2377" s="1113"/>
      <c r="G2377" s="406" t="s">
        <v>53</v>
      </c>
      <c r="H2377" s="1114">
        <v>99.03</v>
      </c>
      <c r="I2377" s="1115"/>
    </row>
    <row r="2378" spans="1:9" ht="12.75" customHeight="1" x14ac:dyDescent="0.2">
      <c r="A2378" s="1112" t="s">
        <v>4538</v>
      </c>
      <c r="B2378" s="1112"/>
      <c r="C2378" s="1113" t="s">
        <v>4539</v>
      </c>
      <c r="D2378" s="1113"/>
      <c r="E2378" s="1113"/>
      <c r="F2378" s="1113"/>
      <c r="G2378" s="406" t="s">
        <v>53</v>
      </c>
      <c r="H2378" s="1116">
        <v>364.18</v>
      </c>
      <c r="I2378" s="1115"/>
    </row>
    <row r="2379" spans="1:9" ht="12.75" customHeight="1" x14ac:dyDescent="0.2">
      <c r="A2379" s="1112" t="s">
        <v>4540</v>
      </c>
      <c r="B2379" s="1112"/>
      <c r="C2379" s="1113" t="s">
        <v>4541</v>
      </c>
      <c r="D2379" s="1113"/>
      <c r="E2379" s="1113"/>
      <c r="F2379" s="1113"/>
      <c r="G2379" s="406" t="s">
        <v>53</v>
      </c>
      <c r="H2379" s="1116">
        <v>207.65</v>
      </c>
      <c r="I2379" s="1115"/>
    </row>
    <row r="2380" spans="1:9" ht="12.75" customHeight="1" x14ac:dyDescent="0.2">
      <c r="A2380" s="1112" t="s">
        <v>4542</v>
      </c>
      <c r="B2380" s="1112"/>
      <c r="C2380" s="1113" t="s">
        <v>4543</v>
      </c>
      <c r="D2380" s="1113"/>
      <c r="E2380" s="1113"/>
      <c r="F2380" s="1113"/>
      <c r="G2380" s="406" t="s">
        <v>53</v>
      </c>
      <c r="H2380" s="1116">
        <v>403.97</v>
      </c>
      <c r="I2380" s="1115"/>
    </row>
    <row r="2381" spans="1:9" ht="12.75" customHeight="1" x14ac:dyDescent="0.2">
      <c r="A2381" s="1112" t="s">
        <v>4544</v>
      </c>
      <c r="B2381" s="1112"/>
      <c r="C2381" s="1113" t="s">
        <v>4545</v>
      </c>
      <c r="D2381" s="1113"/>
      <c r="E2381" s="1113"/>
      <c r="F2381" s="1113"/>
      <c r="G2381" s="406" t="s">
        <v>53</v>
      </c>
      <c r="H2381" s="1116">
        <v>306.16000000000003</v>
      </c>
      <c r="I2381" s="1115"/>
    </row>
    <row r="2382" spans="1:9" ht="12.75" customHeight="1" x14ac:dyDescent="0.2">
      <c r="A2382" s="1112" t="s">
        <v>4546</v>
      </c>
      <c r="B2382" s="1112"/>
      <c r="C2382" s="1113" t="s">
        <v>4547</v>
      </c>
      <c r="D2382" s="1113"/>
      <c r="E2382" s="1113"/>
      <c r="F2382" s="1113"/>
      <c r="G2382" s="406" t="s">
        <v>53</v>
      </c>
      <c r="H2382" s="1116">
        <v>149.63</v>
      </c>
      <c r="I2382" s="1115"/>
    </row>
    <row r="2383" spans="1:9" ht="12.75" customHeight="1" x14ac:dyDescent="0.2">
      <c r="A2383" s="1112" t="s">
        <v>4548</v>
      </c>
      <c r="B2383" s="1112"/>
      <c r="C2383" s="1113" t="s">
        <v>4549</v>
      </c>
      <c r="D2383" s="1113"/>
      <c r="E2383" s="1113"/>
      <c r="F2383" s="1113"/>
      <c r="G2383" s="406" t="s">
        <v>53</v>
      </c>
      <c r="H2383" s="1116">
        <v>109.37</v>
      </c>
      <c r="I2383" s="1115"/>
    </row>
    <row r="2384" spans="1:9" ht="12.75" customHeight="1" x14ac:dyDescent="0.2">
      <c r="A2384" s="1112" t="s">
        <v>4550</v>
      </c>
      <c r="B2384" s="1112"/>
      <c r="C2384" s="1113" t="s">
        <v>4551</v>
      </c>
      <c r="D2384" s="1113"/>
      <c r="E2384" s="1113"/>
      <c r="F2384" s="1113"/>
      <c r="G2384" s="406" t="s">
        <v>53</v>
      </c>
      <c r="H2384" s="1116">
        <v>374.51</v>
      </c>
      <c r="I2384" s="1115"/>
    </row>
    <row r="2385" spans="1:9" ht="12.75" customHeight="1" x14ac:dyDescent="0.2">
      <c r="A2385" s="1112" t="s">
        <v>4552</v>
      </c>
      <c r="B2385" s="1112"/>
      <c r="C2385" s="1113" t="s">
        <v>4553</v>
      </c>
      <c r="D2385" s="1113"/>
      <c r="E2385" s="1113"/>
      <c r="F2385" s="1113"/>
      <c r="G2385" s="406" t="s">
        <v>53</v>
      </c>
      <c r="H2385" s="1116">
        <v>217.98</v>
      </c>
      <c r="I2385" s="1115"/>
    </row>
    <row r="2386" spans="1:9" ht="12.75" customHeight="1" x14ac:dyDescent="0.2">
      <c r="A2386" s="1112" t="s">
        <v>4554</v>
      </c>
      <c r="B2386" s="1112"/>
      <c r="C2386" s="1113" t="s">
        <v>4555</v>
      </c>
      <c r="D2386" s="1113"/>
      <c r="E2386" s="1113"/>
      <c r="F2386" s="1113"/>
      <c r="G2386" s="406" t="s">
        <v>53</v>
      </c>
      <c r="H2386" s="1116">
        <v>177.72</v>
      </c>
      <c r="I2386" s="1115"/>
    </row>
    <row r="2387" spans="1:9" ht="12.75" customHeight="1" x14ac:dyDescent="0.2">
      <c r="A2387" s="1112" t="s">
        <v>4556</v>
      </c>
      <c r="B2387" s="1112"/>
      <c r="C2387" s="1113" t="s">
        <v>4557</v>
      </c>
      <c r="D2387" s="1113"/>
      <c r="E2387" s="1113"/>
      <c r="F2387" s="1113"/>
      <c r="G2387" s="406" t="s">
        <v>53</v>
      </c>
      <c r="H2387" s="1116">
        <v>238.02</v>
      </c>
      <c r="I2387" s="1115"/>
    </row>
    <row r="2388" spans="1:9" ht="12.75" customHeight="1" x14ac:dyDescent="0.2">
      <c r="A2388" s="1112" t="s">
        <v>4558</v>
      </c>
      <c r="B2388" s="1112"/>
      <c r="C2388" s="1113" t="s">
        <v>4559</v>
      </c>
      <c r="D2388" s="1113"/>
      <c r="E2388" s="1113"/>
      <c r="F2388" s="1113"/>
      <c r="G2388" s="406" t="s">
        <v>53</v>
      </c>
      <c r="H2388" s="1116">
        <v>316.83999999999997</v>
      </c>
      <c r="I2388" s="1115"/>
    </row>
    <row r="2389" spans="1:9" ht="12.75" customHeight="1" x14ac:dyDescent="0.2">
      <c r="A2389" s="1112" t="s">
        <v>4560</v>
      </c>
      <c r="B2389" s="1112"/>
      <c r="C2389" s="1113" t="s">
        <v>4561</v>
      </c>
      <c r="D2389" s="1113"/>
      <c r="E2389" s="1113"/>
      <c r="F2389" s="1113"/>
      <c r="G2389" s="406" t="s">
        <v>53</v>
      </c>
      <c r="H2389" s="1116">
        <v>394.1</v>
      </c>
      <c r="I2389" s="1115"/>
    </row>
    <row r="2390" spans="1:9" ht="12.75" customHeight="1" x14ac:dyDescent="0.2">
      <c r="A2390" s="1112" t="s">
        <v>4562</v>
      </c>
      <c r="B2390" s="1112"/>
      <c r="C2390" s="1113" t="s">
        <v>4563</v>
      </c>
      <c r="D2390" s="1113"/>
      <c r="E2390" s="1113"/>
      <c r="F2390" s="1113"/>
      <c r="G2390" s="406" t="s">
        <v>53</v>
      </c>
      <c r="H2390" s="1116">
        <v>521.11</v>
      </c>
      <c r="I2390" s="1115"/>
    </row>
    <row r="2391" spans="1:9" ht="12.75" customHeight="1" x14ac:dyDescent="0.2">
      <c r="A2391" s="1112" t="s">
        <v>4564</v>
      </c>
      <c r="B2391" s="1112"/>
      <c r="C2391" s="1113" t="s">
        <v>4565</v>
      </c>
      <c r="D2391" s="1113"/>
      <c r="E2391" s="1113"/>
      <c r="F2391" s="1113"/>
      <c r="G2391" s="406" t="s">
        <v>53</v>
      </c>
      <c r="H2391" s="1116">
        <v>750.43</v>
      </c>
      <c r="I2391" s="1115"/>
    </row>
    <row r="2392" spans="1:9" ht="12.75" customHeight="1" x14ac:dyDescent="0.2">
      <c r="A2392" s="1112" t="s">
        <v>4566</v>
      </c>
      <c r="B2392" s="1112"/>
      <c r="C2392" s="1113" t="s">
        <v>4567</v>
      </c>
      <c r="D2392" s="1113"/>
      <c r="E2392" s="1113"/>
      <c r="F2392" s="1113"/>
      <c r="G2392" s="406" t="s">
        <v>53</v>
      </c>
      <c r="H2392" s="1116">
        <v>930.07</v>
      </c>
      <c r="I2392" s="1115"/>
    </row>
    <row r="2393" spans="1:9" ht="12.75" customHeight="1" x14ac:dyDescent="0.2">
      <c r="A2393" s="1140">
        <v>9002</v>
      </c>
      <c r="B2393" s="1119"/>
      <c r="C2393" s="1120" t="s">
        <v>4568</v>
      </c>
      <c r="D2393" s="1120"/>
      <c r="E2393" s="1120"/>
      <c r="F2393" s="1120"/>
      <c r="G2393" s="405"/>
      <c r="H2393" s="1121"/>
      <c r="I2393" s="1121"/>
    </row>
    <row r="2394" spans="1:9" ht="12.75" customHeight="1" x14ac:dyDescent="0.2">
      <c r="A2394" s="1112" t="s">
        <v>4569</v>
      </c>
      <c r="B2394" s="1112"/>
      <c r="C2394" s="1113" t="s">
        <v>4570</v>
      </c>
      <c r="D2394" s="1113"/>
      <c r="E2394" s="1113"/>
      <c r="F2394" s="1113"/>
      <c r="G2394" s="406" t="s">
        <v>53</v>
      </c>
      <c r="H2394" s="1114">
        <v>41.75</v>
      </c>
      <c r="I2394" s="1115"/>
    </row>
    <row r="2395" spans="1:9" ht="12.75" customHeight="1" x14ac:dyDescent="0.2">
      <c r="A2395" s="1112" t="s">
        <v>4571</v>
      </c>
      <c r="B2395" s="1112"/>
      <c r="C2395" s="1113" t="s">
        <v>4572</v>
      </c>
      <c r="D2395" s="1113"/>
      <c r="E2395" s="1113"/>
      <c r="F2395" s="1113"/>
      <c r="G2395" s="406" t="s">
        <v>53</v>
      </c>
      <c r="H2395" s="1114">
        <v>70.36</v>
      </c>
      <c r="I2395" s="1115"/>
    </row>
    <row r="2396" spans="1:9" ht="12.75" customHeight="1" x14ac:dyDescent="0.2">
      <c r="A2396" s="1112" t="s">
        <v>4573</v>
      </c>
      <c r="B2396" s="1112"/>
      <c r="C2396" s="1113" t="s">
        <v>4574</v>
      </c>
      <c r="D2396" s="1113"/>
      <c r="E2396" s="1113"/>
      <c r="F2396" s="1113"/>
      <c r="G2396" s="406" t="s">
        <v>53</v>
      </c>
      <c r="H2396" s="1116">
        <v>158.51</v>
      </c>
      <c r="I2396" s="1115"/>
    </row>
    <row r="2397" spans="1:9" ht="12.75" customHeight="1" x14ac:dyDescent="0.2">
      <c r="A2397" s="1112" t="s">
        <v>4575</v>
      </c>
      <c r="B2397" s="1112"/>
      <c r="C2397" s="1113" t="s">
        <v>4576</v>
      </c>
      <c r="D2397" s="1113"/>
      <c r="E2397" s="1113"/>
      <c r="F2397" s="1113"/>
      <c r="G2397" s="406" t="s">
        <v>53</v>
      </c>
      <c r="H2397" s="1114">
        <v>27.99</v>
      </c>
      <c r="I2397" s="1115"/>
    </row>
    <row r="2398" spans="1:9" ht="12.75" customHeight="1" x14ac:dyDescent="0.2">
      <c r="A2398" s="1112" t="s">
        <v>4577</v>
      </c>
      <c r="B2398" s="1112"/>
      <c r="C2398" s="1113" t="s">
        <v>4578</v>
      </c>
      <c r="D2398" s="1113"/>
      <c r="E2398" s="1113"/>
      <c r="F2398" s="1113"/>
      <c r="G2398" s="406" t="s">
        <v>53</v>
      </c>
      <c r="H2398" s="1114">
        <v>38.21</v>
      </c>
      <c r="I2398" s="1115"/>
    </row>
    <row r="2399" spans="1:9" ht="12.75" customHeight="1" x14ac:dyDescent="0.2">
      <c r="A2399" s="1140">
        <v>9003</v>
      </c>
      <c r="B2399" s="1119"/>
      <c r="C2399" s="1120" t="s">
        <v>4579</v>
      </c>
      <c r="D2399" s="1120"/>
      <c r="E2399" s="1120"/>
      <c r="F2399" s="1120"/>
      <c r="G2399" s="405"/>
      <c r="H2399" s="1121"/>
      <c r="I2399" s="1121"/>
    </row>
    <row r="2400" spans="1:9" ht="12.75" customHeight="1" x14ac:dyDescent="0.2">
      <c r="A2400" s="1112" t="s">
        <v>4580</v>
      </c>
      <c r="B2400" s="1112"/>
      <c r="C2400" s="1113" t="s">
        <v>4581</v>
      </c>
      <c r="D2400" s="1113"/>
      <c r="E2400" s="1113"/>
      <c r="F2400" s="1113"/>
      <c r="G2400" s="406" t="s">
        <v>53</v>
      </c>
      <c r="H2400" s="1114">
        <v>18.59</v>
      </c>
      <c r="I2400" s="1115"/>
    </row>
    <row r="2401" spans="1:9" ht="12.75" customHeight="1" x14ac:dyDescent="0.2">
      <c r="A2401" s="1112" t="s">
        <v>4582</v>
      </c>
      <c r="B2401" s="1112"/>
      <c r="C2401" s="1113" t="s">
        <v>4583</v>
      </c>
      <c r="D2401" s="1113"/>
      <c r="E2401" s="1113"/>
      <c r="F2401" s="1113"/>
      <c r="G2401" s="406" t="s">
        <v>53</v>
      </c>
      <c r="H2401" s="1114">
        <v>13.03</v>
      </c>
      <c r="I2401" s="1115"/>
    </row>
    <row r="2402" spans="1:9" ht="12.75" customHeight="1" x14ac:dyDescent="0.2">
      <c r="A2402" s="1112" t="s">
        <v>4584</v>
      </c>
      <c r="B2402" s="1112"/>
      <c r="C2402" s="1113" t="s">
        <v>4585</v>
      </c>
      <c r="D2402" s="1113"/>
      <c r="E2402" s="1113"/>
      <c r="F2402" s="1113"/>
      <c r="G2402" s="406" t="s">
        <v>53</v>
      </c>
      <c r="H2402" s="1114">
        <v>22.23</v>
      </c>
      <c r="I2402" s="1115"/>
    </row>
    <row r="2403" spans="1:9" ht="12.75" customHeight="1" x14ac:dyDescent="0.2">
      <c r="A2403" s="1140">
        <v>9004</v>
      </c>
      <c r="B2403" s="1119"/>
      <c r="C2403" s="1120" t="s">
        <v>4586</v>
      </c>
      <c r="D2403" s="1120"/>
      <c r="E2403" s="1120"/>
      <c r="F2403" s="1120"/>
      <c r="G2403" s="405"/>
      <c r="H2403" s="1121"/>
      <c r="I2403" s="1121"/>
    </row>
    <row r="2404" spans="1:9" ht="12.75" customHeight="1" x14ac:dyDescent="0.2">
      <c r="A2404" s="1112" t="s">
        <v>4587</v>
      </c>
      <c r="B2404" s="1112"/>
      <c r="C2404" s="1113" t="s">
        <v>4588</v>
      </c>
      <c r="D2404" s="1113"/>
      <c r="E2404" s="1113"/>
      <c r="F2404" s="1113"/>
      <c r="G2404" s="406" t="s">
        <v>53</v>
      </c>
      <c r="H2404" s="1114">
        <v>49.4</v>
      </c>
      <c r="I2404" s="1115"/>
    </row>
    <row r="2405" spans="1:9" ht="12.75" customHeight="1" x14ac:dyDescent="0.2">
      <c r="A2405" s="1112" t="s">
        <v>4589</v>
      </c>
      <c r="B2405" s="1112"/>
      <c r="C2405" s="1113" t="s">
        <v>4590</v>
      </c>
      <c r="D2405" s="1113"/>
      <c r="E2405" s="1113"/>
      <c r="F2405" s="1113"/>
      <c r="G2405" s="406" t="s">
        <v>53</v>
      </c>
      <c r="H2405" s="1114">
        <v>64.91</v>
      </c>
      <c r="I2405" s="1115"/>
    </row>
    <row r="2406" spans="1:9" ht="12.75" customHeight="1" x14ac:dyDescent="0.2">
      <c r="A2406" s="1112" t="s">
        <v>4591</v>
      </c>
      <c r="B2406" s="1112"/>
      <c r="C2406" s="1113" t="s">
        <v>4592</v>
      </c>
      <c r="D2406" s="1113"/>
      <c r="E2406" s="1113"/>
      <c r="F2406" s="1113"/>
      <c r="G2406" s="406" t="s">
        <v>53</v>
      </c>
      <c r="H2406" s="1114">
        <v>88.7</v>
      </c>
      <c r="I2406" s="1115"/>
    </row>
    <row r="2407" spans="1:9" ht="12.75" customHeight="1" x14ac:dyDescent="0.2">
      <c r="A2407" s="1112" t="s">
        <v>4593</v>
      </c>
      <c r="B2407" s="1112"/>
      <c r="C2407" s="1113" t="s">
        <v>4594</v>
      </c>
      <c r="D2407" s="1113"/>
      <c r="E2407" s="1113"/>
      <c r="F2407" s="1113"/>
      <c r="G2407" s="406" t="s">
        <v>53</v>
      </c>
      <c r="H2407" s="1116">
        <v>100.56</v>
      </c>
      <c r="I2407" s="1115"/>
    </row>
    <row r="2408" spans="1:9" ht="12.75" customHeight="1" x14ac:dyDescent="0.2">
      <c r="A2408" s="1112" t="s">
        <v>4595</v>
      </c>
      <c r="B2408" s="1112"/>
      <c r="C2408" s="1113" t="s">
        <v>4596</v>
      </c>
      <c r="D2408" s="1113"/>
      <c r="E2408" s="1113"/>
      <c r="F2408" s="1113"/>
      <c r="G2408" s="406" t="s">
        <v>53</v>
      </c>
      <c r="H2408" s="1116">
        <v>125.25</v>
      </c>
      <c r="I2408" s="1115"/>
    </row>
    <row r="2409" spans="1:9" ht="12.75" customHeight="1" x14ac:dyDescent="0.2">
      <c r="A2409" s="1140">
        <v>9005</v>
      </c>
      <c r="B2409" s="1119"/>
      <c r="C2409" s="1120" t="s">
        <v>4597</v>
      </c>
      <c r="D2409" s="1120"/>
      <c r="E2409" s="1120"/>
      <c r="F2409" s="1120"/>
      <c r="G2409" s="405"/>
      <c r="H2409" s="1121"/>
      <c r="I2409" s="1121"/>
    </row>
    <row r="2410" spans="1:9" ht="12.75" customHeight="1" x14ac:dyDescent="0.2">
      <c r="A2410" s="1112" t="s">
        <v>4598</v>
      </c>
      <c r="B2410" s="1112"/>
      <c r="C2410" s="1113" t="s">
        <v>4599</v>
      </c>
      <c r="D2410" s="1113"/>
      <c r="E2410" s="1113"/>
      <c r="F2410" s="1113"/>
      <c r="G2410" s="406" t="s">
        <v>53</v>
      </c>
      <c r="H2410" s="1116">
        <v>446.86</v>
      </c>
      <c r="I2410" s="1115"/>
    </row>
    <row r="2411" spans="1:9" ht="12.75" customHeight="1" x14ac:dyDescent="0.2">
      <c r="A2411" s="1112" t="s">
        <v>4600</v>
      </c>
      <c r="B2411" s="1112"/>
      <c r="C2411" s="1113" t="s">
        <v>4601</v>
      </c>
      <c r="D2411" s="1113"/>
      <c r="E2411" s="1113"/>
      <c r="F2411" s="1113"/>
      <c r="G2411" s="406" t="s">
        <v>53</v>
      </c>
      <c r="H2411" s="1116">
        <v>650.03</v>
      </c>
      <c r="I2411" s="1115"/>
    </row>
    <row r="2412" spans="1:9" ht="12.75" customHeight="1" x14ac:dyDescent="0.2">
      <c r="A2412" s="1112" t="s">
        <v>4602</v>
      </c>
      <c r="B2412" s="1112"/>
      <c r="C2412" s="1113" t="s">
        <v>4603</v>
      </c>
      <c r="D2412" s="1113"/>
      <c r="E2412" s="1113"/>
      <c r="F2412" s="1113"/>
      <c r="G2412" s="406" t="s">
        <v>53</v>
      </c>
      <c r="H2412" s="1116">
        <v>909.06</v>
      </c>
      <c r="I2412" s="1115"/>
    </row>
    <row r="2413" spans="1:9" ht="12.75" customHeight="1" x14ac:dyDescent="0.2">
      <c r="A2413" s="1112" t="s">
        <v>4604</v>
      </c>
      <c r="B2413" s="1112"/>
      <c r="C2413" s="1113" t="s">
        <v>4605</v>
      </c>
      <c r="D2413" s="1113"/>
      <c r="E2413" s="1113"/>
      <c r="F2413" s="1113"/>
      <c r="G2413" s="406" t="s">
        <v>53</v>
      </c>
      <c r="H2413" s="1116">
        <v>118.84</v>
      </c>
      <c r="I2413" s="1115"/>
    </row>
    <row r="2414" spans="1:9" ht="12.75" customHeight="1" x14ac:dyDescent="0.2">
      <c r="A2414" s="1112" t="s">
        <v>4606</v>
      </c>
      <c r="B2414" s="1112"/>
      <c r="C2414" s="1113" t="s">
        <v>4607</v>
      </c>
      <c r="D2414" s="1113"/>
      <c r="E2414" s="1113"/>
      <c r="F2414" s="1113"/>
      <c r="G2414" s="406" t="s">
        <v>53</v>
      </c>
      <c r="H2414" s="1116">
        <v>141.13999999999999</v>
      </c>
      <c r="I2414" s="1115"/>
    </row>
    <row r="2415" spans="1:9" ht="12.75" customHeight="1" x14ac:dyDescent="0.2">
      <c r="A2415" s="1112" t="s">
        <v>4608</v>
      </c>
      <c r="B2415" s="1112"/>
      <c r="C2415" s="1113" t="s">
        <v>4609</v>
      </c>
      <c r="D2415" s="1113"/>
      <c r="E2415" s="1113"/>
      <c r="F2415" s="1113"/>
      <c r="G2415" s="406" t="s">
        <v>53</v>
      </c>
      <c r="H2415" s="1116">
        <v>181.53</v>
      </c>
      <c r="I2415" s="1115"/>
    </row>
    <row r="2416" spans="1:9" ht="12.75" customHeight="1" x14ac:dyDescent="0.2">
      <c r="A2416" s="1112" t="s">
        <v>4610</v>
      </c>
      <c r="B2416" s="1112"/>
      <c r="C2416" s="1113" t="s">
        <v>4611</v>
      </c>
      <c r="D2416" s="1113"/>
      <c r="E2416" s="1113"/>
      <c r="F2416" s="1113"/>
      <c r="G2416" s="406" t="s">
        <v>53</v>
      </c>
      <c r="H2416" s="1116">
        <v>300.55</v>
      </c>
      <c r="I2416" s="1115"/>
    </row>
    <row r="2417" spans="1:9" ht="12.75" customHeight="1" x14ac:dyDescent="0.2">
      <c r="A2417" s="1140">
        <v>9006</v>
      </c>
      <c r="B2417" s="1119"/>
      <c r="C2417" s="1120" t="s">
        <v>4612</v>
      </c>
      <c r="D2417" s="1120"/>
      <c r="E2417" s="1120"/>
      <c r="F2417" s="1120"/>
      <c r="G2417" s="405"/>
      <c r="H2417" s="1121"/>
      <c r="I2417" s="1121"/>
    </row>
    <row r="2418" spans="1:9" ht="12.75" customHeight="1" x14ac:dyDescent="0.2">
      <c r="A2418" s="1112" t="s">
        <v>4613</v>
      </c>
      <c r="B2418" s="1112"/>
      <c r="C2418" s="1113" t="s">
        <v>4614</v>
      </c>
      <c r="D2418" s="1113"/>
      <c r="E2418" s="1113"/>
      <c r="F2418" s="1113"/>
      <c r="G2418" s="406" t="s">
        <v>53</v>
      </c>
      <c r="H2418" s="1128">
        <v>7219.45</v>
      </c>
      <c r="I2418" s="1115"/>
    </row>
    <row r="2419" spans="1:9" ht="12.75" customHeight="1" x14ac:dyDescent="0.2">
      <c r="A2419" s="1112" t="s">
        <v>4615</v>
      </c>
      <c r="B2419" s="1112"/>
      <c r="C2419" s="1113" t="s">
        <v>4616</v>
      </c>
      <c r="D2419" s="1113"/>
      <c r="E2419" s="1113"/>
      <c r="F2419" s="1113"/>
      <c r="G2419" s="406" t="s">
        <v>53</v>
      </c>
      <c r="H2419" s="1128">
        <v>7499.49</v>
      </c>
      <c r="I2419" s="1115"/>
    </row>
    <row r="2420" spans="1:9" ht="12.75" customHeight="1" x14ac:dyDescent="0.2">
      <c r="A2420" s="1112" t="s">
        <v>4617</v>
      </c>
      <c r="B2420" s="1112"/>
      <c r="C2420" s="1113" t="s">
        <v>4618</v>
      </c>
      <c r="D2420" s="1113"/>
      <c r="E2420" s="1113"/>
      <c r="F2420" s="1113"/>
      <c r="G2420" s="406" t="s">
        <v>53</v>
      </c>
      <c r="H2420" s="1128">
        <v>7778.87</v>
      </c>
      <c r="I2420" s="1115"/>
    </row>
    <row r="2421" spans="1:9" ht="12.75" customHeight="1" x14ac:dyDescent="0.2">
      <c r="A2421" s="1112" t="s">
        <v>4619</v>
      </c>
      <c r="B2421" s="1112"/>
      <c r="C2421" s="1113" t="s">
        <v>4620</v>
      </c>
      <c r="D2421" s="1113"/>
      <c r="E2421" s="1113"/>
      <c r="F2421" s="1113"/>
      <c r="G2421" s="406" t="s">
        <v>53</v>
      </c>
      <c r="H2421" s="1128">
        <v>8064.69</v>
      </c>
      <c r="I2421" s="1115"/>
    </row>
    <row r="2422" spans="1:9" ht="12.75" customHeight="1" x14ac:dyDescent="0.2">
      <c r="A2422" s="1112" t="s">
        <v>4621</v>
      </c>
      <c r="B2422" s="1112"/>
      <c r="C2422" s="1113" t="s">
        <v>4622</v>
      </c>
      <c r="D2422" s="1113"/>
      <c r="E2422" s="1113"/>
      <c r="F2422" s="1113"/>
      <c r="G2422" s="406" t="s">
        <v>53</v>
      </c>
      <c r="H2422" s="1136">
        <v>11657.51</v>
      </c>
      <c r="I2422" s="1115"/>
    </row>
    <row r="2423" spans="1:9" ht="12.75" customHeight="1" x14ac:dyDescent="0.2">
      <c r="A2423" s="1112" t="s">
        <v>4623</v>
      </c>
      <c r="B2423" s="1112"/>
      <c r="C2423" s="1113" t="s">
        <v>4624</v>
      </c>
      <c r="D2423" s="1113"/>
      <c r="E2423" s="1113"/>
      <c r="F2423" s="1113"/>
      <c r="G2423" s="406" t="s">
        <v>53</v>
      </c>
      <c r="H2423" s="1136">
        <v>12017.95</v>
      </c>
      <c r="I2423" s="1115"/>
    </row>
    <row r="2424" spans="1:9" ht="12.75" customHeight="1" x14ac:dyDescent="0.2">
      <c r="A2424" s="1112" t="s">
        <v>4625</v>
      </c>
      <c r="B2424" s="1112"/>
      <c r="C2424" s="1113" t="s">
        <v>4626</v>
      </c>
      <c r="D2424" s="1113"/>
      <c r="E2424" s="1113"/>
      <c r="F2424" s="1113"/>
      <c r="G2424" s="406" t="s">
        <v>53</v>
      </c>
      <c r="H2424" s="1136">
        <v>12366.07</v>
      </c>
      <c r="I2424" s="1115"/>
    </row>
    <row r="2425" spans="1:9" ht="12.75" customHeight="1" x14ac:dyDescent="0.2">
      <c r="A2425" s="1112" t="s">
        <v>4627</v>
      </c>
      <c r="B2425" s="1112"/>
      <c r="C2425" s="1113" t="s">
        <v>4628</v>
      </c>
      <c r="D2425" s="1113"/>
      <c r="E2425" s="1113"/>
      <c r="F2425" s="1113"/>
      <c r="G2425" s="406" t="s">
        <v>53</v>
      </c>
      <c r="H2425" s="1136">
        <v>12748.88</v>
      </c>
      <c r="I2425" s="1115"/>
    </row>
    <row r="2426" spans="1:9" ht="12.75" customHeight="1" x14ac:dyDescent="0.2">
      <c r="A2426" s="1112" t="s">
        <v>4629</v>
      </c>
      <c r="B2426" s="1112"/>
      <c r="C2426" s="1113" t="s">
        <v>4630</v>
      </c>
      <c r="D2426" s="1113"/>
      <c r="E2426" s="1113"/>
      <c r="F2426" s="1113"/>
      <c r="G2426" s="406" t="s">
        <v>53</v>
      </c>
      <c r="H2426" s="1136">
        <v>13183.87</v>
      </c>
      <c r="I2426" s="1115"/>
    </row>
    <row r="2427" spans="1:9" ht="12.75" customHeight="1" x14ac:dyDescent="0.2">
      <c r="A2427" s="1112" t="s">
        <v>4631</v>
      </c>
      <c r="B2427" s="1112"/>
      <c r="C2427" s="1113" t="s">
        <v>4632</v>
      </c>
      <c r="D2427" s="1113"/>
      <c r="E2427" s="1113"/>
      <c r="F2427" s="1113"/>
      <c r="G2427" s="406" t="s">
        <v>53</v>
      </c>
      <c r="H2427" s="1136">
        <v>13639.22</v>
      </c>
      <c r="I2427" s="1115"/>
    </row>
    <row r="2428" spans="1:9" ht="12.75" customHeight="1" x14ac:dyDescent="0.2">
      <c r="A2428" s="1112" t="s">
        <v>4633</v>
      </c>
      <c r="B2428" s="1112"/>
      <c r="C2428" s="1113" t="s">
        <v>4634</v>
      </c>
      <c r="D2428" s="1113"/>
      <c r="E2428" s="1113"/>
      <c r="F2428" s="1113"/>
      <c r="G2428" s="406" t="s">
        <v>53</v>
      </c>
      <c r="H2428" s="1136">
        <v>14059.04</v>
      </c>
      <c r="I2428" s="1115"/>
    </row>
    <row r="2429" spans="1:9" ht="12.75" customHeight="1" x14ac:dyDescent="0.2">
      <c r="A2429" s="1112" t="s">
        <v>4635</v>
      </c>
      <c r="B2429" s="1112"/>
      <c r="C2429" s="1113" t="s">
        <v>4636</v>
      </c>
      <c r="D2429" s="1113"/>
      <c r="E2429" s="1113"/>
      <c r="F2429" s="1113"/>
      <c r="G2429" s="406" t="s">
        <v>53</v>
      </c>
      <c r="H2429" s="1136">
        <v>14602.72</v>
      </c>
      <c r="I2429" s="1115"/>
    </row>
    <row r="2430" spans="1:9" ht="12.75" customHeight="1" x14ac:dyDescent="0.2">
      <c r="A2430" s="1112" t="s">
        <v>4637</v>
      </c>
      <c r="B2430" s="1112"/>
      <c r="C2430" s="1113" t="s">
        <v>4638</v>
      </c>
      <c r="D2430" s="1113"/>
      <c r="E2430" s="1113"/>
      <c r="F2430" s="1113"/>
      <c r="G2430" s="406" t="s">
        <v>53</v>
      </c>
      <c r="H2430" s="1136">
        <v>15025.72</v>
      </c>
      <c r="I2430" s="1115"/>
    </row>
    <row r="2431" spans="1:9" ht="12.75" customHeight="1" x14ac:dyDescent="0.2">
      <c r="A2431" s="1112" t="s">
        <v>4639</v>
      </c>
      <c r="B2431" s="1112"/>
      <c r="C2431" s="1113" t="s">
        <v>4640</v>
      </c>
      <c r="D2431" s="1113"/>
      <c r="E2431" s="1113"/>
      <c r="F2431" s="1113"/>
      <c r="G2431" s="406" t="s">
        <v>53</v>
      </c>
      <c r="H2431" s="1136">
        <v>15480.21</v>
      </c>
      <c r="I2431" s="1115"/>
    </row>
    <row r="2432" spans="1:9" ht="12.75" customHeight="1" x14ac:dyDescent="0.2">
      <c r="A2432" s="1112" t="s">
        <v>4641</v>
      </c>
      <c r="B2432" s="1112"/>
      <c r="C2432" s="1113" t="s">
        <v>4642</v>
      </c>
      <c r="D2432" s="1113"/>
      <c r="E2432" s="1113"/>
      <c r="F2432" s="1113"/>
      <c r="G2432" s="406" t="s">
        <v>53</v>
      </c>
      <c r="H2432" s="1136">
        <v>15939.25</v>
      </c>
      <c r="I2432" s="1115"/>
    </row>
    <row r="2433" spans="1:9" ht="12.75" customHeight="1" x14ac:dyDescent="0.2">
      <c r="A2433" s="1112" t="s">
        <v>4643</v>
      </c>
      <c r="B2433" s="1112"/>
      <c r="C2433" s="1113" t="s">
        <v>4644</v>
      </c>
      <c r="D2433" s="1113"/>
      <c r="E2433" s="1113"/>
      <c r="F2433" s="1113"/>
      <c r="G2433" s="406" t="s">
        <v>53</v>
      </c>
      <c r="H2433" s="1136">
        <v>16318.52</v>
      </c>
      <c r="I2433" s="1115"/>
    </row>
    <row r="2434" spans="1:9" ht="12.75" customHeight="1" x14ac:dyDescent="0.2">
      <c r="A2434" s="1112" t="s">
        <v>4645</v>
      </c>
      <c r="B2434" s="1112"/>
      <c r="C2434" s="1113" t="s">
        <v>4646</v>
      </c>
      <c r="D2434" s="1113"/>
      <c r="E2434" s="1113"/>
      <c r="F2434" s="1113"/>
      <c r="G2434" s="406" t="s">
        <v>53</v>
      </c>
      <c r="H2434" s="1136">
        <v>16724.509999999998</v>
      </c>
      <c r="I2434" s="1115"/>
    </row>
    <row r="2435" spans="1:9" ht="12.75" customHeight="1" x14ac:dyDescent="0.2">
      <c r="A2435" s="1112" t="s">
        <v>4647</v>
      </c>
      <c r="B2435" s="1112"/>
      <c r="C2435" s="1113" t="s">
        <v>4648</v>
      </c>
      <c r="D2435" s="1113"/>
      <c r="E2435" s="1113"/>
      <c r="F2435" s="1113"/>
      <c r="G2435" s="406" t="s">
        <v>53</v>
      </c>
      <c r="H2435" s="1136">
        <v>17101.72</v>
      </c>
      <c r="I2435" s="1115"/>
    </row>
    <row r="2436" spans="1:9" ht="12.75" customHeight="1" x14ac:dyDescent="0.2">
      <c r="A2436" s="1112" t="s">
        <v>4649</v>
      </c>
      <c r="B2436" s="1112"/>
      <c r="C2436" s="1113" t="s">
        <v>4650</v>
      </c>
      <c r="D2436" s="1113"/>
      <c r="E2436" s="1113"/>
      <c r="F2436" s="1113"/>
      <c r="G2436" s="406" t="s">
        <v>53</v>
      </c>
      <c r="H2436" s="1136">
        <v>17481.53</v>
      </c>
      <c r="I2436" s="1115"/>
    </row>
    <row r="2437" spans="1:9" ht="12.75" customHeight="1" x14ac:dyDescent="0.2">
      <c r="A2437" s="1112" t="s">
        <v>4651</v>
      </c>
      <c r="B2437" s="1112"/>
      <c r="C2437" s="1113" t="s">
        <v>4652</v>
      </c>
      <c r="D2437" s="1113"/>
      <c r="E2437" s="1113"/>
      <c r="F2437" s="1113"/>
      <c r="G2437" s="406" t="s">
        <v>589</v>
      </c>
      <c r="H2437" s="1128">
        <v>1769.96</v>
      </c>
      <c r="I2437" s="1115"/>
    </row>
    <row r="2438" spans="1:9" ht="12.75" customHeight="1" x14ac:dyDescent="0.2">
      <c r="A2438" s="1112" t="s">
        <v>4653</v>
      </c>
      <c r="B2438" s="1112"/>
      <c r="C2438" s="1113" t="s">
        <v>4654</v>
      </c>
      <c r="D2438" s="1113"/>
      <c r="E2438" s="1113"/>
      <c r="F2438" s="1113"/>
      <c r="G2438" s="406" t="s">
        <v>589</v>
      </c>
      <c r="H2438" s="1128">
        <v>2389.4699999999998</v>
      </c>
      <c r="I2438" s="1115"/>
    </row>
    <row r="2439" spans="1:9" ht="12.75" customHeight="1" x14ac:dyDescent="0.2">
      <c r="A2439" s="1112" t="s">
        <v>4655</v>
      </c>
      <c r="B2439" s="1112"/>
      <c r="C2439" s="1113" t="s">
        <v>4656</v>
      </c>
      <c r="D2439" s="1113"/>
      <c r="E2439" s="1113"/>
      <c r="F2439" s="1113"/>
      <c r="G2439" s="406" t="s">
        <v>589</v>
      </c>
      <c r="H2439" s="1128">
        <v>2544.37</v>
      </c>
      <c r="I2439" s="1115"/>
    </row>
    <row r="2440" spans="1:9" ht="12.75" customHeight="1" x14ac:dyDescent="0.2">
      <c r="A2440" s="1112" t="s">
        <v>4657</v>
      </c>
      <c r="B2440" s="1112"/>
      <c r="C2440" s="1113" t="s">
        <v>4658</v>
      </c>
      <c r="D2440" s="1113"/>
      <c r="E2440" s="1113"/>
      <c r="F2440" s="1113"/>
      <c r="G2440" s="406" t="s">
        <v>589</v>
      </c>
      <c r="H2440" s="1128">
        <v>3156.73</v>
      </c>
      <c r="I2440" s="1115"/>
    </row>
    <row r="2441" spans="1:9" ht="12.75" customHeight="1" x14ac:dyDescent="0.2">
      <c r="A2441" s="1112" t="s">
        <v>4659</v>
      </c>
      <c r="B2441" s="1112"/>
      <c r="C2441" s="1113" t="s">
        <v>4660</v>
      </c>
      <c r="D2441" s="1113"/>
      <c r="E2441" s="1113"/>
      <c r="F2441" s="1113"/>
      <c r="G2441" s="406" t="s">
        <v>589</v>
      </c>
      <c r="H2441" s="1128">
        <v>3523.76</v>
      </c>
      <c r="I2441" s="1115"/>
    </row>
    <row r="2442" spans="1:9" ht="12.75" customHeight="1" x14ac:dyDescent="0.2">
      <c r="A2442" s="1112" t="s">
        <v>4661</v>
      </c>
      <c r="B2442" s="1112"/>
      <c r="C2442" s="1113" t="s">
        <v>4662</v>
      </c>
      <c r="D2442" s="1113"/>
      <c r="E2442" s="1113"/>
      <c r="F2442" s="1113"/>
      <c r="G2442" s="406" t="s">
        <v>589</v>
      </c>
      <c r="H2442" s="1128">
        <v>1127.81</v>
      </c>
      <c r="I2442" s="1115"/>
    </row>
    <row r="2443" spans="1:9" ht="12.75" customHeight="1" x14ac:dyDescent="0.2">
      <c r="A2443" s="1112" t="s">
        <v>4663</v>
      </c>
      <c r="B2443" s="1112"/>
      <c r="C2443" s="1113" t="s">
        <v>4664</v>
      </c>
      <c r="D2443" s="1113"/>
      <c r="E2443" s="1113"/>
      <c r="F2443" s="1113"/>
      <c r="G2443" s="406" t="s">
        <v>589</v>
      </c>
      <c r="H2443" s="1128">
        <v>1257.54</v>
      </c>
      <c r="I2443" s="1115"/>
    </row>
    <row r="2444" spans="1:9" ht="12.75" customHeight="1" x14ac:dyDescent="0.2">
      <c r="A2444" s="1112" t="s">
        <v>4665</v>
      </c>
      <c r="B2444" s="1112"/>
      <c r="C2444" s="1113" t="s">
        <v>4666</v>
      </c>
      <c r="D2444" s="1113"/>
      <c r="E2444" s="1113"/>
      <c r="F2444" s="1113"/>
      <c r="G2444" s="406" t="s">
        <v>589</v>
      </c>
      <c r="H2444" s="1128">
        <v>1372.21</v>
      </c>
      <c r="I2444" s="1115"/>
    </row>
    <row r="2445" spans="1:9" ht="12.75" customHeight="1" x14ac:dyDescent="0.2">
      <c r="A2445" s="1112" t="s">
        <v>4667</v>
      </c>
      <c r="B2445" s="1112"/>
      <c r="C2445" s="1113" t="s">
        <v>4668</v>
      </c>
      <c r="D2445" s="1113"/>
      <c r="E2445" s="1113"/>
      <c r="F2445" s="1113"/>
      <c r="G2445" s="406" t="s">
        <v>589</v>
      </c>
      <c r="H2445" s="1128">
        <v>1491.92</v>
      </c>
      <c r="I2445" s="1115"/>
    </row>
    <row r="2446" spans="1:9" ht="12.75" customHeight="1" x14ac:dyDescent="0.2">
      <c r="A2446" s="1112" t="s">
        <v>4669</v>
      </c>
      <c r="B2446" s="1112"/>
      <c r="C2446" s="1113" t="s">
        <v>4670</v>
      </c>
      <c r="D2446" s="1113"/>
      <c r="E2446" s="1113"/>
      <c r="F2446" s="1113"/>
      <c r="G2446" s="406" t="s">
        <v>589</v>
      </c>
      <c r="H2446" s="1128">
        <v>1624.97</v>
      </c>
      <c r="I2446" s="1115"/>
    </row>
    <row r="2447" spans="1:9" ht="12.75" customHeight="1" x14ac:dyDescent="0.2">
      <c r="A2447" s="1140">
        <v>9007</v>
      </c>
      <c r="B2447" s="1119"/>
      <c r="C2447" s="1120" t="s">
        <v>4671</v>
      </c>
      <c r="D2447" s="1120"/>
      <c r="E2447" s="1120"/>
      <c r="F2447" s="1120"/>
      <c r="G2447" s="405"/>
      <c r="H2447" s="1121"/>
      <c r="I2447" s="1121"/>
    </row>
    <row r="2448" spans="1:9" ht="12.75" customHeight="1" x14ac:dyDescent="0.2">
      <c r="A2448" s="1112" t="s">
        <v>4672</v>
      </c>
      <c r="B2448" s="1112"/>
      <c r="C2448" s="1113" t="s">
        <v>4673</v>
      </c>
      <c r="D2448" s="1113"/>
      <c r="E2448" s="1113"/>
      <c r="F2448" s="1113"/>
      <c r="G2448" s="406" t="s">
        <v>53</v>
      </c>
      <c r="H2448" s="1116">
        <v>644.71</v>
      </c>
      <c r="I2448" s="1115"/>
    </row>
    <row r="2449" spans="1:9" ht="12.75" customHeight="1" x14ac:dyDescent="0.2">
      <c r="A2449" s="1112" t="s">
        <v>4674</v>
      </c>
      <c r="B2449" s="1112"/>
      <c r="C2449" s="1113" t="s">
        <v>4675</v>
      </c>
      <c r="D2449" s="1113"/>
      <c r="E2449" s="1113"/>
      <c r="F2449" s="1113"/>
      <c r="G2449" s="406" t="s">
        <v>53</v>
      </c>
      <c r="H2449" s="1116">
        <v>272.44</v>
      </c>
      <c r="I2449" s="1115"/>
    </row>
    <row r="2450" spans="1:9" ht="12.75" customHeight="1" x14ac:dyDescent="0.2">
      <c r="A2450" s="1140">
        <v>9008</v>
      </c>
      <c r="B2450" s="1119"/>
      <c r="C2450" s="1120" t="s">
        <v>4676</v>
      </c>
      <c r="D2450" s="1120"/>
      <c r="E2450" s="1120"/>
      <c r="F2450" s="1120"/>
      <c r="G2450" s="405"/>
      <c r="H2450" s="1121"/>
      <c r="I2450" s="1121"/>
    </row>
    <row r="2451" spans="1:9" ht="12.75" customHeight="1" x14ac:dyDescent="0.2">
      <c r="A2451" s="1112" t="s">
        <v>4677</v>
      </c>
      <c r="B2451" s="1112"/>
      <c r="C2451" s="1113" t="s">
        <v>4678</v>
      </c>
      <c r="D2451" s="1113"/>
      <c r="E2451" s="1113"/>
      <c r="F2451" s="1113"/>
      <c r="G2451" s="406" t="s">
        <v>589</v>
      </c>
      <c r="H2451" s="1128">
        <v>2784.1</v>
      </c>
      <c r="I2451" s="1115"/>
    </row>
    <row r="2452" spans="1:9" ht="12.75" customHeight="1" x14ac:dyDescent="0.2">
      <c r="A2452" s="1112" t="s">
        <v>4679</v>
      </c>
      <c r="B2452" s="1112"/>
      <c r="C2452" s="1113" t="s">
        <v>4680</v>
      </c>
      <c r="D2452" s="1113"/>
      <c r="E2452" s="1113"/>
      <c r="F2452" s="1113"/>
      <c r="G2452" s="406" t="s">
        <v>589</v>
      </c>
      <c r="H2452" s="1128">
        <v>3355.16</v>
      </c>
      <c r="I2452" s="1115"/>
    </row>
    <row r="2453" spans="1:9" ht="12.75" customHeight="1" x14ac:dyDescent="0.2">
      <c r="A2453" s="1112" t="s">
        <v>4681</v>
      </c>
      <c r="B2453" s="1112"/>
      <c r="C2453" s="1113" t="s">
        <v>4682</v>
      </c>
      <c r="D2453" s="1113"/>
      <c r="E2453" s="1113"/>
      <c r="F2453" s="1113"/>
      <c r="G2453" s="406" t="s">
        <v>589</v>
      </c>
      <c r="H2453" s="1128">
        <v>3610.08</v>
      </c>
      <c r="I2453" s="1115"/>
    </row>
    <row r="2454" spans="1:9" ht="12.75" customHeight="1" x14ac:dyDescent="0.2">
      <c r="A2454" s="1112" t="s">
        <v>4683</v>
      </c>
      <c r="B2454" s="1112"/>
      <c r="C2454" s="1113" t="s">
        <v>4684</v>
      </c>
      <c r="D2454" s="1113"/>
      <c r="E2454" s="1113"/>
      <c r="F2454" s="1113"/>
      <c r="G2454" s="406" t="s">
        <v>589</v>
      </c>
      <c r="H2454" s="1128">
        <v>3914.12</v>
      </c>
      <c r="I2454" s="1115"/>
    </row>
    <row r="2455" spans="1:9" ht="12.75" customHeight="1" x14ac:dyDescent="0.2">
      <c r="A2455" s="1112" t="s">
        <v>4685</v>
      </c>
      <c r="B2455" s="1112"/>
      <c r="C2455" s="1113" t="s">
        <v>4686</v>
      </c>
      <c r="D2455" s="1113"/>
      <c r="E2455" s="1113"/>
      <c r="F2455" s="1113"/>
      <c r="G2455" s="406" t="s">
        <v>589</v>
      </c>
      <c r="H2455" s="1128">
        <v>4532.63</v>
      </c>
      <c r="I2455" s="1115"/>
    </row>
    <row r="2456" spans="1:9" ht="12.75" customHeight="1" x14ac:dyDescent="0.2">
      <c r="A2456" s="1112" t="s">
        <v>4687</v>
      </c>
      <c r="B2456" s="1112"/>
      <c r="C2456" s="1113" t="s">
        <v>4688</v>
      </c>
      <c r="D2456" s="1113"/>
      <c r="E2456" s="1113"/>
      <c r="F2456" s="1113"/>
      <c r="G2456" s="406" t="s">
        <v>589</v>
      </c>
      <c r="H2456" s="1128">
        <v>1893.11</v>
      </c>
      <c r="I2456" s="1115"/>
    </row>
    <row r="2457" spans="1:9" ht="12.75" customHeight="1" x14ac:dyDescent="0.2">
      <c r="A2457" s="1112" t="s">
        <v>4689</v>
      </c>
      <c r="B2457" s="1112"/>
      <c r="C2457" s="1113" t="s">
        <v>4690</v>
      </c>
      <c r="D2457" s="1113"/>
      <c r="E2457" s="1113"/>
      <c r="F2457" s="1113"/>
      <c r="G2457" s="406" t="s">
        <v>589</v>
      </c>
      <c r="H2457" s="1128">
        <v>1990.83</v>
      </c>
      <c r="I2457" s="1115"/>
    </row>
    <row r="2458" spans="1:9" ht="12.75" customHeight="1" x14ac:dyDescent="0.2">
      <c r="A2458" s="1112" t="s">
        <v>4691</v>
      </c>
      <c r="B2458" s="1112"/>
      <c r="C2458" s="1113" t="s">
        <v>4692</v>
      </c>
      <c r="D2458" s="1113"/>
      <c r="E2458" s="1113"/>
      <c r="F2458" s="1113"/>
      <c r="G2458" s="406" t="s">
        <v>589</v>
      </c>
      <c r="H2458" s="1128">
        <v>2071.0500000000002</v>
      </c>
      <c r="I2458" s="1115"/>
    </row>
    <row r="2459" spans="1:9" ht="12.75" customHeight="1" x14ac:dyDescent="0.2">
      <c r="A2459" s="1112" t="s">
        <v>4693</v>
      </c>
      <c r="B2459" s="1112"/>
      <c r="C2459" s="1113" t="s">
        <v>4694</v>
      </c>
      <c r="D2459" s="1113"/>
      <c r="E2459" s="1113"/>
      <c r="F2459" s="1113"/>
      <c r="G2459" s="406" t="s">
        <v>589</v>
      </c>
      <c r="H2459" s="1128">
        <v>2335.44</v>
      </c>
      <c r="I2459" s="1115"/>
    </row>
    <row r="2460" spans="1:9" ht="12.75" customHeight="1" x14ac:dyDescent="0.2">
      <c r="A2460" s="1112" t="s">
        <v>4695</v>
      </c>
      <c r="B2460" s="1112"/>
      <c r="C2460" s="1113" t="s">
        <v>4696</v>
      </c>
      <c r="D2460" s="1113"/>
      <c r="E2460" s="1113"/>
      <c r="F2460" s="1113"/>
      <c r="G2460" s="406" t="s">
        <v>589</v>
      </c>
      <c r="H2460" s="1128">
        <v>2552.48</v>
      </c>
      <c r="I2460" s="1115"/>
    </row>
    <row r="2461" spans="1:9" ht="12.75" customHeight="1" x14ac:dyDescent="0.2">
      <c r="A2461" s="1112" t="s">
        <v>4697</v>
      </c>
      <c r="B2461" s="1112"/>
      <c r="C2461" s="1113" t="s">
        <v>4698</v>
      </c>
      <c r="D2461" s="1113"/>
      <c r="E2461" s="1113"/>
      <c r="F2461" s="1113"/>
      <c r="G2461" s="406" t="s">
        <v>589</v>
      </c>
      <c r="H2461" s="1128">
        <v>3458.33</v>
      </c>
      <c r="I2461" s="1115"/>
    </row>
    <row r="2462" spans="1:9" ht="12.75" customHeight="1" x14ac:dyDescent="0.2">
      <c r="A2462" s="1112" t="s">
        <v>4699</v>
      </c>
      <c r="B2462" s="1112"/>
      <c r="C2462" s="1113" t="s">
        <v>4700</v>
      </c>
      <c r="D2462" s="1113"/>
      <c r="E2462" s="1113"/>
      <c r="F2462" s="1113"/>
      <c r="G2462" s="406" t="s">
        <v>589</v>
      </c>
      <c r="H2462" s="1128">
        <v>3765.51</v>
      </c>
      <c r="I2462" s="1115"/>
    </row>
    <row r="2463" spans="1:9" ht="12.75" customHeight="1" x14ac:dyDescent="0.2">
      <c r="A2463" s="1112" t="s">
        <v>4701</v>
      </c>
      <c r="B2463" s="1112"/>
      <c r="C2463" s="1113" t="s">
        <v>4702</v>
      </c>
      <c r="D2463" s="1113"/>
      <c r="E2463" s="1113"/>
      <c r="F2463" s="1113"/>
      <c r="G2463" s="406" t="s">
        <v>589</v>
      </c>
      <c r="H2463" s="1128">
        <v>4068.96</v>
      </c>
      <c r="I2463" s="1115"/>
    </row>
    <row r="2464" spans="1:9" ht="12.75" customHeight="1" x14ac:dyDescent="0.2">
      <c r="A2464" s="1112" t="s">
        <v>4703</v>
      </c>
      <c r="B2464" s="1112"/>
      <c r="C2464" s="1113" t="s">
        <v>4704</v>
      </c>
      <c r="D2464" s="1113"/>
      <c r="E2464" s="1113"/>
      <c r="F2464" s="1113"/>
      <c r="G2464" s="406" t="s">
        <v>589</v>
      </c>
      <c r="H2464" s="1128">
        <v>4400.3900000000003</v>
      </c>
      <c r="I2464" s="1115"/>
    </row>
    <row r="2465" spans="1:9" ht="12.75" customHeight="1" x14ac:dyDescent="0.2">
      <c r="A2465" s="1112" t="s">
        <v>4705</v>
      </c>
      <c r="B2465" s="1112"/>
      <c r="C2465" s="1113" t="s">
        <v>4706</v>
      </c>
      <c r="D2465" s="1113"/>
      <c r="E2465" s="1113"/>
      <c r="F2465" s="1113"/>
      <c r="G2465" s="406" t="s">
        <v>589</v>
      </c>
      <c r="H2465" s="1128">
        <v>5100.6499999999996</v>
      </c>
      <c r="I2465" s="1115"/>
    </row>
    <row r="2466" spans="1:9" ht="12.75" customHeight="1" x14ac:dyDescent="0.2">
      <c r="A2466" s="1112" t="s">
        <v>4707</v>
      </c>
      <c r="B2466" s="1112"/>
      <c r="C2466" s="1113" t="s">
        <v>4708</v>
      </c>
      <c r="D2466" s="1113"/>
      <c r="E2466" s="1113"/>
      <c r="F2466" s="1113"/>
      <c r="G2466" s="406" t="s">
        <v>589</v>
      </c>
      <c r="H2466" s="1128">
        <v>2330.2600000000002</v>
      </c>
      <c r="I2466" s="1115"/>
    </row>
    <row r="2467" spans="1:9" ht="12.75" customHeight="1" x14ac:dyDescent="0.2">
      <c r="A2467" s="1112" t="s">
        <v>4709</v>
      </c>
      <c r="B2467" s="1112"/>
      <c r="C2467" s="1113" t="s">
        <v>4710</v>
      </c>
      <c r="D2467" s="1113"/>
      <c r="E2467" s="1113"/>
      <c r="F2467" s="1113"/>
      <c r="G2467" s="406" t="s">
        <v>589</v>
      </c>
      <c r="H2467" s="1128">
        <v>2536.86</v>
      </c>
      <c r="I2467" s="1115"/>
    </row>
    <row r="2468" spans="1:9" ht="12.75" customHeight="1" x14ac:dyDescent="0.2">
      <c r="A2468" s="1112" t="s">
        <v>4711</v>
      </c>
      <c r="B2468" s="1112"/>
      <c r="C2468" s="1113" t="s">
        <v>4712</v>
      </c>
      <c r="D2468" s="1113"/>
      <c r="E2468" s="1113"/>
      <c r="F2468" s="1113"/>
      <c r="G2468" s="406" t="s">
        <v>589</v>
      </c>
      <c r="H2468" s="1128">
        <v>2643.35</v>
      </c>
      <c r="I2468" s="1115"/>
    </row>
    <row r="2469" spans="1:9" ht="12.75" customHeight="1" x14ac:dyDescent="0.2">
      <c r="A2469" s="1112" t="s">
        <v>4713</v>
      </c>
      <c r="B2469" s="1112"/>
      <c r="C2469" s="1113" t="s">
        <v>4714</v>
      </c>
      <c r="D2469" s="1113"/>
      <c r="E2469" s="1113"/>
      <c r="F2469" s="1113"/>
      <c r="G2469" s="406" t="s">
        <v>589</v>
      </c>
      <c r="H2469" s="1128">
        <v>2736.99</v>
      </c>
      <c r="I2469" s="1115"/>
    </row>
    <row r="2470" spans="1:9" ht="12.75" customHeight="1" x14ac:dyDescent="0.2">
      <c r="A2470" s="1112" t="s">
        <v>4715</v>
      </c>
      <c r="B2470" s="1112"/>
      <c r="C2470" s="1113" t="s">
        <v>4716</v>
      </c>
      <c r="D2470" s="1113"/>
      <c r="E2470" s="1113"/>
      <c r="F2470" s="1113"/>
      <c r="G2470" s="406" t="s">
        <v>589</v>
      </c>
      <c r="H2470" s="1128">
        <v>3117.05</v>
      </c>
      <c r="I2470" s="1115"/>
    </row>
    <row r="2471" spans="1:9" ht="12.75" customHeight="1" x14ac:dyDescent="0.2">
      <c r="A2471" s="1112" t="s">
        <v>4717</v>
      </c>
      <c r="B2471" s="1112"/>
      <c r="C2471" s="1113" t="s">
        <v>4718</v>
      </c>
      <c r="D2471" s="1113"/>
      <c r="E2471" s="1113"/>
      <c r="F2471" s="1113"/>
      <c r="G2471" s="406" t="s">
        <v>589</v>
      </c>
      <c r="H2471" s="1128">
        <v>3971.39</v>
      </c>
      <c r="I2471" s="1115"/>
    </row>
    <row r="2472" spans="1:9" ht="12.75" customHeight="1" x14ac:dyDescent="0.2">
      <c r="A2472" s="1112" t="s">
        <v>4719</v>
      </c>
      <c r="B2472" s="1112"/>
      <c r="C2472" s="1113" t="s">
        <v>4720</v>
      </c>
      <c r="D2472" s="1113"/>
      <c r="E2472" s="1113"/>
      <c r="F2472" s="1113"/>
      <c r="G2472" s="406" t="s">
        <v>589</v>
      </c>
      <c r="H2472" s="1128">
        <v>4303.68</v>
      </c>
      <c r="I2472" s="1115"/>
    </row>
    <row r="2473" spans="1:9" ht="12.75" customHeight="1" x14ac:dyDescent="0.2">
      <c r="A2473" s="1112" t="s">
        <v>4721</v>
      </c>
      <c r="B2473" s="1112"/>
      <c r="C2473" s="1113" t="s">
        <v>4722</v>
      </c>
      <c r="D2473" s="1113"/>
      <c r="E2473" s="1113"/>
      <c r="F2473" s="1113"/>
      <c r="G2473" s="406" t="s">
        <v>589</v>
      </c>
      <c r="H2473" s="1128">
        <v>4632.25</v>
      </c>
      <c r="I2473" s="1115"/>
    </row>
    <row r="2474" spans="1:9" ht="12.75" customHeight="1" x14ac:dyDescent="0.2">
      <c r="A2474" s="1112" t="s">
        <v>4723</v>
      </c>
      <c r="B2474" s="1112"/>
      <c r="C2474" s="1113" t="s">
        <v>4724</v>
      </c>
      <c r="D2474" s="1113"/>
      <c r="E2474" s="1113"/>
      <c r="F2474" s="1113"/>
      <c r="G2474" s="406" t="s">
        <v>589</v>
      </c>
      <c r="H2474" s="1128">
        <v>4988.8</v>
      </c>
      <c r="I2474" s="1115"/>
    </row>
    <row r="2475" spans="1:9" ht="12.75" customHeight="1" x14ac:dyDescent="0.2">
      <c r="A2475" s="1112" t="s">
        <v>4725</v>
      </c>
      <c r="B2475" s="1112"/>
      <c r="C2475" s="1113" t="s">
        <v>4726</v>
      </c>
      <c r="D2475" s="1113"/>
      <c r="E2475" s="1113"/>
      <c r="F2475" s="1113"/>
      <c r="G2475" s="406" t="s">
        <v>589</v>
      </c>
      <c r="H2475" s="1128">
        <v>5739.3</v>
      </c>
      <c r="I2475" s="1115"/>
    </row>
    <row r="2476" spans="1:9" ht="12.75" customHeight="1" x14ac:dyDescent="0.2">
      <c r="A2476" s="1112" t="s">
        <v>4727</v>
      </c>
      <c r="B2476" s="1112"/>
      <c r="C2476" s="1113" t="s">
        <v>4728</v>
      </c>
      <c r="D2476" s="1113"/>
      <c r="E2476" s="1113"/>
      <c r="F2476" s="1113"/>
      <c r="G2476" s="406" t="s">
        <v>589</v>
      </c>
      <c r="H2476" s="1128">
        <v>2877.45</v>
      </c>
      <c r="I2476" s="1115"/>
    </row>
    <row r="2477" spans="1:9" ht="12.75" customHeight="1" x14ac:dyDescent="0.2">
      <c r="A2477" s="1112" t="s">
        <v>4729</v>
      </c>
      <c r="B2477" s="1112"/>
      <c r="C2477" s="1113" t="s">
        <v>4730</v>
      </c>
      <c r="D2477" s="1113"/>
      <c r="E2477" s="1113"/>
      <c r="F2477" s="1113"/>
      <c r="G2477" s="406" t="s">
        <v>589</v>
      </c>
      <c r="H2477" s="1128">
        <v>2989.77</v>
      </c>
      <c r="I2477" s="1115"/>
    </row>
    <row r="2478" spans="1:9" ht="12.75" customHeight="1" x14ac:dyDescent="0.2">
      <c r="A2478" s="1112" t="s">
        <v>4731</v>
      </c>
      <c r="B2478" s="1112"/>
      <c r="C2478" s="1113" t="s">
        <v>4732</v>
      </c>
      <c r="D2478" s="1113"/>
      <c r="E2478" s="1113"/>
      <c r="F2478" s="1113"/>
      <c r="G2478" s="406" t="s">
        <v>589</v>
      </c>
      <c r="H2478" s="1128">
        <v>3096.26</v>
      </c>
      <c r="I2478" s="1115"/>
    </row>
    <row r="2479" spans="1:9" ht="12.75" customHeight="1" x14ac:dyDescent="0.2">
      <c r="A2479" s="1112" t="s">
        <v>4733</v>
      </c>
      <c r="B2479" s="1112"/>
      <c r="C2479" s="1113" t="s">
        <v>4734</v>
      </c>
      <c r="D2479" s="1113"/>
      <c r="E2479" s="1113"/>
      <c r="F2479" s="1113"/>
      <c r="G2479" s="406" t="s">
        <v>589</v>
      </c>
      <c r="H2479" s="1128">
        <v>3334.26</v>
      </c>
      <c r="I2479" s="1115"/>
    </row>
    <row r="2480" spans="1:9" ht="12.75" customHeight="1" x14ac:dyDescent="0.2">
      <c r="A2480" s="1112" t="s">
        <v>4735</v>
      </c>
      <c r="B2480" s="1112"/>
      <c r="C2480" s="1113" t="s">
        <v>4736</v>
      </c>
      <c r="D2480" s="1113"/>
      <c r="E2480" s="1113"/>
      <c r="F2480" s="1113"/>
      <c r="G2480" s="406" t="s">
        <v>589</v>
      </c>
      <c r="H2480" s="1128">
        <v>3605</v>
      </c>
      <c r="I2480" s="1115"/>
    </row>
    <row r="2481" spans="1:9" ht="12.75" customHeight="1" x14ac:dyDescent="0.2">
      <c r="A2481" s="1140">
        <v>9009</v>
      </c>
      <c r="B2481" s="1119"/>
      <c r="C2481" s="1120" t="s">
        <v>4737</v>
      </c>
      <c r="D2481" s="1120"/>
      <c r="E2481" s="1120"/>
      <c r="F2481" s="1120"/>
      <c r="G2481" s="405"/>
      <c r="H2481" s="1121"/>
      <c r="I2481" s="1121"/>
    </row>
    <row r="2482" spans="1:9" ht="12.75" customHeight="1" x14ac:dyDescent="0.2">
      <c r="A2482" s="1112" t="s">
        <v>4738</v>
      </c>
      <c r="B2482" s="1112"/>
      <c r="C2482" s="1113" t="s">
        <v>4739</v>
      </c>
      <c r="D2482" s="1113"/>
      <c r="E2482" s="1113"/>
      <c r="F2482" s="1113"/>
      <c r="G2482" s="406" t="s">
        <v>167</v>
      </c>
      <c r="H2482" s="1116">
        <v>455.46</v>
      </c>
      <c r="I2482" s="1115"/>
    </row>
    <row r="2483" spans="1:9" ht="12.75" customHeight="1" x14ac:dyDescent="0.2">
      <c r="A2483" s="1140">
        <v>9011</v>
      </c>
      <c r="B2483" s="1119"/>
      <c r="C2483" s="1120" t="s">
        <v>4740</v>
      </c>
      <c r="D2483" s="1120"/>
      <c r="E2483" s="1120"/>
      <c r="F2483" s="1120"/>
      <c r="G2483" s="405"/>
      <c r="H2483" s="1121"/>
      <c r="I2483" s="1121"/>
    </row>
    <row r="2484" spans="1:9" ht="12.75" customHeight="1" x14ac:dyDescent="0.2">
      <c r="A2484" s="1112" t="s">
        <v>4741</v>
      </c>
      <c r="B2484" s="1112"/>
      <c r="C2484" s="1113" t="s">
        <v>4742</v>
      </c>
      <c r="D2484" s="1113"/>
      <c r="E2484" s="1113"/>
      <c r="F2484" s="1113"/>
      <c r="G2484" s="406" t="s">
        <v>589</v>
      </c>
      <c r="H2484" s="1128">
        <v>2013.08</v>
      </c>
      <c r="I2484" s="1115"/>
    </row>
    <row r="2485" spans="1:9" ht="12.75" customHeight="1" x14ac:dyDescent="0.2">
      <c r="A2485" s="1112" t="s">
        <v>4743</v>
      </c>
      <c r="B2485" s="1112"/>
      <c r="C2485" s="1113" t="s">
        <v>4744</v>
      </c>
      <c r="D2485" s="1113"/>
      <c r="E2485" s="1113"/>
      <c r="F2485" s="1113"/>
      <c r="G2485" s="406" t="s">
        <v>589</v>
      </c>
      <c r="H2485" s="1128">
        <v>2489.2399999999998</v>
      </c>
      <c r="I2485" s="1115"/>
    </row>
    <row r="2486" spans="1:9" ht="12.75" customHeight="1" x14ac:dyDescent="0.2">
      <c r="A2486" s="1112" t="s">
        <v>4745</v>
      </c>
      <c r="B2486" s="1112"/>
      <c r="C2486" s="1113" t="s">
        <v>4746</v>
      </c>
      <c r="D2486" s="1113"/>
      <c r="E2486" s="1113"/>
      <c r="F2486" s="1113"/>
      <c r="G2486" s="406" t="s">
        <v>589</v>
      </c>
      <c r="H2486" s="1128">
        <v>1150.4000000000001</v>
      </c>
      <c r="I2486" s="1115"/>
    </row>
    <row r="2487" spans="1:9" ht="12.75" customHeight="1" x14ac:dyDescent="0.2">
      <c r="A2487" s="1140">
        <v>9012</v>
      </c>
      <c r="B2487" s="1119"/>
      <c r="C2487" s="1120" t="s">
        <v>4747</v>
      </c>
      <c r="D2487" s="1120"/>
      <c r="E2487" s="1120"/>
      <c r="F2487" s="1120"/>
      <c r="G2487" s="405"/>
      <c r="H2487" s="1121"/>
      <c r="I2487" s="1121"/>
    </row>
    <row r="2488" spans="1:9" ht="12.75" customHeight="1" x14ac:dyDescent="0.2">
      <c r="A2488" s="1112" t="s">
        <v>4748</v>
      </c>
      <c r="B2488" s="1112"/>
      <c r="C2488" s="1113" t="s">
        <v>4749</v>
      </c>
      <c r="D2488" s="1113"/>
      <c r="E2488" s="1113"/>
      <c r="F2488" s="1113"/>
      <c r="G2488" s="406" t="s">
        <v>589</v>
      </c>
      <c r="H2488" s="1128">
        <v>1478.96</v>
      </c>
      <c r="I2488" s="1115"/>
    </row>
    <row r="2489" spans="1:9" ht="12.75" customHeight="1" x14ac:dyDescent="0.2">
      <c r="A2489" s="1112" t="s">
        <v>4750</v>
      </c>
      <c r="B2489" s="1112"/>
      <c r="C2489" s="1113" t="s">
        <v>4751</v>
      </c>
      <c r="D2489" s="1113"/>
      <c r="E2489" s="1113"/>
      <c r="F2489" s="1113"/>
      <c r="G2489" s="406" t="s">
        <v>589</v>
      </c>
      <c r="H2489" s="1128">
        <v>2034.2</v>
      </c>
      <c r="I2489" s="1115"/>
    </row>
    <row r="2490" spans="1:9" ht="12.75" customHeight="1" x14ac:dyDescent="0.2">
      <c r="A2490" s="1112" t="s">
        <v>4752</v>
      </c>
      <c r="B2490" s="1112"/>
      <c r="C2490" s="1113" t="s">
        <v>4753</v>
      </c>
      <c r="D2490" s="1113"/>
      <c r="E2490" s="1113"/>
      <c r="F2490" s="1113"/>
      <c r="G2490" s="406" t="s">
        <v>589</v>
      </c>
      <c r="H2490" s="1128">
        <v>1662.52</v>
      </c>
      <c r="I2490" s="1115"/>
    </row>
    <row r="2491" spans="1:9" ht="12.75" customHeight="1" x14ac:dyDescent="0.2">
      <c r="A2491" s="1112" t="s">
        <v>4754</v>
      </c>
      <c r="B2491" s="1112"/>
      <c r="C2491" s="1113" t="s">
        <v>4755</v>
      </c>
      <c r="D2491" s="1113"/>
      <c r="E2491" s="1113"/>
      <c r="F2491" s="1113"/>
      <c r="G2491" s="406" t="s">
        <v>589</v>
      </c>
      <c r="H2491" s="1128">
        <v>1874.94</v>
      </c>
      <c r="I2491" s="1115"/>
    </row>
    <row r="2492" spans="1:9" ht="12.75" customHeight="1" x14ac:dyDescent="0.2">
      <c r="A2492" s="1112" t="s">
        <v>4756</v>
      </c>
      <c r="B2492" s="1112"/>
      <c r="C2492" s="1113" t="s">
        <v>4757</v>
      </c>
      <c r="D2492" s="1113"/>
      <c r="E2492" s="1113"/>
      <c r="F2492" s="1113"/>
      <c r="G2492" s="406" t="s">
        <v>589</v>
      </c>
      <c r="H2492" s="1128">
        <v>2571.35</v>
      </c>
      <c r="I2492" s="1115"/>
    </row>
    <row r="2493" spans="1:9" ht="12.75" customHeight="1" x14ac:dyDescent="0.2">
      <c r="A2493" s="1112" t="s">
        <v>4758</v>
      </c>
      <c r="B2493" s="1112"/>
      <c r="C2493" s="1113" t="s">
        <v>4759</v>
      </c>
      <c r="D2493" s="1113"/>
      <c r="E2493" s="1113"/>
      <c r="F2493" s="1113"/>
      <c r="G2493" s="406" t="s">
        <v>589</v>
      </c>
      <c r="H2493" s="1128">
        <v>1478.38</v>
      </c>
      <c r="I2493" s="1115"/>
    </row>
    <row r="2494" spans="1:9" ht="12.75" customHeight="1" x14ac:dyDescent="0.2">
      <c r="A2494" s="1112" t="s">
        <v>4760</v>
      </c>
      <c r="B2494" s="1112"/>
      <c r="C2494" s="1113" t="s">
        <v>4761</v>
      </c>
      <c r="D2494" s="1113"/>
      <c r="E2494" s="1113"/>
      <c r="F2494" s="1113"/>
      <c r="G2494" s="406" t="s">
        <v>589</v>
      </c>
      <c r="H2494" s="1128">
        <v>2160.2800000000002</v>
      </c>
      <c r="I2494" s="1115"/>
    </row>
    <row r="2495" spans="1:9" ht="12.75" customHeight="1" x14ac:dyDescent="0.2">
      <c r="A2495" s="1112" t="s">
        <v>4762</v>
      </c>
      <c r="B2495" s="1112"/>
      <c r="C2495" s="1113" t="s">
        <v>4763</v>
      </c>
      <c r="D2495" s="1113"/>
      <c r="E2495" s="1113"/>
      <c r="F2495" s="1113"/>
      <c r="G2495" s="406" t="s">
        <v>589</v>
      </c>
      <c r="H2495" s="1128">
        <v>1422.31</v>
      </c>
      <c r="I2495" s="1115"/>
    </row>
    <row r="2496" spans="1:9" ht="12.75" customHeight="1" x14ac:dyDescent="0.2">
      <c r="A2496" s="1112" t="s">
        <v>4764</v>
      </c>
      <c r="B2496" s="1112"/>
      <c r="C2496" s="1113" t="s">
        <v>4765</v>
      </c>
      <c r="D2496" s="1113"/>
      <c r="E2496" s="1113"/>
      <c r="F2496" s="1113"/>
      <c r="G2496" s="406" t="s">
        <v>589</v>
      </c>
      <c r="H2496" s="1128">
        <v>2028.54</v>
      </c>
      <c r="I2496" s="1115"/>
    </row>
    <row r="2497" spans="1:9" ht="12.75" customHeight="1" x14ac:dyDescent="0.2">
      <c r="A2497" s="1112" t="s">
        <v>4766</v>
      </c>
      <c r="B2497" s="1112"/>
      <c r="C2497" s="1113" t="s">
        <v>4767</v>
      </c>
      <c r="D2497" s="1113"/>
      <c r="E2497" s="1113"/>
      <c r="F2497" s="1113"/>
      <c r="G2497" s="406" t="s">
        <v>589</v>
      </c>
      <c r="H2497" s="1128">
        <v>1803.65</v>
      </c>
      <c r="I2497" s="1115"/>
    </row>
    <row r="2498" spans="1:9" ht="12.75" customHeight="1" x14ac:dyDescent="0.2">
      <c r="A2498" s="1112" t="s">
        <v>4768</v>
      </c>
      <c r="B2498" s="1112"/>
      <c r="C2498" s="1113" t="s">
        <v>4769</v>
      </c>
      <c r="D2498" s="1113"/>
      <c r="E2498" s="1113"/>
      <c r="F2498" s="1113"/>
      <c r="G2498" s="406" t="s">
        <v>589</v>
      </c>
      <c r="H2498" s="1128">
        <v>2551.06</v>
      </c>
      <c r="I2498" s="1115"/>
    </row>
    <row r="2499" spans="1:9" ht="12.75" customHeight="1" x14ac:dyDescent="0.2">
      <c r="A2499" s="1112" t="s">
        <v>4770</v>
      </c>
      <c r="B2499" s="1112"/>
      <c r="C2499" s="1113" t="s">
        <v>4771</v>
      </c>
      <c r="D2499" s="1113"/>
      <c r="E2499" s="1113"/>
      <c r="F2499" s="1113"/>
      <c r="G2499" s="406" t="s">
        <v>589</v>
      </c>
      <c r="H2499" s="1128">
        <v>1288.8900000000001</v>
      </c>
      <c r="I2499" s="1115"/>
    </row>
    <row r="2500" spans="1:9" ht="12.75" customHeight="1" x14ac:dyDescent="0.2">
      <c r="A2500" s="1112" t="s">
        <v>4772</v>
      </c>
      <c r="B2500" s="1112"/>
      <c r="C2500" s="1113" t="s">
        <v>4773</v>
      </c>
      <c r="D2500" s="1113"/>
      <c r="E2500" s="1113"/>
      <c r="F2500" s="1113"/>
      <c r="G2500" s="406" t="s">
        <v>589</v>
      </c>
      <c r="H2500" s="1128">
        <v>2060.19</v>
      </c>
      <c r="I2500" s="1115"/>
    </row>
    <row r="2501" spans="1:9" ht="12.75" customHeight="1" x14ac:dyDescent="0.2">
      <c r="A2501" s="1140">
        <v>9013</v>
      </c>
      <c r="B2501" s="1119"/>
      <c r="C2501" s="1120" t="s">
        <v>4774</v>
      </c>
      <c r="D2501" s="1120"/>
      <c r="E2501" s="1120"/>
      <c r="F2501" s="1120"/>
      <c r="G2501" s="405"/>
      <c r="H2501" s="1121"/>
      <c r="I2501" s="1121"/>
    </row>
    <row r="2502" spans="1:9" ht="12.75" customHeight="1" x14ac:dyDescent="0.2">
      <c r="A2502" s="1112" t="s">
        <v>4775</v>
      </c>
      <c r="B2502" s="1112"/>
      <c r="C2502" s="1113" t="s">
        <v>4776</v>
      </c>
      <c r="D2502" s="1113"/>
      <c r="E2502" s="1113"/>
      <c r="F2502" s="1113"/>
      <c r="G2502" s="406" t="s">
        <v>589</v>
      </c>
      <c r="H2502" s="1128">
        <v>1281.22</v>
      </c>
      <c r="I2502" s="1115"/>
    </row>
    <row r="2503" spans="1:9" ht="12.75" customHeight="1" x14ac:dyDescent="0.2">
      <c r="A2503" s="1112" t="s">
        <v>4777</v>
      </c>
      <c r="B2503" s="1112"/>
      <c r="C2503" s="1113" t="s">
        <v>4778</v>
      </c>
      <c r="D2503" s="1113"/>
      <c r="E2503" s="1113"/>
      <c r="F2503" s="1113"/>
      <c r="G2503" s="406" t="s">
        <v>589</v>
      </c>
      <c r="H2503" s="1116">
        <v>548.9</v>
      </c>
      <c r="I2503" s="1115"/>
    </row>
    <row r="2504" spans="1:9" ht="12.75" customHeight="1" x14ac:dyDescent="0.2">
      <c r="A2504" s="1140">
        <v>9014</v>
      </c>
      <c r="B2504" s="1119"/>
      <c r="C2504" s="1120" t="s">
        <v>4779</v>
      </c>
      <c r="D2504" s="1120"/>
      <c r="E2504" s="1120"/>
      <c r="F2504" s="1120"/>
      <c r="G2504" s="405"/>
      <c r="H2504" s="1121"/>
      <c r="I2504" s="1121"/>
    </row>
    <row r="2505" spans="1:9" ht="12.75" customHeight="1" x14ac:dyDescent="0.2">
      <c r="A2505" s="1112" t="s">
        <v>4780</v>
      </c>
      <c r="B2505" s="1112"/>
      <c r="C2505" s="1113" t="s">
        <v>4781</v>
      </c>
      <c r="D2505" s="1113"/>
      <c r="E2505" s="1113"/>
      <c r="F2505" s="1113"/>
      <c r="G2505" s="406" t="s">
        <v>53</v>
      </c>
      <c r="H2505" s="1116">
        <v>860.34</v>
      </c>
      <c r="I2505" s="1115"/>
    </row>
    <row r="2506" spans="1:9" ht="12.75" customHeight="1" x14ac:dyDescent="0.2">
      <c r="A2506" s="1112" t="s">
        <v>4782</v>
      </c>
      <c r="B2506" s="1112"/>
      <c r="C2506" s="1113" t="s">
        <v>4783</v>
      </c>
      <c r="D2506" s="1113"/>
      <c r="E2506" s="1113"/>
      <c r="F2506" s="1113"/>
      <c r="G2506" s="406" t="s">
        <v>53</v>
      </c>
      <c r="H2506" s="1128">
        <v>1125.53</v>
      </c>
      <c r="I2506" s="1115"/>
    </row>
    <row r="2507" spans="1:9" ht="12.75" customHeight="1" x14ac:dyDescent="0.2">
      <c r="A2507" s="1112" t="s">
        <v>4784</v>
      </c>
      <c r="B2507" s="1112"/>
      <c r="C2507" s="1113" t="s">
        <v>4785</v>
      </c>
      <c r="D2507" s="1113"/>
      <c r="E2507" s="1113"/>
      <c r="F2507" s="1113"/>
      <c r="G2507" s="406" t="s">
        <v>53</v>
      </c>
      <c r="H2507" s="1128">
        <v>1229.27</v>
      </c>
      <c r="I2507" s="1115"/>
    </row>
    <row r="2508" spans="1:9" ht="12.75" customHeight="1" x14ac:dyDescent="0.2">
      <c r="A2508" s="1112" t="s">
        <v>4786</v>
      </c>
      <c r="B2508" s="1112"/>
      <c r="C2508" s="1113" t="s">
        <v>4787</v>
      </c>
      <c r="D2508" s="1113"/>
      <c r="E2508" s="1113"/>
      <c r="F2508" s="1113"/>
      <c r="G2508" s="406" t="s">
        <v>53</v>
      </c>
      <c r="H2508" s="1128">
        <v>1335.2</v>
      </c>
      <c r="I2508" s="1115"/>
    </row>
    <row r="2509" spans="1:9" ht="12.75" customHeight="1" x14ac:dyDescent="0.2">
      <c r="A2509" s="1112" t="s">
        <v>4788</v>
      </c>
      <c r="B2509" s="1112"/>
      <c r="C2509" s="1113" t="s">
        <v>4789</v>
      </c>
      <c r="D2509" s="1113"/>
      <c r="E2509" s="1113"/>
      <c r="F2509" s="1113"/>
      <c r="G2509" s="406" t="s">
        <v>53</v>
      </c>
      <c r="H2509" s="1128">
        <v>1993.28</v>
      </c>
      <c r="I2509" s="1115"/>
    </row>
    <row r="2510" spans="1:9" ht="12.75" customHeight="1" x14ac:dyDescent="0.2">
      <c r="A2510" s="1112" t="s">
        <v>4790</v>
      </c>
      <c r="B2510" s="1112"/>
      <c r="C2510" s="1113" t="s">
        <v>4791</v>
      </c>
      <c r="D2510" s="1113"/>
      <c r="E2510" s="1113"/>
      <c r="F2510" s="1113"/>
      <c r="G2510" s="406" t="s">
        <v>53</v>
      </c>
      <c r="H2510" s="1116">
        <v>436.05</v>
      </c>
      <c r="I2510" s="1115"/>
    </row>
    <row r="2511" spans="1:9" ht="12.75" customHeight="1" x14ac:dyDescent="0.2">
      <c r="A2511" s="1112" t="s">
        <v>4792</v>
      </c>
      <c r="B2511" s="1112"/>
      <c r="C2511" s="1113" t="s">
        <v>4793</v>
      </c>
      <c r="D2511" s="1113"/>
      <c r="E2511" s="1113"/>
      <c r="F2511" s="1113"/>
      <c r="G2511" s="406" t="s">
        <v>53</v>
      </c>
      <c r="H2511" s="1116">
        <v>520.98</v>
      </c>
      <c r="I2511" s="1115"/>
    </row>
    <row r="2512" spans="1:9" ht="12.75" customHeight="1" x14ac:dyDescent="0.2">
      <c r="A2512" s="1112" t="s">
        <v>4794</v>
      </c>
      <c r="B2512" s="1112"/>
      <c r="C2512" s="1113" t="s">
        <v>4795</v>
      </c>
      <c r="D2512" s="1113"/>
      <c r="E2512" s="1113"/>
      <c r="F2512" s="1113"/>
      <c r="G2512" s="406" t="s">
        <v>53</v>
      </c>
      <c r="H2512" s="1116">
        <v>600.92999999999995</v>
      </c>
      <c r="I2512" s="1115"/>
    </row>
    <row r="2513" spans="1:9" ht="12.75" customHeight="1" x14ac:dyDescent="0.2">
      <c r="A2513" s="1112" t="s">
        <v>4796</v>
      </c>
      <c r="B2513" s="1112"/>
      <c r="C2513" s="1113" t="s">
        <v>4797</v>
      </c>
      <c r="D2513" s="1113"/>
      <c r="E2513" s="1113"/>
      <c r="F2513" s="1113"/>
      <c r="G2513" s="406" t="s">
        <v>53</v>
      </c>
      <c r="H2513" s="1116">
        <v>690.22</v>
      </c>
      <c r="I2513" s="1115"/>
    </row>
    <row r="2514" spans="1:9" ht="12.75" customHeight="1" x14ac:dyDescent="0.2">
      <c r="A2514" s="1112" t="s">
        <v>4798</v>
      </c>
      <c r="B2514" s="1112"/>
      <c r="C2514" s="1113" t="s">
        <v>4799</v>
      </c>
      <c r="D2514" s="1113"/>
      <c r="E2514" s="1113"/>
      <c r="F2514" s="1113"/>
      <c r="G2514" s="406" t="s">
        <v>53</v>
      </c>
      <c r="H2514" s="1116">
        <v>773.81</v>
      </c>
      <c r="I2514" s="1115"/>
    </row>
    <row r="2515" spans="1:9" ht="12.75" customHeight="1" x14ac:dyDescent="0.2">
      <c r="A2515" s="1140">
        <v>9015</v>
      </c>
      <c r="B2515" s="1119"/>
      <c r="C2515" s="1120" t="s">
        <v>4800</v>
      </c>
      <c r="D2515" s="1120"/>
      <c r="E2515" s="1120"/>
      <c r="F2515" s="1120"/>
      <c r="G2515" s="405"/>
      <c r="H2515" s="1121"/>
      <c r="I2515" s="1121"/>
    </row>
    <row r="2516" spans="1:9" ht="12.75" customHeight="1" x14ac:dyDescent="0.2">
      <c r="A2516" s="1112" t="s">
        <v>4801</v>
      </c>
      <c r="B2516" s="1112"/>
      <c r="C2516" s="1113" t="s">
        <v>4802</v>
      </c>
      <c r="D2516" s="1113"/>
      <c r="E2516" s="1113"/>
      <c r="F2516" s="1113"/>
      <c r="G2516" s="406" t="s">
        <v>53</v>
      </c>
      <c r="H2516" s="1128">
        <v>1118.8399999999999</v>
      </c>
      <c r="I2516" s="1115"/>
    </row>
    <row r="2517" spans="1:9" ht="12.75" customHeight="1" x14ac:dyDescent="0.2">
      <c r="A2517" s="1112" t="s">
        <v>4803</v>
      </c>
      <c r="B2517" s="1112"/>
      <c r="C2517" s="1113" t="s">
        <v>4804</v>
      </c>
      <c r="D2517" s="1113"/>
      <c r="E2517" s="1113"/>
      <c r="F2517" s="1113"/>
      <c r="G2517" s="406" t="s">
        <v>53</v>
      </c>
      <c r="H2517" s="1128">
        <v>1405.07</v>
      </c>
      <c r="I2517" s="1115"/>
    </row>
    <row r="2518" spans="1:9" ht="12.75" customHeight="1" x14ac:dyDescent="0.2">
      <c r="A2518" s="1112" t="s">
        <v>4805</v>
      </c>
      <c r="B2518" s="1112"/>
      <c r="C2518" s="1113" t="s">
        <v>4806</v>
      </c>
      <c r="D2518" s="1113"/>
      <c r="E2518" s="1113"/>
      <c r="F2518" s="1113"/>
      <c r="G2518" s="406" t="s">
        <v>53</v>
      </c>
      <c r="H2518" s="1128">
        <v>1513.45</v>
      </c>
      <c r="I2518" s="1115"/>
    </row>
    <row r="2519" spans="1:9" ht="12.75" customHeight="1" x14ac:dyDescent="0.2">
      <c r="A2519" s="1112" t="s">
        <v>4807</v>
      </c>
      <c r="B2519" s="1112"/>
      <c r="C2519" s="1113" t="s">
        <v>4808</v>
      </c>
      <c r="D2519" s="1113"/>
      <c r="E2519" s="1113"/>
      <c r="F2519" s="1113"/>
      <c r="G2519" s="406" t="s">
        <v>53</v>
      </c>
      <c r="H2519" s="1128">
        <v>1624.64</v>
      </c>
      <c r="I2519" s="1115"/>
    </row>
    <row r="2520" spans="1:9" ht="12.75" customHeight="1" x14ac:dyDescent="0.2">
      <c r="A2520" s="1112" t="s">
        <v>4809</v>
      </c>
      <c r="B2520" s="1112"/>
      <c r="C2520" s="1113" t="s">
        <v>4810</v>
      </c>
      <c r="D2520" s="1113"/>
      <c r="E2520" s="1113"/>
      <c r="F2520" s="1113"/>
      <c r="G2520" s="406" t="s">
        <v>53</v>
      </c>
      <c r="H2520" s="1128">
        <v>2200.0500000000002</v>
      </c>
      <c r="I2520" s="1115"/>
    </row>
    <row r="2521" spans="1:9" ht="12.75" customHeight="1" x14ac:dyDescent="0.2">
      <c r="A2521" s="1112" t="s">
        <v>4811</v>
      </c>
      <c r="B2521" s="1112"/>
      <c r="C2521" s="1113" t="s">
        <v>4812</v>
      </c>
      <c r="D2521" s="1113"/>
      <c r="E2521" s="1113"/>
      <c r="F2521" s="1113"/>
      <c r="G2521" s="406" t="s">
        <v>53</v>
      </c>
      <c r="H2521" s="1116">
        <v>661.57</v>
      </c>
      <c r="I2521" s="1115"/>
    </row>
    <row r="2522" spans="1:9" ht="12.75" customHeight="1" x14ac:dyDescent="0.2">
      <c r="A2522" s="1112" t="s">
        <v>4813</v>
      </c>
      <c r="B2522" s="1112"/>
      <c r="C2522" s="1113" t="s">
        <v>4814</v>
      </c>
      <c r="D2522" s="1113"/>
      <c r="E2522" s="1113"/>
      <c r="F2522" s="1113"/>
      <c r="G2522" s="406" t="s">
        <v>53</v>
      </c>
      <c r="H2522" s="1116">
        <v>751.76</v>
      </c>
      <c r="I2522" s="1115"/>
    </row>
    <row r="2523" spans="1:9" ht="12.75" customHeight="1" x14ac:dyDescent="0.2">
      <c r="A2523" s="1112" t="s">
        <v>4815</v>
      </c>
      <c r="B2523" s="1112"/>
      <c r="C2523" s="1113" t="s">
        <v>4816</v>
      </c>
      <c r="D2523" s="1113"/>
      <c r="E2523" s="1113"/>
      <c r="F2523" s="1113"/>
      <c r="G2523" s="406" t="s">
        <v>53</v>
      </c>
      <c r="H2523" s="1116">
        <v>837.81</v>
      </c>
      <c r="I2523" s="1115"/>
    </row>
    <row r="2524" spans="1:9" ht="12.75" customHeight="1" x14ac:dyDescent="0.2">
      <c r="A2524" s="1112" t="s">
        <v>4817</v>
      </c>
      <c r="B2524" s="1112"/>
      <c r="C2524" s="1113" t="s">
        <v>4818</v>
      </c>
      <c r="D2524" s="1113"/>
      <c r="E2524" s="1113"/>
      <c r="F2524" s="1113"/>
      <c r="G2524" s="406" t="s">
        <v>53</v>
      </c>
      <c r="H2524" s="1116">
        <v>931.65</v>
      </c>
      <c r="I2524" s="1115"/>
    </row>
    <row r="2525" spans="1:9" ht="12.75" customHeight="1" x14ac:dyDescent="0.2">
      <c r="A2525" s="1112" t="s">
        <v>4819</v>
      </c>
      <c r="B2525" s="1112"/>
      <c r="C2525" s="1113" t="s">
        <v>4820</v>
      </c>
      <c r="D2525" s="1113"/>
      <c r="E2525" s="1113"/>
      <c r="F2525" s="1113"/>
      <c r="G2525" s="406" t="s">
        <v>53</v>
      </c>
      <c r="H2525" s="1128">
        <v>1021.36</v>
      </c>
      <c r="I2525" s="1115"/>
    </row>
    <row r="2526" spans="1:9" ht="12.75" customHeight="1" x14ac:dyDescent="0.2">
      <c r="A2526" s="1140">
        <v>9016</v>
      </c>
      <c r="B2526" s="1119"/>
      <c r="C2526" s="1120" t="s">
        <v>4821</v>
      </c>
      <c r="D2526" s="1120"/>
      <c r="E2526" s="1120"/>
      <c r="F2526" s="1120"/>
      <c r="G2526" s="405"/>
      <c r="H2526" s="1121"/>
      <c r="I2526" s="1121"/>
    </row>
    <row r="2527" spans="1:9" ht="12.75" customHeight="1" x14ac:dyDescent="0.2">
      <c r="A2527" s="1112" t="s">
        <v>4822</v>
      </c>
      <c r="B2527" s="1112"/>
      <c r="C2527" s="1113" t="s">
        <v>4823</v>
      </c>
      <c r="D2527" s="1113"/>
      <c r="E2527" s="1113"/>
      <c r="F2527" s="1113"/>
      <c r="G2527" s="406" t="s">
        <v>589</v>
      </c>
      <c r="H2527" s="1116">
        <v>679.13</v>
      </c>
      <c r="I2527" s="1115"/>
    </row>
    <row r="2528" spans="1:9" ht="12.75" customHeight="1" x14ac:dyDescent="0.2">
      <c r="A2528" s="1112" t="s">
        <v>4824</v>
      </c>
      <c r="B2528" s="1112"/>
      <c r="C2528" s="1113" t="s">
        <v>4825</v>
      </c>
      <c r="D2528" s="1113"/>
      <c r="E2528" s="1113"/>
      <c r="F2528" s="1113"/>
      <c r="G2528" s="406" t="s">
        <v>589</v>
      </c>
      <c r="H2528" s="1116">
        <v>171.11</v>
      </c>
      <c r="I2528" s="1115"/>
    </row>
    <row r="2529" spans="1:9" ht="12.75" customHeight="1" x14ac:dyDescent="0.2">
      <c r="A2529" s="1112" t="s">
        <v>4826</v>
      </c>
      <c r="B2529" s="1112"/>
      <c r="C2529" s="1113" t="s">
        <v>4827</v>
      </c>
      <c r="D2529" s="1113"/>
      <c r="E2529" s="1113"/>
      <c r="F2529" s="1113"/>
      <c r="G2529" s="406" t="s">
        <v>589</v>
      </c>
      <c r="H2529" s="1116">
        <v>234.2</v>
      </c>
      <c r="I2529" s="1115"/>
    </row>
    <row r="2530" spans="1:9" ht="12.75" customHeight="1" x14ac:dyDescent="0.2">
      <c r="A2530" s="1112" t="s">
        <v>4828</v>
      </c>
      <c r="B2530" s="1112"/>
      <c r="C2530" s="1113" t="s">
        <v>4829</v>
      </c>
      <c r="D2530" s="1113"/>
      <c r="E2530" s="1113"/>
      <c r="F2530" s="1113"/>
      <c r="G2530" s="406" t="s">
        <v>589</v>
      </c>
      <c r="H2530" s="1116">
        <v>305.89999999999998</v>
      </c>
      <c r="I2530" s="1115"/>
    </row>
    <row r="2531" spans="1:9" ht="12.75" customHeight="1" x14ac:dyDescent="0.2">
      <c r="A2531" s="1112" t="s">
        <v>4830</v>
      </c>
      <c r="B2531" s="1112"/>
      <c r="C2531" s="1113" t="s">
        <v>4831</v>
      </c>
      <c r="D2531" s="1113"/>
      <c r="E2531" s="1113"/>
      <c r="F2531" s="1113"/>
      <c r="G2531" s="406" t="s">
        <v>589</v>
      </c>
      <c r="H2531" s="1116">
        <v>386.26</v>
      </c>
      <c r="I2531" s="1115"/>
    </row>
    <row r="2532" spans="1:9" ht="12.75" customHeight="1" x14ac:dyDescent="0.2">
      <c r="A2532" s="1112" t="s">
        <v>4832</v>
      </c>
      <c r="B2532" s="1112"/>
      <c r="C2532" s="1113" t="s">
        <v>4833</v>
      </c>
      <c r="D2532" s="1113"/>
      <c r="E2532" s="1113"/>
      <c r="F2532" s="1113"/>
      <c r="G2532" s="406" t="s">
        <v>589</v>
      </c>
      <c r="H2532" s="1116">
        <v>475.26</v>
      </c>
      <c r="I2532" s="1115"/>
    </row>
    <row r="2533" spans="1:9" ht="12.75" customHeight="1" x14ac:dyDescent="0.2">
      <c r="A2533" s="1112" t="s">
        <v>4834</v>
      </c>
      <c r="B2533" s="1112"/>
      <c r="C2533" s="1113" t="s">
        <v>4835</v>
      </c>
      <c r="D2533" s="1113"/>
      <c r="E2533" s="1113"/>
      <c r="F2533" s="1113"/>
      <c r="G2533" s="406" t="s">
        <v>589</v>
      </c>
      <c r="H2533" s="1116">
        <v>572.86</v>
      </c>
      <c r="I2533" s="1115"/>
    </row>
    <row r="2534" spans="1:9" ht="12.75" customHeight="1" x14ac:dyDescent="0.2">
      <c r="A2534" s="1140">
        <v>9017</v>
      </c>
      <c r="B2534" s="1119"/>
      <c r="C2534" s="1120" t="s">
        <v>15</v>
      </c>
      <c r="D2534" s="1120"/>
      <c r="E2534" s="1120"/>
      <c r="F2534" s="1120"/>
      <c r="G2534" s="405"/>
      <c r="H2534" s="1121"/>
      <c r="I2534" s="1121"/>
    </row>
    <row r="2535" spans="1:9" ht="12.75" customHeight="1" x14ac:dyDescent="0.2">
      <c r="A2535" s="1112" t="s">
        <v>4836</v>
      </c>
      <c r="B2535" s="1112"/>
      <c r="C2535" s="1113" t="s">
        <v>4837</v>
      </c>
      <c r="D2535" s="1113"/>
      <c r="E2535" s="1113"/>
      <c r="F2535" s="1113"/>
      <c r="G2535" s="406" t="s">
        <v>53</v>
      </c>
      <c r="H2535" s="1114">
        <v>35.69</v>
      </c>
      <c r="I2535" s="1115"/>
    </row>
    <row r="2536" spans="1:9" ht="12.75" customHeight="1" x14ac:dyDescent="0.2">
      <c r="A2536" s="1112" t="s">
        <v>4838</v>
      </c>
      <c r="B2536" s="1112"/>
      <c r="C2536" s="1113" t="s">
        <v>4839</v>
      </c>
      <c r="D2536" s="1113"/>
      <c r="E2536" s="1113"/>
      <c r="F2536" s="1113"/>
      <c r="G2536" s="406" t="s">
        <v>53</v>
      </c>
      <c r="H2536" s="1114">
        <v>37.479999999999997</v>
      </c>
      <c r="I2536" s="1115"/>
    </row>
    <row r="2537" spans="1:9" ht="12.75" customHeight="1" x14ac:dyDescent="0.2">
      <c r="A2537" s="1112" t="s">
        <v>4840</v>
      </c>
      <c r="B2537" s="1112"/>
      <c r="C2537" s="1113" t="s">
        <v>4841</v>
      </c>
      <c r="D2537" s="1113"/>
      <c r="E2537" s="1113"/>
      <c r="F2537" s="1113"/>
      <c r="G2537" s="406" t="s">
        <v>53</v>
      </c>
      <c r="H2537" s="1114">
        <v>37.89</v>
      </c>
      <c r="I2537" s="1115"/>
    </row>
    <row r="2538" spans="1:9" ht="12.75" customHeight="1" x14ac:dyDescent="0.2">
      <c r="A2538" s="1140">
        <v>8687</v>
      </c>
      <c r="B2538" s="1119"/>
      <c r="C2538" s="1120" t="s">
        <v>4842</v>
      </c>
      <c r="D2538" s="1120"/>
      <c r="E2538" s="1120"/>
      <c r="F2538" s="1120"/>
      <c r="G2538" s="405"/>
      <c r="H2538" s="1121"/>
      <c r="I2538" s="1121"/>
    </row>
    <row r="2539" spans="1:9" ht="12.75" customHeight="1" x14ac:dyDescent="0.2">
      <c r="A2539" s="1140">
        <v>9018</v>
      </c>
      <c r="B2539" s="1119"/>
      <c r="C2539" s="1120" t="s">
        <v>4843</v>
      </c>
      <c r="D2539" s="1120"/>
      <c r="E2539" s="1120"/>
      <c r="F2539" s="1120"/>
      <c r="G2539" s="405"/>
      <c r="H2539" s="1121"/>
      <c r="I2539" s="1121"/>
    </row>
    <row r="2540" spans="1:9" ht="12.75" customHeight="1" x14ac:dyDescent="0.2">
      <c r="A2540" s="1112" t="s">
        <v>4844</v>
      </c>
      <c r="B2540" s="1112"/>
      <c r="C2540" s="1113" t="s">
        <v>4845</v>
      </c>
      <c r="D2540" s="1113"/>
      <c r="E2540" s="1113"/>
      <c r="F2540" s="1113"/>
      <c r="G2540" s="406" t="s">
        <v>589</v>
      </c>
      <c r="H2540" s="1116">
        <v>405.16</v>
      </c>
      <c r="I2540" s="1115"/>
    </row>
    <row r="2541" spans="1:9" ht="12.75" customHeight="1" x14ac:dyDescent="0.2">
      <c r="A2541" s="1112" t="s">
        <v>4846</v>
      </c>
      <c r="B2541" s="1112"/>
      <c r="C2541" s="1113" t="s">
        <v>4847</v>
      </c>
      <c r="D2541" s="1113"/>
      <c r="E2541" s="1113"/>
      <c r="F2541" s="1113"/>
      <c r="G2541" s="406" t="s">
        <v>589</v>
      </c>
      <c r="H2541" s="1114">
        <v>66.36</v>
      </c>
      <c r="I2541" s="1115"/>
    </row>
    <row r="2542" spans="1:9" ht="12.75" customHeight="1" x14ac:dyDescent="0.2">
      <c r="A2542" s="1112" t="s">
        <v>4848</v>
      </c>
      <c r="B2542" s="1112"/>
      <c r="C2542" s="1113" t="s">
        <v>4849</v>
      </c>
      <c r="D2542" s="1113"/>
      <c r="E2542" s="1113"/>
      <c r="F2542" s="1113"/>
      <c r="G2542" s="406" t="s">
        <v>589</v>
      </c>
      <c r="H2542" s="1116">
        <v>963.22</v>
      </c>
      <c r="I2542" s="1115"/>
    </row>
    <row r="2543" spans="1:9" ht="12.75" customHeight="1" x14ac:dyDescent="0.2">
      <c r="A2543" s="1112" t="s">
        <v>4850</v>
      </c>
      <c r="B2543" s="1112"/>
      <c r="C2543" s="1113" t="s">
        <v>4851</v>
      </c>
      <c r="D2543" s="1113"/>
      <c r="E2543" s="1113"/>
      <c r="F2543" s="1113"/>
      <c r="G2543" s="406" t="s">
        <v>589</v>
      </c>
      <c r="H2543" s="1114">
        <v>60.18</v>
      </c>
      <c r="I2543" s="1115"/>
    </row>
    <row r="2544" spans="1:9" ht="12.75" customHeight="1" x14ac:dyDescent="0.2">
      <c r="A2544" s="1140">
        <v>9019</v>
      </c>
      <c r="B2544" s="1119"/>
      <c r="C2544" s="1120" t="s">
        <v>4852</v>
      </c>
      <c r="D2544" s="1120"/>
      <c r="E2544" s="1120"/>
      <c r="F2544" s="1120"/>
      <c r="G2544" s="405"/>
      <c r="H2544" s="1121"/>
      <c r="I2544" s="1121"/>
    </row>
    <row r="2545" spans="1:9" ht="12.75" customHeight="1" x14ac:dyDescent="0.2">
      <c r="A2545" s="1112" t="s">
        <v>4853</v>
      </c>
      <c r="B2545" s="1112"/>
      <c r="C2545" s="1113" t="s">
        <v>4854</v>
      </c>
      <c r="D2545" s="1113"/>
      <c r="E2545" s="1113"/>
      <c r="F2545" s="1113"/>
      <c r="G2545" s="406" t="s">
        <v>167</v>
      </c>
      <c r="H2545" s="1116">
        <v>264.72000000000003</v>
      </c>
      <c r="I2545" s="1115"/>
    </row>
    <row r="2546" spans="1:9" ht="12.75" customHeight="1" x14ac:dyDescent="0.2">
      <c r="A2546" s="1112" t="s">
        <v>4855</v>
      </c>
      <c r="B2546" s="1112"/>
      <c r="C2546" s="1113" t="s">
        <v>4856</v>
      </c>
      <c r="D2546" s="1113"/>
      <c r="E2546" s="1113"/>
      <c r="F2546" s="1113"/>
      <c r="G2546" s="406" t="s">
        <v>167</v>
      </c>
      <c r="H2546" s="1116">
        <v>349.04</v>
      </c>
      <c r="I2546" s="1115"/>
    </row>
    <row r="2547" spans="1:9" ht="12.75" customHeight="1" x14ac:dyDescent="0.2">
      <c r="A2547" s="1112" t="s">
        <v>4857</v>
      </c>
      <c r="B2547" s="1112"/>
      <c r="C2547" s="1113" t="s">
        <v>4858</v>
      </c>
      <c r="D2547" s="1113"/>
      <c r="E2547" s="1113"/>
      <c r="F2547" s="1113"/>
      <c r="G2547" s="406" t="s">
        <v>167</v>
      </c>
      <c r="H2547" s="1128">
        <v>1041.29</v>
      </c>
      <c r="I2547" s="1115"/>
    </row>
    <row r="2548" spans="1:9" ht="12.75" customHeight="1" x14ac:dyDescent="0.2">
      <c r="A2548" s="1112" t="s">
        <v>4859</v>
      </c>
      <c r="B2548" s="1112"/>
      <c r="C2548" s="1113" t="s">
        <v>4860</v>
      </c>
      <c r="D2548" s="1113"/>
      <c r="E2548" s="1113"/>
      <c r="F2548" s="1113"/>
      <c r="G2548" s="406" t="s">
        <v>167</v>
      </c>
      <c r="H2548" s="1128">
        <v>1162.2</v>
      </c>
      <c r="I2548" s="1115"/>
    </row>
    <row r="2549" spans="1:9" ht="12.75" customHeight="1" x14ac:dyDescent="0.2">
      <c r="A2549" s="1112" t="s">
        <v>4861</v>
      </c>
      <c r="B2549" s="1112"/>
      <c r="C2549" s="1113" t="s">
        <v>4862</v>
      </c>
      <c r="D2549" s="1113"/>
      <c r="E2549" s="1113"/>
      <c r="F2549" s="1113"/>
      <c r="G2549" s="406" t="s">
        <v>167</v>
      </c>
      <c r="H2549" s="1114">
        <v>71.989999999999995</v>
      </c>
      <c r="I2549" s="1115"/>
    </row>
    <row r="2550" spans="1:9" ht="12.75" customHeight="1" x14ac:dyDescent="0.2">
      <c r="A2550" s="1112" t="s">
        <v>4863</v>
      </c>
      <c r="B2550" s="1112"/>
      <c r="C2550" s="1113" t="s">
        <v>4864</v>
      </c>
      <c r="D2550" s="1113"/>
      <c r="E2550" s="1113"/>
      <c r="F2550" s="1113"/>
      <c r="G2550" s="406" t="s">
        <v>167</v>
      </c>
      <c r="H2550" s="1116">
        <v>106.59</v>
      </c>
      <c r="I2550" s="1115"/>
    </row>
    <row r="2551" spans="1:9" ht="12.75" customHeight="1" x14ac:dyDescent="0.2">
      <c r="A2551" s="1112" t="s">
        <v>4865</v>
      </c>
      <c r="B2551" s="1112"/>
      <c r="C2551" s="1113" t="s">
        <v>4866</v>
      </c>
      <c r="D2551" s="1113"/>
      <c r="E2551" s="1113"/>
      <c r="F2551" s="1113"/>
      <c r="G2551" s="406" t="s">
        <v>589</v>
      </c>
      <c r="H2551" s="1114">
        <v>30.89</v>
      </c>
      <c r="I2551" s="1115"/>
    </row>
    <row r="2552" spans="1:9" ht="12.75" customHeight="1" x14ac:dyDescent="0.2">
      <c r="A2552" s="1112" t="s">
        <v>4867</v>
      </c>
      <c r="B2552" s="1112"/>
      <c r="C2552" s="1113" t="s">
        <v>4868</v>
      </c>
      <c r="D2552" s="1113"/>
      <c r="E2552" s="1113"/>
      <c r="F2552" s="1113"/>
      <c r="G2552" s="406" t="s">
        <v>167</v>
      </c>
      <c r="H2552" s="1114">
        <v>15.03</v>
      </c>
      <c r="I2552" s="1115"/>
    </row>
    <row r="2553" spans="1:9" ht="12.75" customHeight="1" x14ac:dyDescent="0.2">
      <c r="A2553" s="1112" t="s">
        <v>4869</v>
      </c>
      <c r="B2553" s="1112"/>
      <c r="C2553" s="1113" t="s">
        <v>4870</v>
      </c>
      <c r="D2553" s="1113"/>
      <c r="E2553" s="1113"/>
      <c r="F2553" s="1113"/>
      <c r="G2553" s="406" t="s">
        <v>167</v>
      </c>
      <c r="H2553" s="1116">
        <v>101.66</v>
      </c>
      <c r="I2553" s="1115"/>
    </row>
    <row r="2554" spans="1:9" ht="12.75" customHeight="1" x14ac:dyDescent="0.2">
      <c r="A2554" s="1112" t="s">
        <v>4871</v>
      </c>
      <c r="B2554" s="1112"/>
      <c r="C2554" s="1113" t="s">
        <v>4872</v>
      </c>
      <c r="D2554" s="1113"/>
      <c r="E2554" s="1113"/>
      <c r="F2554" s="1113"/>
      <c r="G2554" s="406" t="s">
        <v>589</v>
      </c>
      <c r="H2554" s="1116">
        <v>681.93</v>
      </c>
      <c r="I2554" s="1115"/>
    </row>
    <row r="2555" spans="1:9" ht="12.75" customHeight="1" x14ac:dyDescent="0.2">
      <c r="A2555" s="1112" t="s">
        <v>4873</v>
      </c>
      <c r="B2555" s="1112"/>
      <c r="C2555" s="1113" t="s">
        <v>4874</v>
      </c>
      <c r="D2555" s="1113"/>
      <c r="E2555" s="1113"/>
      <c r="F2555" s="1113"/>
      <c r="G2555" s="406" t="s">
        <v>589</v>
      </c>
      <c r="H2555" s="1116">
        <v>213</v>
      </c>
      <c r="I2555" s="1115"/>
    </row>
    <row r="2556" spans="1:9" ht="12.75" customHeight="1" x14ac:dyDescent="0.2">
      <c r="A2556" s="1112" t="s">
        <v>4875</v>
      </c>
      <c r="B2556" s="1112"/>
      <c r="C2556" s="1113" t="s">
        <v>4876</v>
      </c>
      <c r="D2556" s="1113"/>
      <c r="E2556" s="1113"/>
      <c r="F2556" s="1113"/>
      <c r="G2556" s="406" t="s">
        <v>589</v>
      </c>
      <c r="H2556" s="1116">
        <v>204.93</v>
      </c>
      <c r="I2556" s="1115"/>
    </row>
    <row r="2557" spans="1:9" ht="12.75" customHeight="1" x14ac:dyDescent="0.2">
      <c r="A2557" s="1112" t="s">
        <v>4877</v>
      </c>
      <c r="B2557" s="1112"/>
      <c r="C2557" s="1113" t="s">
        <v>4878</v>
      </c>
      <c r="D2557" s="1113"/>
      <c r="E2557" s="1113"/>
      <c r="F2557" s="1113"/>
      <c r="G2557" s="406" t="s">
        <v>589</v>
      </c>
      <c r="H2557" s="1116">
        <v>195.62</v>
      </c>
      <c r="I2557" s="1115"/>
    </row>
    <row r="2558" spans="1:9" ht="12.75" customHeight="1" x14ac:dyDescent="0.2">
      <c r="A2558" s="1112" t="s">
        <v>4879</v>
      </c>
      <c r="B2558" s="1112"/>
      <c r="C2558" s="1113" t="s">
        <v>4880</v>
      </c>
      <c r="D2558" s="1113"/>
      <c r="E2558" s="1113"/>
      <c r="F2558" s="1113"/>
      <c r="G2558" s="406" t="s">
        <v>589</v>
      </c>
      <c r="H2558" s="1116">
        <v>742.13</v>
      </c>
      <c r="I2558" s="1115"/>
    </row>
    <row r="2559" spans="1:9" ht="12.75" customHeight="1" x14ac:dyDescent="0.2">
      <c r="A2559" s="1112" t="s">
        <v>4881</v>
      </c>
      <c r="B2559" s="1112"/>
      <c r="C2559" s="1113" t="s">
        <v>4882</v>
      </c>
      <c r="D2559" s="1113"/>
      <c r="E2559" s="1113"/>
      <c r="F2559" s="1113"/>
      <c r="G2559" s="406" t="s">
        <v>167</v>
      </c>
      <c r="H2559" s="1116">
        <v>335.8</v>
      </c>
      <c r="I2559" s="1115"/>
    </row>
    <row r="2560" spans="1:9" ht="12.75" customHeight="1" x14ac:dyDescent="0.2">
      <c r="A2560" s="1112" t="s">
        <v>4883</v>
      </c>
      <c r="B2560" s="1112"/>
      <c r="C2560" s="1113" t="s">
        <v>4884</v>
      </c>
      <c r="D2560" s="1113"/>
      <c r="E2560" s="1113"/>
      <c r="F2560" s="1113"/>
      <c r="G2560" s="406" t="s">
        <v>167</v>
      </c>
      <c r="H2560" s="1116">
        <v>456.71</v>
      </c>
      <c r="I2560" s="1115"/>
    </row>
    <row r="2561" spans="1:9" ht="12.75" customHeight="1" x14ac:dyDescent="0.2">
      <c r="A2561" s="1140">
        <v>9020</v>
      </c>
      <c r="B2561" s="1119"/>
      <c r="C2561" s="1120" t="s">
        <v>4885</v>
      </c>
      <c r="D2561" s="1120"/>
      <c r="E2561" s="1120"/>
      <c r="F2561" s="1120"/>
      <c r="G2561" s="405"/>
      <c r="H2561" s="1121"/>
      <c r="I2561" s="1121"/>
    </row>
    <row r="2562" spans="1:9" ht="12.75" customHeight="1" x14ac:dyDescent="0.2">
      <c r="A2562" s="1112" t="s">
        <v>4886</v>
      </c>
      <c r="B2562" s="1112"/>
      <c r="C2562" s="1113" t="s">
        <v>4887</v>
      </c>
      <c r="D2562" s="1113"/>
      <c r="E2562" s="1113"/>
      <c r="F2562" s="1113"/>
      <c r="G2562" s="406" t="s">
        <v>167</v>
      </c>
      <c r="H2562" s="1116">
        <v>167.77</v>
      </c>
      <c r="I2562" s="1115"/>
    </row>
    <row r="2563" spans="1:9" ht="12.75" customHeight="1" x14ac:dyDescent="0.2">
      <c r="A2563" s="1112" t="s">
        <v>4888</v>
      </c>
      <c r="B2563" s="1112"/>
      <c r="C2563" s="1113" t="s">
        <v>4889</v>
      </c>
      <c r="D2563" s="1113"/>
      <c r="E2563" s="1113"/>
      <c r="F2563" s="1113"/>
      <c r="G2563" s="406" t="s">
        <v>167</v>
      </c>
      <c r="H2563" s="1116">
        <v>144.16999999999999</v>
      </c>
      <c r="I2563" s="1115"/>
    </row>
    <row r="2564" spans="1:9" ht="12.75" customHeight="1" x14ac:dyDescent="0.2">
      <c r="A2564" s="1112" t="s">
        <v>4890</v>
      </c>
      <c r="B2564" s="1112"/>
      <c r="C2564" s="1113" t="s">
        <v>4891</v>
      </c>
      <c r="D2564" s="1113"/>
      <c r="E2564" s="1113"/>
      <c r="F2564" s="1113"/>
      <c r="G2564" s="406" t="s">
        <v>167</v>
      </c>
      <c r="H2564" s="1116">
        <v>255.36</v>
      </c>
      <c r="I2564" s="1115"/>
    </row>
    <row r="2565" spans="1:9" ht="12.75" customHeight="1" x14ac:dyDescent="0.2">
      <c r="A2565" s="1112" t="s">
        <v>4892</v>
      </c>
      <c r="B2565" s="1112"/>
      <c r="C2565" s="1113" t="s">
        <v>4893</v>
      </c>
      <c r="D2565" s="1113"/>
      <c r="E2565" s="1113"/>
      <c r="F2565" s="1113"/>
      <c r="G2565" s="406" t="s">
        <v>167</v>
      </c>
      <c r="H2565" s="1116">
        <v>572.27</v>
      </c>
      <c r="I2565" s="1115"/>
    </row>
    <row r="2566" spans="1:9" ht="12.75" customHeight="1" x14ac:dyDescent="0.2">
      <c r="A2566" s="1140">
        <v>9022</v>
      </c>
      <c r="B2566" s="1119"/>
      <c r="C2566" s="1120" t="s">
        <v>4894</v>
      </c>
      <c r="D2566" s="1120"/>
      <c r="E2566" s="1120"/>
      <c r="F2566" s="1120"/>
      <c r="G2566" s="405"/>
      <c r="H2566" s="1121"/>
      <c r="I2566" s="1121"/>
    </row>
    <row r="2567" spans="1:9" ht="12.75" customHeight="1" x14ac:dyDescent="0.2">
      <c r="A2567" s="1112" t="s">
        <v>4895</v>
      </c>
      <c r="B2567" s="1112"/>
      <c r="C2567" s="1113" t="s">
        <v>4896</v>
      </c>
      <c r="D2567" s="1113"/>
      <c r="E2567" s="1113"/>
      <c r="F2567" s="1113"/>
      <c r="G2567" s="406" t="s">
        <v>167</v>
      </c>
      <c r="H2567" s="1116">
        <v>207.66</v>
      </c>
      <c r="I2567" s="1115"/>
    </row>
    <row r="2568" spans="1:9" ht="12.75" customHeight="1" x14ac:dyDescent="0.2">
      <c r="A2568" s="1112" t="s">
        <v>4897</v>
      </c>
      <c r="B2568" s="1112"/>
      <c r="C2568" s="1113" t="s">
        <v>4898</v>
      </c>
      <c r="D2568" s="1113"/>
      <c r="E2568" s="1113"/>
      <c r="F2568" s="1113"/>
      <c r="G2568" s="406" t="s">
        <v>167</v>
      </c>
      <c r="H2568" s="1114">
        <v>26.87</v>
      </c>
      <c r="I2568" s="1115"/>
    </row>
    <row r="2569" spans="1:9" ht="12.75" customHeight="1" x14ac:dyDescent="0.2">
      <c r="A2569" s="1140">
        <v>9023</v>
      </c>
      <c r="B2569" s="1119"/>
      <c r="C2569" s="1120" t="s">
        <v>4899</v>
      </c>
      <c r="D2569" s="1120"/>
      <c r="E2569" s="1120"/>
      <c r="F2569" s="1120"/>
      <c r="G2569" s="405"/>
      <c r="H2569" s="1121"/>
      <c r="I2569" s="1121"/>
    </row>
    <row r="2570" spans="1:9" ht="12.75" customHeight="1" x14ac:dyDescent="0.2">
      <c r="A2570" s="1112" t="s">
        <v>4900</v>
      </c>
      <c r="B2570" s="1112"/>
      <c r="C2570" s="1113" t="s">
        <v>4901</v>
      </c>
      <c r="D2570" s="1113"/>
      <c r="E2570" s="1113"/>
      <c r="F2570" s="1113"/>
      <c r="G2570" s="406" t="s">
        <v>589</v>
      </c>
      <c r="H2570" s="1114">
        <v>33.36</v>
      </c>
      <c r="I2570" s="1115"/>
    </row>
    <row r="2571" spans="1:9" ht="12.75" customHeight="1" x14ac:dyDescent="0.2">
      <c r="A2571" s="1112" t="s">
        <v>4902</v>
      </c>
      <c r="B2571" s="1112"/>
      <c r="C2571" s="1113" t="s">
        <v>4903</v>
      </c>
      <c r="D2571" s="1113"/>
      <c r="E2571" s="1113"/>
      <c r="F2571" s="1113"/>
      <c r="G2571" s="406" t="s">
        <v>589</v>
      </c>
      <c r="H2571" s="1114">
        <v>19.55</v>
      </c>
      <c r="I2571" s="1115"/>
    </row>
    <row r="2572" spans="1:9" ht="12.75" customHeight="1" x14ac:dyDescent="0.2">
      <c r="A2572" s="1112" t="s">
        <v>4904</v>
      </c>
      <c r="B2572" s="1112"/>
      <c r="C2572" s="1113" t="s">
        <v>4905</v>
      </c>
      <c r="D2572" s="1113"/>
      <c r="E2572" s="1113"/>
      <c r="F2572" s="1113"/>
      <c r="G2572" s="406" t="s">
        <v>589</v>
      </c>
      <c r="H2572" s="1114">
        <v>19.579999999999998</v>
      </c>
      <c r="I2572" s="1115"/>
    </row>
    <row r="2573" spans="1:9" ht="12.75" customHeight="1" x14ac:dyDescent="0.2">
      <c r="A2573" s="1112" t="s">
        <v>4906</v>
      </c>
      <c r="B2573" s="1112"/>
      <c r="C2573" s="1113" t="s">
        <v>4907</v>
      </c>
      <c r="D2573" s="1113"/>
      <c r="E2573" s="1113"/>
      <c r="F2573" s="1113"/>
      <c r="G2573" s="406" t="s">
        <v>589</v>
      </c>
      <c r="H2573" s="1114">
        <v>19.62</v>
      </c>
      <c r="I2573" s="1115"/>
    </row>
    <row r="2574" spans="1:9" ht="12.75" customHeight="1" x14ac:dyDescent="0.2">
      <c r="A2574" s="1112" t="s">
        <v>4908</v>
      </c>
      <c r="B2574" s="1112"/>
      <c r="C2574" s="1113" t="s">
        <v>4909</v>
      </c>
      <c r="D2574" s="1113"/>
      <c r="E2574" s="1113"/>
      <c r="F2574" s="1113"/>
      <c r="G2574" s="406" t="s">
        <v>589</v>
      </c>
      <c r="H2574" s="1114">
        <v>21.84</v>
      </c>
      <c r="I2574" s="1115"/>
    </row>
    <row r="2575" spans="1:9" ht="12.75" customHeight="1" x14ac:dyDescent="0.2">
      <c r="A2575" s="1112" t="s">
        <v>4910</v>
      </c>
      <c r="B2575" s="1112"/>
      <c r="C2575" s="1113" t="s">
        <v>4911</v>
      </c>
      <c r="D2575" s="1113"/>
      <c r="E2575" s="1113"/>
      <c r="F2575" s="1113"/>
      <c r="G2575" s="406" t="s">
        <v>589</v>
      </c>
      <c r="H2575" s="1114">
        <v>21.94</v>
      </c>
      <c r="I2575" s="1115"/>
    </row>
    <row r="2576" spans="1:9" ht="12.75" customHeight="1" x14ac:dyDescent="0.2">
      <c r="A2576" s="1112" t="s">
        <v>4912</v>
      </c>
      <c r="B2576" s="1112"/>
      <c r="C2576" s="1113" t="s">
        <v>4913</v>
      </c>
      <c r="D2576" s="1113"/>
      <c r="E2576" s="1113"/>
      <c r="F2576" s="1113"/>
      <c r="G2576" s="406" t="s">
        <v>589</v>
      </c>
      <c r="H2576" s="1114">
        <v>21.74</v>
      </c>
      <c r="I2576" s="1115"/>
    </row>
    <row r="2577" spans="1:9" ht="12.75" customHeight="1" x14ac:dyDescent="0.2">
      <c r="A2577" s="1112" t="s">
        <v>4914</v>
      </c>
      <c r="B2577" s="1112"/>
      <c r="C2577" s="1113" t="s">
        <v>4915</v>
      </c>
      <c r="D2577" s="1113"/>
      <c r="E2577" s="1113"/>
      <c r="F2577" s="1113"/>
      <c r="G2577" s="406" t="s">
        <v>589</v>
      </c>
      <c r="H2577" s="1114">
        <v>21.67</v>
      </c>
      <c r="I2577" s="1115"/>
    </row>
    <row r="2578" spans="1:9" ht="12.75" customHeight="1" x14ac:dyDescent="0.2">
      <c r="A2578" s="1112" t="s">
        <v>4916</v>
      </c>
      <c r="B2578" s="1112"/>
      <c r="C2578" s="1113" t="s">
        <v>4917</v>
      </c>
      <c r="D2578" s="1113"/>
      <c r="E2578" s="1113"/>
      <c r="F2578" s="1113"/>
      <c r="G2578" s="406" t="s">
        <v>589</v>
      </c>
      <c r="H2578" s="1114">
        <v>21.78</v>
      </c>
      <c r="I2578" s="1115"/>
    </row>
    <row r="2579" spans="1:9" ht="12.75" customHeight="1" x14ac:dyDescent="0.2">
      <c r="A2579" s="1140">
        <v>9024</v>
      </c>
      <c r="B2579" s="1119"/>
      <c r="C2579" s="1120" t="s">
        <v>4918</v>
      </c>
      <c r="D2579" s="1120"/>
      <c r="E2579" s="1120"/>
      <c r="F2579" s="1120"/>
      <c r="G2579" s="405"/>
      <c r="H2579" s="1121"/>
      <c r="I2579" s="1121"/>
    </row>
    <row r="2580" spans="1:9" ht="12.75" customHeight="1" x14ac:dyDescent="0.2">
      <c r="A2580" s="1112" t="s">
        <v>4919</v>
      </c>
      <c r="B2580" s="1112"/>
      <c r="C2580" s="1113" t="s">
        <v>4920</v>
      </c>
      <c r="D2580" s="1113"/>
      <c r="E2580" s="1113"/>
      <c r="F2580" s="1113"/>
      <c r="G2580" s="406" t="s">
        <v>167</v>
      </c>
      <c r="H2580" s="1116">
        <v>118.06</v>
      </c>
      <c r="I2580" s="1115"/>
    </row>
    <row r="2581" spans="1:9" ht="12.75" customHeight="1" x14ac:dyDescent="0.2">
      <c r="A2581" s="1112" t="s">
        <v>4921</v>
      </c>
      <c r="B2581" s="1112"/>
      <c r="C2581" s="1113" t="s">
        <v>4922</v>
      </c>
      <c r="D2581" s="1113"/>
      <c r="E2581" s="1113"/>
      <c r="F2581" s="1113"/>
      <c r="G2581" s="406" t="s">
        <v>589</v>
      </c>
      <c r="H2581" s="1117">
        <v>9.09</v>
      </c>
      <c r="I2581" s="1115"/>
    </row>
    <row r="2582" spans="1:9" ht="12.75" customHeight="1" x14ac:dyDescent="0.2">
      <c r="A2582" s="1112" t="s">
        <v>4923</v>
      </c>
      <c r="B2582" s="1112"/>
      <c r="C2582" s="1113" t="s">
        <v>4924</v>
      </c>
      <c r="D2582" s="1113"/>
      <c r="E2582" s="1113"/>
      <c r="F2582" s="1113"/>
      <c r="G2582" s="406" t="s">
        <v>589</v>
      </c>
      <c r="H2582" s="1116">
        <v>114.74</v>
      </c>
      <c r="I2582" s="1115"/>
    </row>
    <row r="2583" spans="1:9" ht="12.75" customHeight="1" x14ac:dyDescent="0.2">
      <c r="A2583" s="1112" t="s">
        <v>4925</v>
      </c>
      <c r="B2583" s="1112"/>
      <c r="C2583" s="1113" t="s">
        <v>4926</v>
      </c>
      <c r="D2583" s="1113"/>
      <c r="E2583" s="1113"/>
      <c r="F2583" s="1113"/>
      <c r="G2583" s="406" t="s">
        <v>589</v>
      </c>
      <c r="H2583" s="1116">
        <v>105.86</v>
      </c>
      <c r="I2583" s="1115"/>
    </row>
    <row r="2584" spans="1:9" ht="12.75" customHeight="1" x14ac:dyDescent="0.2">
      <c r="A2584" s="1112" t="s">
        <v>4927</v>
      </c>
      <c r="B2584" s="1112"/>
      <c r="C2584" s="1113" t="s">
        <v>4928</v>
      </c>
      <c r="D2584" s="1113"/>
      <c r="E2584" s="1113"/>
      <c r="F2584" s="1113"/>
      <c r="G2584" s="406" t="s">
        <v>589</v>
      </c>
      <c r="H2584" s="1116">
        <v>107.81</v>
      </c>
      <c r="I2584" s="1115"/>
    </row>
    <row r="2585" spans="1:9" ht="12.75" customHeight="1" x14ac:dyDescent="0.2">
      <c r="A2585" s="1112" t="s">
        <v>4929</v>
      </c>
      <c r="B2585" s="1112"/>
      <c r="C2585" s="1113" t="s">
        <v>4930</v>
      </c>
      <c r="D2585" s="1113"/>
      <c r="E2585" s="1113"/>
      <c r="F2585" s="1113"/>
      <c r="G2585" s="406" t="s">
        <v>589</v>
      </c>
      <c r="H2585" s="1116">
        <v>108.96</v>
      </c>
      <c r="I2585" s="1115"/>
    </row>
    <row r="2586" spans="1:9" ht="12.75" customHeight="1" x14ac:dyDescent="0.2">
      <c r="A2586" s="1140">
        <v>8688</v>
      </c>
      <c r="B2586" s="1119"/>
      <c r="C2586" s="1120" t="s">
        <v>4931</v>
      </c>
      <c r="D2586" s="1120"/>
      <c r="E2586" s="1120"/>
      <c r="F2586" s="1120"/>
      <c r="G2586" s="405"/>
      <c r="H2586" s="1121"/>
      <c r="I2586" s="1121"/>
    </row>
    <row r="2587" spans="1:9" ht="12.75" customHeight="1" x14ac:dyDescent="0.2">
      <c r="A2587" s="1140">
        <v>9026</v>
      </c>
      <c r="B2587" s="1119"/>
      <c r="C2587" s="1120" t="s">
        <v>4932</v>
      </c>
      <c r="D2587" s="1120"/>
      <c r="E2587" s="1120"/>
      <c r="F2587" s="1120"/>
      <c r="G2587" s="405"/>
      <c r="H2587" s="1121"/>
      <c r="I2587" s="1121"/>
    </row>
    <row r="2588" spans="1:9" ht="12.75" customHeight="1" x14ac:dyDescent="0.2">
      <c r="A2588" s="1112" t="s">
        <v>4933</v>
      </c>
      <c r="B2588" s="1112"/>
      <c r="C2588" s="1113" t="s">
        <v>4934</v>
      </c>
      <c r="D2588" s="1113"/>
      <c r="E2588" s="1113"/>
      <c r="F2588" s="1113"/>
      <c r="G2588" s="406" t="s">
        <v>53</v>
      </c>
      <c r="H2588" s="1114">
        <v>37.81</v>
      </c>
      <c r="I2588" s="1115"/>
    </row>
    <row r="2589" spans="1:9" ht="12.75" customHeight="1" x14ac:dyDescent="0.2">
      <c r="A2589" s="1112" t="s">
        <v>4935</v>
      </c>
      <c r="B2589" s="1112"/>
      <c r="C2589" s="1113" t="s">
        <v>4936</v>
      </c>
      <c r="D2589" s="1113"/>
      <c r="E2589" s="1113"/>
      <c r="F2589" s="1113"/>
      <c r="G2589" s="406" t="s">
        <v>53</v>
      </c>
      <c r="H2589" s="1114">
        <v>46.83</v>
      </c>
      <c r="I2589" s="1115"/>
    </row>
    <row r="2590" spans="1:9" ht="12.75" customHeight="1" x14ac:dyDescent="0.2">
      <c r="A2590" s="1112" t="s">
        <v>4937</v>
      </c>
      <c r="B2590" s="1112"/>
      <c r="C2590" s="1113" t="s">
        <v>4938</v>
      </c>
      <c r="D2590" s="1113"/>
      <c r="E2590" s="1113"/>
      <c r="F2590" s="1113"/>
      <c r="G2590" s="406" t="s">
        <v>53</v>
      </c>
      <c r="H2590" s="1114">
        <v>32.46</v>
      </c>
      <c r="I2590" s="1115"/>
    </row>
    <row r="2591" spans="1:9" ht="12.75" customHeight="1" x14ac:dyDescent="0.2">
      <c r="A2591" s="1140">
        <v>9027</v>
      </c>
      <c r="B2591" s="1119"/>
      <c r="C2591" s="1120" t="s">
        <v>4939</v>
      </c>
      <c r="D2591" s="1120"/>
      <c r="E2591" s="1120"/>
      <c r="F2591" s="1120"/>
      <c r="G2591" s="405"/>
      <c r="H2591" s="1121"/>
      <c r="I2591" s="1121"/>
    </row>
    <row r="2592" spans="1:9" ht="12.75" customHeight="1" x14ac:dyDescent="0.2">
      <c r="A2592" s="1112" t="s">
        <v>4940</v>
      </c>
      <c r="B2592" s="1112"/>
      <c r="C2592" s="1113" t="s">
        <v>4941</v>
      </c>
      <c r="D2592" s="1113"/>
      <c r="E2592" s="1113"/>
      <c r="F2592" s="1113"/>
      <c r="G2592" s="406" t="s">
        <v>167</v>
      </c>
      <c r="H2592" s="1114">
        <v>39.43</v>
      </c>
      <c r="I2592" s="1115"/>
    </row>
    <row r="2593" spans="1:9" ht="12.75" customHeight="1" x14ac:dyDescent="0.2">
      <c r="A2593" s="1112" t="s">
        <v>4942</v>
      </c>
      <c r="B2593" s="1112"/>
      <c r="C2593" s="1113" t="s">
        <v>4943</v>
      </c>
      <c r="D2593" s="1113"/>
      <c r="E2593" s="1113"/>
      <c r="F2593" s="1113"/>
      <c r="G2593" s="406" t="s">
        <v>167</v>
      </c>
      <c r="H2593" s="1114">
        <v>29.42</v>
      </c>
      <c r="I2593" s="1115"/>
    </row>
    <row r="2594" spans="1:9" ht="12.75" customHeight="1" x14ac:dyDescent="0.2">
      <c r="A2594" s="1140">
        <v>9029</v>
      </c>
      <c r="B2594" s="1119"/>
      <c r="C2594" s="1120" t="s">
        <v>2333</v>
      </c>
      <c r="D2594" s="1120"/>
      <c r="E2594" s="1120"/>
      <c r="F2594" s="1120"/>
      <c r="G2594" s="405"/>
      <c r="H2594" s="1121"/>
      <c r="I2594" s="1121"/>
    </row>
    <row r="2595" spans="1:9" ht="12.75" customHeight="1" x14ac:dyDescent="0.2">
      <c r="A2595" s="1112" t="s">
        <v>4944</v>
      </c>
      <c r="B2595" s="1112"/>
      <c r="C2595" s="1113" t="s">
        <v>4945</v>
      </c>
      <c r="D2595" s="1113"/>
      <c r="E2595" s="1113"/>
      <c r="F2595" s="1113"/>
      <c r="G2595" s="406" t="s">
        <v>589</v>
      </c>
      <c r="H2595" s="1116">
        <v>105.06</v>
      </c>
      <c r="I2595" s="1115"/>
    </row>
    <row r="2596" spans="1:9" ht="12.75" customHeight="1" x14ac:dyDescent="0.2">
      <c r="A2596" s="1112" t="s">
        <v>4946</v>
      </c>
      <c r="B2596" s="1112"/>
      <c r="C2596" s="1113" t="s">
        <v>4947</v>
      </c>
      <c r="D2596" s="1113"/>
      <c r="E2596" s="1113"/>
      <c r="F2596" s="1113"/>
      <c r="G2596" s="406" t="s">
        <v>589</v>
      </c>
      <c r="H2596" s="1116">
        <v>137.51</v>
      </c>
      <c r="I2596" s="1115"/>
    </row>
    <row r="2597" spans="1:9" ht="12.75" customHeight="1" x14ac:dyDescent="0.2">
      <c r="A2597" s="1140">
        <v>9030</v>
      </c>
      <c r="B2597" s="1119"/>
      <c r="C2597" s="1120" t="s">
        <v>4948</v>
      </c>
      <c r="D2597" s="1120"/>
      <c r="E2597" s="1120"/>
      <c r="F2597" s="1120"/>
      <c r="G2597" s="405"/>
      <c r="H2597" s="1121"/>
      <c r="I2597" s="1121"/>
    </row>
    <row r="2598" spans="1:9" ht="12.75" customHeight="1" x14ac:dyDescent="0.2">
      <c r="A2598" s="1112" t="s">
        <v>4949</v>
      </c>
      <c r="B2598" s="1112"/>
      <c r="C2598" s="1113" t="s">
        <v>4950</v>
      </c>
      <c r="D2598" s="1113"/>
      <c r="E2598" s="1113"/>
      <c r="F2598" s="1113"/>
      <c r="G2598" s="406" t="s">
        <v>589</v>
      </c>
      <c r="H2598" s="1128">
        <v>1030.3</v>
      </c>
      <c r="I2598" s="1115"/>
    </row>
    <row r="2599" spans="1:9" ht="12.75" customHeight="1" x14ac:dyDescent="0.2">
      <c r="A2599" s="1112" t="s">
        <v>4951</v>
      </c>
      <c r="B2599" s="1112"/>
      <c r="C2599" s="1113" t="s">
        <v>4952</v>
      </c>
      <c r="D2599" s="1113"/>
      <c r="E2599" s="1113"/>
      <c r="F2599" s="1113"/>
      <c r="G2599" s="406" t="s">
        <v>589</v>
      </c>
      <c r="H2599" s="1128">
        <v>1724.55</v>
      </c>
      <c r="I2599" s="1115"/>
    </row>
    <row r="2600" spans="1:9" ht="12.75" customHeight="1" x14ac:dyDescent="0.2">
      <c r="A2600" s="1112" t="s">
        <v>4953</v>
      </c>
      <c r="B2600" s="1112"/>
      <c r="C2600" s="1113" t="s">
        <v>4954</v>
      </c>
      <c r="D2600" s="1113"/>
      <c r="E2600" s="1113"/>
      <c r="F2600" s="1113"/>
      <c r="G2600" s="406" t="s">
        <v>589</v>
      </c>
      <c r="H2600" s="1128">
        <v>1444.05</v>
      </c>
      <c r="I2600" s="1115"/>
    </row>
    <row r="2601" spans="1:9" ht="12.75" customHeight="1" x14ac:dyDescent="0.2">
      <c r="A2601" s="1112" t="s">
        <v>4955</v>
      </c>
      <c r="B2601" s="1112"/>
      <c r="C2601" s="1113" t="s">
        <v>4956</v>
      </c>
      <c r="D2601" s="1113"/>
      <c r="E2601" s="1113"/>
      <c r="F2601" s="1113"/>
      <c r="G2601" s="406" t="s">
        <v>589</v>
      </c>
      <c r="H2601" s="1116">
        <v>683.17</v>
      </c>
      <c r="I2601" s="1115"/>
    </row>
    <row r="2602" spans="1:9" ht="12.75" customHeight="1" x14ac:dyDescent="0.2">
      <c r="A2602" s="1112" t="s">
        <v>4957</v>
      </c>
      <c r="B2602" s="1112"/>
      <c r="C2602" s="1113" t="s">
        <v>4958</v>
      </c>
      <c r="D2602" s="1113"/>
      <c r="E2602" s="1113"/>
      <c r="F2602" s="1113"/>
      <c r="G2602" s="406" t="s">
        <v>589</v>
      </c>
      <c r="H2602" s="1128">
        <v>2474.11</v>
      </c>
      <c r="I2602" s="1115"/>
    </row>
    <row r="2603" spans="1:9" ht="12.75" customHeight="1" x14ac:dyDescent="0.2">
      <c r="A2603" s="1112" t="s">
        <v>4959</v>
      </c>
      <c r="B2603" s="1112"/>
      <c r="C2603" s="1113" t="s">
        <v>4960</v>
      </c>
      <c r="D2603" s="1113"/>
      <c r="E2603" s="1113"/>
      <c r="F2603" s="1113"/>
      <c r="G2603" s="406" t="s">
        <v>589</v>
      </c>
      <c r="H2603" s="1128">
        <v>5279.71</v>
      </c>
      <c r="I2603" s="1115"/>
    </row>
    <row r="2604" spans="1:9" ht="12.75" customHeight="1" x14ac:dyDescent="0.2">
      <c r="A2604" s="1112" t="s">
        <v>4961</v>
      </c>
      <c r="B2604" s="1112"/>
      <c r="C2604" s="1113" t="s">
        <v>4962</v>
      </c>
      <c r="D2604" s="1113"/>
      <c r="E2604" s="1113"/>
      <c r="F2604" s="1113"/>
      <c r="G2604" s="406" t="s">
        <v>589</v>
      </c>
      <c r="H2604" s="1116">
        <v>854.32</v>
      </c>
      <c r="I2604" s="1115"/>
    </row>
    <row r="2605" spans="1:9" ht="12.75" customHeight="1" x14ac:dyDescent="0.2">
      <c r="A2605" s="1140">
        <v>9031</v>
      </c>
      <c r="B2605" s="1119"/>
      <c r="C2605" s="1120" t="s">
        <v>4963</v>
      </c>
      <c r="D2605" s="1120"/>
      <c r="E2605" s="1120"/>
      <c r="F2605" s="1120"/>
      <c r="G2605" s="405"/>
      <c r="H2605" s="1121"/>
      <c r="I2605" s="1121"/>
    </row>
    <row r="2606" spans="1:9" ht="12.75" customHeight="1" x14ac:dyDescent="0.2">
      <c r="A2606" s="1112" t="s">
        <v>4964</v>
      </c>
      <c r="B2606" s="1112"/>
      <c r="C2606" s="1113" t="s">
        <v>4965</v>
      </c>
      <c r="D2606" s="1113"/>
      <c r="E2606" s="1113"/>
      <c r="F2606" s="1113"/>
      <c r="G2606" s="406" t="s">
        <v>589</v>
      </c>
      <c r="H2606" s="1116">
        <v>110.06</v>
      </c>
      <c r="I2606" s="1115"/>
    </row>
    <row r="2607" spans="1:9" ht="12.75" customHeight="1" x14ac:dyDescent="0.2">
      <c r="A2607" s="1112" t="s">
        <v>4966</v>
      </c>
      <c r="B2607" s="1112"/>
      <c r="C2607" s="1113" t="s">
        <v>4967</v>
      </c>
      <c r="D2607" s="1113"/>
      <c r="E2607" s="1113"/>
      <c r="F2607" s="1113"/>
      <c r="G2607" s="406" t="s">
        <v>589</v>
      </c>
      <c r="H2607" s="1116">
        <v>187.7</v>
      </c>
      <c r="I2607" s="1115"/>
    </row>
    <row r="2608" spans="1:9" ht="12.75" customHeight="1" x14ac:dyDescent="0.2">
      <c r="A2608" s="1112" t="s">
        <v>4968</v>
      </c>
      <c r="B2608" s="1112"/>
      <c r="C2608" s="1113" t="s">
        <v>4969</v>
      </c>
      <c r="D2608" s="1113"/>
      <c r="E2608" s="1113"/>
      <c r="F2608" s="1113"/>
      <c r="G2608" s="406" t="s">
        <v>589</v>
      </c>
      <c r="H2608" s="1116">
        <v>159.97</v>
      </c>
      <c r="I2608" s="1115"/>
    </row>
    <row r="2609" spans="1:9" ht="12.75" customHeight="1" x14ac:dyDescent="0.2">
      <c r="A2609" s="1112" t="s">
        <v>4970</v>
      </c>
      <c r="B2609" s="1112"/>
      <c r="C2609" s="1113" t="s">
        <v>4971</v>
      </c>
      <c r="D2609" s="1113"/>
      <c r="E2609" s="1113"/>
      <c r="F2609" s="1113"/>
      <c r="G2609" s="406" t="s">
        <v>589</v>
      </c>
      <c r="H2609" s="1114">
        <v>63.1</v>
      </c>
      <c r="I2609" s="1115"/>
    </row>
    <row r="2610" spans="1:9" ht="12.75" customHeight="1" x14ac:dyDescent="0.2">
      <c r="A2610" s="1112" t="s">
        <v>4972</v>
      </c>
      <c r="B2610" s="1112"/>
      <c r="C2610" s="1113" t="s">
        <v>4973</v>
      </c>
      <c r="D2610" s="1113"/>
      <c r="E2610" s="1113"/>
      <c r="F2610" s="1113"/>
      <c r="G2610" s="406" t="s">
        <v>589</v>
      </c>
      <c r="H2610" s="1116">
        <v>311</v>
      </c>
      <c r="I2610" s="1115"/>
    </row>
    <row r="2611" spans="1:9" ht="12.75" customHeight="1" x14ac:dyDescent="0.2">
      <c r="A2611" s="1112" t="s">
        <v>4974</v>
      </c>
      <c r="B2611" s="1112"/>
      <c r="C2611" s="1113" t="s">
        <v>4975</v>
      </c>
      <c r="D2611" s="1113"/>
      <c r="E2611" s="1113"/>
      <c r="F2611" s="1113"/>
      <c r="G2611" s="406" t="s">
        <v>589</v>
      </c>
      <c r="H2611" s="1116">
        <v>334.18</v>
      </c>
      <c r="I2611" s="1115"/>
    </row>
    <row r="2612" spans="1:9" ht="12.75" customHeight="1" x14ac:dyDescent="0.2">
      <c r="A2612" s="1112" t="s">
        <v>4976</v>
      </c>
      <c r="B2612" s="1112"/>
      <c r="C2612" s="1113" t="s">
        <v>4977</v>
      </c>
      <c r="D2612" s="1113"/>
      <c r="E2612" s="1113"/>
      <c r="F2612" s="1113"/>
      <c r="G2612" s="406" t="s">
        <v>589</v>
      </c>
      <c r="H2612" s="1114">
        <v>76.709999999999994</v>
      </c>
      <c r="I2612" s="1115"/>
    </row>
    <row r="2613" spans="1:9" ht="12.75" customHeight="1" x14ac:dyDescent="0.2">
      <c r="A2613" s="1140">
        <v>9032</v>
      </c>
      <c r="B2613" s="1119"/>
      <c r="C2613" s="1120" t="s">
        <v>4978</v>
      </c>
      <c r="D2613" s="1120"/>
      <c r="E2613" s="1120"/>
      <c r="F2613" s="1120"/>
      <c r="G2613" s="405"/>
      <c r="H2613" s="1121"/>
      <c r="I2613" s="1121"/>
    </row>
    <row r="2614" spans="1:9" ht="12.75" customHeight="1" x14ac:dyDescent="0.2">
      <c r="A2614" s="1112" t="s">
        <v>4979</v>
      </c>
      <c r="B2614" s="1112"/>
      <c r="C2614" s="1113" t="s">
        <v>4980</v>
      </c>
      <c r="D2614" s="1113"/>
      <c r="E2614" s="1113"/>
      <c r="F2614" s="1113"/>
      <c r="G2614" s="406" t="s">
        <v>589</v>
      </c>
      <c r="H2614" s="1114">
        <v>61.26</v>
      </c>
      <c r="I2614" s="1115"/>
    </row>
    <row r="2615" spans="1:9" ht="12.75" customHeight="1" x14ac:dyDescent="0.2">
      <c r="A2615" s="1112" t="s">
        <v>4981</v>
      </c>
      <c r="B2615" s="1112"/>
      <c r="C2615" s="1113" t="s">
        <v>4982</v>
      </c>
      <c r="D2615" s="1113"/>
      <c r="E2615" s="1113"/>
      <c r="F2615" s="1113"/>
      <c r="G2615" s="406" t="s">
        <v>589</v>
      </c>
      <c r="H2615" s="1116">
        <v>139.80000000000001</v>
      </c>
      <c r="I2615" s="1115"/>
    </row>
    <row r="2616" spans="1:9" ht="12.75" customHeight="1" x14ac:dyDescent="0.2">
      <c r="A2616" s="1112" t="s">
        <v>4983</v>
      </c>
      <c r="B2616" s="1112"/>
      <c r="C2616" s="1113" t="s">
        <v>4984</v>
      </c>
      <c r="D2616" s="1113"/>
      <c r="E2616" s="1113"/>
      <c r="F2616" s="1113"/>
      <c r="G2616" s="406" t="s">
        <v>589</v>
      </c>
      <c r="H2616" s="1116">
        <v>111.73</v>
      </c>
      <c r="I2616" s="1115"/>
    </row>
    <row r="2617" spans="1:9" ht="12.75" customHeight="1" x14ac:dyDescent="0.2">
      <c r="A2617" s="1112" t="s">
        <v>4985</v>
      </c>
      <c r="B2617" s="1112"/>
      <c r="C2617" s="1113" t="s">
        <v>4986</v>
      </c>
      <c r="D2617" s="1113"/>
      <c r="E2617" s="1113"/>
      <c r="F2617" s="1113"/>
      <c r="G2617" s="406" t="s">
        <v>589</v>
      </c>
      <c r="H2617" s="1114">
        <v>46.8</v>
      </c>
      <c r="I2617" s="1115"/>
    </row>
    <row r="2618" spans="1:9" ht="12.75" customHeight="1" x14ac:dyDescent="0.2">
      <c r="A2618" s="1112" t="s">
        <v>4987</v>
      </c>
      <c r="B2618" s="1112"/>
      <c r="C2618" s="1113" t="s">
        <v>4988</v>
      </c>
      <c r="D2618" s="1113"/>
      <c r="E2618" s="1113"/>
      <c r="F2618" s="1113"/>
      <c r="G2618" s="406" t="s">
        <v>589</v>
      </c>
      <c r="H2618" s="1116">
        <v>190.34</v>
      </c>
      <c r="I2618" s="1115"/>
    </row>
    <row r="2619" spans="1:9" ht="12.75" customHeight="1" x14ac:dyDescent="0.2">
      <c r="A2619" s="1112" t="s">
        <v>4989</v>
      </c>
      <c r="B2619" s="1112"/>
      <c r="C2619" s="1113" t="s">
        <v>4990</v>
      </c>
      <c r="D2619" s="1113"/>
      <c r="E2619" s="1113"/>
      <c r="F2619" s="1113"/>
      <c r="G2619" s="406" t="s">
        <v>589</v>
      </c>
      <c r="H2619" s="1116">
        <v>304.33</v>
      </c>
      <c r="I2619" s="1115"/>
    </row>
    <row r="2620" spans="1:9" ht="12.75" customHeight="1" x14ac:dyDescent="0.2">
      <c r="A2620" s="1112" t="s">
        <v>4991</v>
      </c>
      <c r="B2620" s="1112"/>
      <c r="C2620" s="1113" t="s">
        <v>4992</v>
      </c>
      <c r="D2620" s="1113"/>
      <c r="E2620" s="1113"/>
      <c r="F2620" s="1113"/>
      <c r="G2620" s="406" t="s">
        <v>589</v>
      </c>
      <c r="H2620" s="1114">
        <v>50.52</v>
      </c>
      <c r="I2620" s="1115"/>
    </row>
    <row r="2621" spans="1:9" ht="12.75" customHeight="1" x14ac:dyDescent="0.2">
      <c r="A2621" s="1140">
        <v>9033</v>
      </c>
      <c r="B2621" s="1119"/>
      <c r="C2621" s="1120" t="s">
        <v>4993</v>
      </c>
      <c r="D2621" s="1120"/>
      <c r="E2621" s="1120"/>
      <c r="F2621" s="1120"/>
      <c r="G2621" s="405"/>
      <c r="H2621" s="1121"/>
      <c r="I2621" s="1121"/>
    </row>
    <row r="2622" spans="1:9" ht="12.75" customHeight="1" x14ac:dyDescent="0.2">
      <c r="A2622" s="1112" t="s">
        <v>4994</v>
      </c>
      <c r="B2622" s="1112"/>
      <c r="C2622" s="1113" t="s">
        <v>4995</v>
      </c>
      <c r="D2622" s="1113"/>
      <c r="E2622" s="1113"/>
      <c r="F2622" s="1113"/>
      <c r="G2622" s="406" t="s">
        <v>589</v>
      </c>
      <c r="H2622" s="1116">
        <v>236.09</v>
      </c>
      <c r="I2622" s="1115"/>
    </row>
    <row r="2623" spans="1:9" ht="12.75" customHeight="1" x14ac:dyDescent="0.2">
      <c r="A2623" s="1112" t="s">
        <v>4996</v>
      </c>
      <c r="B2623" s="1112"/>
      <c r="C2623" s="1113" t="s">
        <v>4997</v>
      </c>
      <c r="D2623" s="1113"/>
      <c r="E2623" s="1113"/>
      <c r="F2623" s="1113"/>
      <c r="G2623" s="406" t="s">
        <v>589</v>
      </c>
      <c r="H2623" s="1116">
        <v>176.26</v>
      </c>
      <c r="I2623" s="1115"/>
    </row>
    <row r="2624" spans="1:9" ht="12.75" customHeight="1" x14ac:dyDescent="0.2">
      <c r="A2624" s="1140">
        <v>9034</v>
      </c>
      <c r="B2624" s="1119"/>
      <c r="C2624" s="1120" t="s">
        <v>4998</v>
      </c>
      <c r="D2624" s="1120"/>
      <c r="E2624" s="1120"/>
      <c r="F2624" s="1120"/>
      <c r="G2624" s="405"/>
      <c r="H2624" s="1121"/>
      <c r="I2624" s="1121"/>
    </row>
    <row r="2625" spans="1:9" ht="12.75" customHeight="1" x14ac:dyDescent="0.2">
      <c r="A2625" s="1112" t="s">
        <v>4999</v>
      </c>
      <c r="B2625" s="1112"/>
      <c r="C2625" s="1113" t="s">
        <v>5000</v>
      </c>
      <c r="D2625" s="1113"/>
      <c r="E2625" s="1113"/>
      <c r="F2625" s="1113"/>
      <c r="G2625" s="406" t="s">
        <v>589</v>
      </c>
      <c r="H2625" s="1116">
        <v>480.69</v>
      </c>
      <c r="I2625" s="1115"/>
    </row>
    <row r="2626" spans="1:9" ht="12.75" customHeight="1" x14ac:dyDescent="0.2">
      <c r="A2626" s="1112" t="s">
        <v>5001</v>
      </c>
      <c r="B2626" s="1112"/>
      <c r="C2626" s="1113" t="s">
        <v>5002</v>
      </c>
      <c r="D2626" s="1113"/>
      <c r="E2626" s="1113"/>
      <c r="F2626" s="1113"/>
      <c r="G2626" s="406" t="s">
        <v>589</v>
      </c>
      <c r="H2626" s="1116">
        <v>376.03</v>
      </c>
      <c r="I2626" s="1115"/>
    </row>
    <row r="2627" spans="1:9" ht="12.75" customHeight="1" x14ac:dyDescent="0.2">
      <c r="A2627" s="1112" t="s">
        <v>5003</v>
      </c>
      <c r="B2627" s="1112"/>
      <c r="C2627" s="1113" t="s">
        <v>5004</v>
      </c>
      <c r="D2627" s="1113"/>
      <c r="E2627" s="1113"/>
      <c r="F2627" s="1113"/>
      <c r="G2627" s="406" t="s">
        <v>589</v>
      </c>
      <c r="H2627" s="1116">
        <v>103.9</v>
      </c>
      <c r="I2627" s="1115"/>
    </row>
    <row r="2628" spans="1:9" ht="12.75" customHeight="1" x14ac:dyDescent="0.2">
      <c r="A2628" s="1112" t="s">
        <v>5005</v>
      </c>
      <c r="B2628" s="1112"/>
      <c r="C2628" s="1113" t="s">
        <v>5006</v>
      </c>
      <c r="D2628" s="1113"/>
      <c r="E2628" s="1113"/>
      <c r="F2628" s="1113"/>
      <c r="G2628" s="406" t="s">
        <v>589</v>
      </c>
      <c r="H2628" s="1116">
        <v>105.15</v>
      </c>
      <c r="I2628" s="1115"/>
    </row>
    <row r="2629" spans="1:9" ht="12.75" customHeight="1" x14ac:dyDescent="0.2">
      <c r="A2629" s="1140">
        <v>9035</v>
      </c>
      <c r="B2629" s="1119"/>
      <c r="C2629" s="1120" t="s">
        <v>5007</v>
      </c>
      <c r="D2629" s="1120"/>
      <c r="E2629" s="1120"/>
      <c r="F2629" s="1120"/>
      <c r="G2629" s="405"/>
      <c r="H2629" s="1121"/>
      <c r="I2629" s="1121"/>
    </row>
    <row r="2630" spans="1:9" ht="12.75" customHeight="1" x14ac:dyDescent="0.2">
      <c r="A2630" s="1112" t="s">
        <v>5008</v>
      </c>
      <c r="B2630" s="1112"/>
      <c r="C2630" s="1113" t="s">
        <v>5009</v>
      </c>
      <c r="D2630" s="1113"/>
      <c r="E2630" s="1113"/>
      <c r="F2630" s="1113"/>
      <c r="G2630" s="406" t="s">
        <v>589</v>
      </c>
      <c r="H2630" s="1128">
        <v>2355.2800000000002</v>
      </c>
      <c r="I2630" s="1115"/>
    </row>
    <row r="2631" spans="1:9" ht="12.75" customHeight="1" x14ac:dyDescent="0.2">
      <c r="A2631" s="1140">
        <v>9036</v>
      </c>
      <c r="B2631" s="1119"/>
      <c r="C2631" s="1120" t="s">
        <v>5010</v>
      </c>
      <c r="D2631" s="1120"/>
      <c r="E2631" s="1120"/>
      <c r="F2631" s="1120"/>
      <c r="G2631" s="405"/>
      <c r="H2631" s="1121"/>
      <c r="I2631" s="1121"/>
    </row>
    <row r="2632" spans="1:9" ht="12.75" customHeight="1" x14ac:dyDescent="0.2">
      <c r="A2632" s="1112" t="s">
        <v>5011</v>
      </c>
      <c r="B2632" s="1112"/>
      <c r="C2632" s="1113" t="s">
        <v>5012</v>
      </c>
      <c r="D2632" s="1113"/>
      <c r="E2632" s="1113"/>
      <c r="F2632" s="1113"/>
      <c r="G2632" s="406" t="s">
        <v>589</v>
      </c>
      <c r="H2632" s="1116">
        <v>760.14</v>
      </c>
      <c r="I2632" s="1115"/>
    </row>
    <row r="2633" spans="1:9" ht="12.75" customHeight="1" x14ac:dyDescent="0.2">
      <c r="A2633" s="1112" t="s">
        <v>5013</v>
      </c>
      <c r="B2633" s="1112"/>
      <c r="C2633" s="1113" t="s">
        <v>5014</v>
      </c>
      <c r="D2633" s="1113"/>
      <c r="E2633" s="1113"/>
      <c r="F2633" s="1113"/>
      <c r="G2633" s="406" t="s">
        <v>589</v>
      </c>
      <c r="H2633" s="1116">
        <v>322.04000000000002</v>
      </c>
      <c r="I2633" s="1115"/>
    </row>
    <row r="2634" spans="1:9" ht="12.75" customHeight="1" x14ac:dyDescent="0.2">
      <c r="A2634" s="1140">
        <v>9037</v>
      </c>
      <c r="B2634" s="1119"/>
      <c r="C2634" s="1120" t="s">
        <v>5015</v>
      </c>
      <c r="D2634" s="1120"/>
      <c r="E2634" s="1120"/>
      <c r="F2634" s="1120"/>
      <c r="G2634" s="405"/>
      <c r="H2634" s="1121"/>
      <c r="I2634" s="1121"/>
    </row>
    <row r="2635" spans="1:9" ht="12.75" customHeight="1" x14ac:dyDescent="0.2">
      <c r="A2635" s="1112" t="s">
        <v>5016</v>
      </c>
      <c r="B2635" s="1112"/>
      <c r="C2635" s="1113" t="s">
        <v>5017</v>
      </c>
      <c r="D2635" s="1113"/>
      <c r="E2635" s="1113"/>
      <c r="F2635" s="1113"/>
      <c r="G2635" s="406" t="s">
        <v>167</v>
      </c>
      <c r="H2635" s="1128">
        <v>2540.92</v>
      </c>
      <c r="I2635" s="1115"/>
    </row>
    <row r="2636" spans="1:9" ht="12.75" customHeight="1" x14ac:dyDescent="0.2">
      <c r="A2636" s="1140">
        <v>9038</v>
      </c>
      <c r="B2636" s="1119"/>
      <c r="C2636" s="1120" t="s">
        <v>5018</v>
      </c>
      <c r="D2636" s="1120"/>
      <c r="E2636" s="1120"/>
      <c r="F2636" s="1120"/>
      <c r="G2636" s="405"/>
      <c r="H2636" s="1121"/>
      <c r="I2636" s="1121"/>
    </row>
    <row r="2637" spans="1:9" ht="12.75" customHeight="1" x14ac:dyDescent="0.2">
      <c r="A2637" s="1112" t="s">
        <v>5019</v>
      </c>
      <c r="B2637" s="1112"/>
      <c r="C2637" s="1113" t="s">
        <v>5020</v>
      </c>
      <c r="D2637" s="1113"/>
      <c r="E2637" s="1113"/>
      <c r="F2637" s="1113"/>
      <c r="G2637" s="406" t="s">
        <v>167</v>
      </c>
      <c r="H2637" s="1114">
        <v>78.739999999999995</v>
      </c>
      <c r="I2637" s="1115"/>
    </row>
    <row r="2638" spans="1:9" ht="12.75" customHeight="1" x14ac:dyDescent="0.2">
      <c r="A2638" s="1112" t="s">
        <v>5021</v>
      </c>
      <c r="B2638" s="1112"/>
      <c r="C2638" s="1113" t="s">
        <v>5022</v>
      </c>
      <c r="D2638" s="1113"/>
      <c r="E2638" s="1113"/>
      <c r="F2638" s="1113"/>
      <c r="G2638" s="406" t="s">
        <v>167</v>
      </c>
      <c r="H2638" s="1116">
        <v>114.24</v>
      </c>
      <c r="I2638" s="1115"/>
    </row>
    <row r="2639" spans="1:9" ht="12.75" customHeight="1" x14ac:dyDescent="0.2">
      <c r="A2639" s="1112" t="s">
        <v>5023</v>
      </c>
      <c r="B2639" s="1112"/>
      <c r="C2639" s="1113" t="s">
        <v>5024</v>
      </c>
      <c r="D2639" s="1113"/>
      <c r="E2639" s="1113"/>
      <c r="F2639" s="1113"/>
      <c r="G2639" s="406" t="s">
        <v>589</v>
      </c>
      <c r="H2639" s="1116">
        <v>135.5</v>
      </c>
      <c r="I2639" s="1115"/>
    </row>
    <row r="2640" spans="1:9" ht="12.75" customHeight="1" x14ac:dyDescent="0.2">
      <c r="A2640" s="1112" t="s">
        <v>5025</v>
      </c>
      <c r="B2640" s="1112"/>
      <c r="C2640" s="1113" t="s">
        <v>5026</v>
      </c>
      <c r="D2640" s="1113"/>
      <c r="E2640" s="1113"/>
      <c r="F2640" s="1113"/>
      <c r="G2640" s="406" t="s">
        <v>589</v>
      </c>
      <c r="H2640" s="1116">
        <v>240</v>
      </c>
      <c r="I2640" s="1115"/>
    </row>
    <row r="2641" spans="1:9" ht="12.75" customHeight="1" x14ac:dyDescent="0.2">
      <c r="A2641" s="1112" t="s">
        <v>5027</v>
      </c>
      <c r="B2641" s="1112"/>
      <c r="C2641" s="1113" t="s">
        <v>5028</v>
      </c>
      <c r="D2641" s="1113"/>
      <c r="E2641" s="1113"/>
      <c r="F2641" s="1113"/>
      <c r="G2641" s="406" t="s">
        <v>589</v>
      </c>
      <c r="H2641" s="1116">
        <v>203.9</v>
      </c>
      <c r="I2641" s="1115"/>
    </row>
    <row r="2642" spans="1:9" ht="12.75" customHeight="1" x14ac:dyDescent="0.2">
      <c r="A2642" s="1112" t="s">
        <v>5029</v>
      </c>
      <c r="B2642" s="1112"/>
      <c r="C2642" s="1113" t="s">
        <v>5030</v>
      </c>
      <c r="D2642" s="1113"/>
      <c r="E2642" s="1113"/>
      <c r="F2642" s="1113"/>
      <c r="G2642" s="406" t="s">
        <v>589</v>
      </c>
      <c r="H2642" s="1114">
        <v>88.95</v>
      </c>
      <c r="I2642" s="1115"/>
    </row>
    <row r="2643" spans="1:9" ht="12.75" customHeight="1" x14ac:dyDescent="0.2">
      <c r="A2643" s="1112" t="s">
        <v>5031</v>
      </c>
      <c r="B2643" s="1112"/>
      <c r="C2643" s="1113" t="s">
        <v>5032</v>
      </c>
      <c r="D2643" s="1113"/>
      <c r="E2643" s="1113"/>
      <c r="F2643" s="1113"/>
      <c r="G2643" s="406" t="s">
        <v>589</v>
      </c>
      <c r="H2643" s="1116">
        <v>328.35</v>
      </c>
      <c r="I2643" s="1115"/>
    </row>
    <row r="2644" spans="1:9" ht="12.75" customHeight="1" x14ac:dyDescent="0.2">
      <c r="A2644" s="1112" t="s">
        <v>5033</v>
      </c>
      <c r="B2644" s="1112"/>
      <c r="C2644" s="1113" t="s">
        <v>5034</v>
      </c>
      <c r="D2644" s="1113"/>
      <c r="E2644" s="1113"/>
      <c r="F2644" s="1113"/>
      <c r="G2644" s="406" t="s">
        <v>589</v>
      </c>
      <c r="H2644" s="1116">
        <v>116.5</v>
      </c>
      <c r="I2644" s="1115"/>
    </row>
    <row r="2645" spans="1:9" ht="12.75" customHeight="1" x14ac:dyDescent="0.2">
      <c r="A2645" s="1112" t="s">
        <v>5035</v>
      </c>
      <c r="B2645" s="1112"/>
      <c r="C2645" s="1113" t="s">
        <v>5036</v>
      </c>
      <c r="D2645" s="1113"/>
      <c r="E2645" s="1113"/>
      <c r="F2645" s="1113"/>
      <c r="G2645" s="406" t="s">
        <v>589</v>
      </c>
      <c r="H2645" s="1114">
        <v>28.73</v>
      </c>
      <c r="I2645" s="1115"/>
    </row>
    <row r="2646" spans="1:9" ht="12.75" customHeight="1" x14ac:dyDescent="0.2">
      <c r="A2646" s="1112" t="s">
        <v>5037</v>
      </c>
      <c r="B2646" s="1112"/>
      <c r="C2646" s="1113" t="s">
        <v>5038</v>
      </c>
      <c r="D2646" s="1113"/>
      <c r="E2646" s="1113"/>
      <c r="F2646" s="1113"/>
      <c r="G2646" s="406" t="s">
        <v>167</v>
      </c>
      <c r="H2646" s="1114">
        <v>13.74</v>
      </c>
      <c r="I2646" s="1115"/>
    </row>
    <row r="2647" spans="1:9" ht="12.75" customHeight="1" x14ac:dyDescent="0.2">
      <c r="A2647" s="1112" t="s">
        <v>5039</v>
      </c>
      <c r="B2647" s="1112"/>
      <c r="C2647" s="1113" t="s">
        <v>5040</v>
      </c>
      <c r="D2647" s="1113"/>
      <c r="E2647" s="1113"/>
      <c r="F2647" s="1113"/>
      <c r="G2647" s="406" t="s">
        <v>167</v>
      </c>
      <c r="H2647" s="1114">
        <v>13.52</v>
      </c>
      <c r="I2647" s="1115"/>
    </row>
    <row r="2648" spans="1:9" ht="12.75" customHeight="1" x14ac:dyDescent="0.2">
      <c r="A2648" s="1112" t="s">
        <v>5041</v>
      </c>
      <c r="B2648" s="1112"/>
      <c r="C2648" s="1113" t="s">
        <v>5042</v>
      </c>
      <c r="D2648" s="1113"/>
      <c r="E2648" s="1113"/>
      <c r="F2648" s="1113"/>
      <c r="G2648" s="406" t="s">
        <v>167</v>
      </c>
      <c r="H2648" s="1114">
        <v>13.51</v>
      </c>
      <c r="I2648" s="1115"/>
    </row>
    <row r="2649" spans="1:9" ht="12.75" customHeight="1" x14ac:dyDescent="0.2">
      <c r="A2649" s="1112" t="s">
        <v>5043</v>
      </c>
      <c r="B2649" s="1112"/>
      <c r="C2649" s="1113" t="s">
        <v>5044</v>
      </c>
      <c r="D2649" s="1113"/>
      <c r="E2649" s="1113"/>
      <c r="F2649" s="1113"/>
      <c r="G2649" s="406" t="s">
        <v>167</v>
      </c>
      <c r="H2649" s="1114">
        <v>16.170000000000002</v>
      </c>
      <c r="I2649" s="1115"/>
    </row>
    <row r="2650" spans="1:9" ht="12.75" customHeight="1" x14ac:dyDescent="0.2">
      <c r="A2650" s="1140">
        <v>8689</v>
      </c>
      <c r="B2650" s="1119"/>
      <c r="C2650" s="1120" t="s">
        <v>5045</v>
      </c>
      <c r="D2650" s="1120"/>
      <c r="E2650" s="1120"/>
      <c r="F2650" s="1120"/>
      <c r="G2650" s="405"/>
      <c r="H2650" s="1121"/>
      <c r="I2650" s="1121"/>
    </row>
    <row r="2651" spans="1:9" ht="12.75" customHeight="1" x14ac:dyDescent="0.2">
      <c r="A2651" s="1140">
        <v>9039</v>
      </c>
      <c r="B2651" s="1119"/>
      <c r="C2651" s="1120" t="s">
        <v>5046</v>
      </c>
      <c r="D2651" s="1120"/>
      <c r="E2651" s="1120"/>
      <c r="F2651" s="1120"/>
      <c r="G2651" s="405"/>
      <c r="H2651" s="1121"/>
      <c r="I2651" s="1121"/>
    </row>
    <row r="2652" spans="1:9" ht="12.75" customHeight="1" x14ac:dyDescent="0.2">
      <c r="A2652" s="1112" t="s">
        <v>5047</v>
      </c>
      <c r="B2652" s="1112"/>
      <c r="C2652" s="1113" t="s">
        <v>5048</v>
      </c>
      <c r="D2652" s="1113"/>
      <c r="E2652" s="1113"/>
      <c r="F2652" s="1113"/>
      <c r="G2652" s="406" t="s">
        <v>167</v>
      </c>
      <c r="H2652" s="1116">
        <v>243.05</v>
      </c>
      <c r="I2652" s="1115"/>
    </row>
    <row r="2653" spans="1:9" ht="12.75" customHeight="1" x14ac:dyDescent="0.2">
      <c r="A2653" s="1112" t="s">
        <v>5049</v>
      </c>
      <c r="B2653" s="1112"/>
      <c r="C2653" s="1113" t="s">
        <v>5050</v>
      </c>
      <c r="D2653" s="1113"/>
      <c r="E2653" s="1113"/>
      <c r="F2653" s="1113"/>
      <c r="G2653" s="406" t="s">
        <v>167</v>
      </c>
      <c r="H2653" s="1116">
        <v>124.41</v>
      </c>
      <c r="I2653" s="1115"/>
    </row>
    <row r="2654" spans="1:9" ht="12.75" customHeight="1" x14ac:dyDescent="0.2">
      <c r="A2654" s="1112" t="s">
        <v>5051</v>
      </c>
      <c r="B2654" s="1112"/>
      <c r="C2654" s="1113" t="s">
        <v>5052</v>
      </c>
      <c r="D2654" s="1113"/>
      <c r="E2654" s="1113"/>
      <c r="F2654" s="1113"/>
      <c r="G2654" s="406" t="s">
        <v>167</v>
      </c>
      <c r="H2654" s="1116">
        <v>236</v>
      </c>
      <c r="I2654" s="1115"/>
    </row>
    <row r="2655" spans="1:9" ht="12.75" customHeight="1" x14ac:dyDescent="0.2">
      <c r="A2655" s="1140">
        <v>9040</v>
      </c>
      <c r="B2655" s="1119"/>
      <c r="C2655" s="1120" t="s">
        <v>5053</v>
      </c>
      <c r="D2655" s="1120"/>
      <c r="E2655" s="1120"/>
      <c r="F2655" s="1120"/>
      <c r="G2655" s="405"/>
      <c r="H2655" s="1121"/>
      <c r="I2655" s="1121"/>
    </row>
    <row r="2656" spans="1:9" ht="12.75" customHeight="1" x14ac:dyDescent="0.2">
      <c r="A2656" s="1112" t="s">
        <v>5054</v>
      </c>
      <c r="B2656" s="1112"/>
      <c r="C2656" s="1113" t="s">
        <v>5055</v>
      </c>
      <c r="D2656" s="1113"/>
      <c r="E2656" s="1113"/>
      <c r="F2656" s="1113"/>
      <c r="G2656" s="406" t="s">
        <v>164</v>
      </c>
      <c r="H2656" s="1116">
        <v>357.85</v>
      </c>
      <c r="I2656" s="1115"/>
    </row>
    <row r="2657" spans="1:9" ht="12.75" customHeight="1" x14ac:dyDescent="0.2">
      <c r="A2657" s="1140">
        <v>9041</v>
      </c>
      <c r="B2657" s="1119"/>
      <c r="C2657" s="1120" t="s">
        <v>5056</v>
      </c>
      <c r="D2657" s="1120"/>
      <c r="E2657" s="1120"/>
      <c r="F2657" s="1120"/>
      <c r="G2657" s="405"/>
      <c r="H2657" s="1121"/>
      <c r="I2657" s="1121"/>
    </row>
    <row r="2658" spans="1:9" ht="12.75" customHeight="1" x14ac:dyDescent="0.2">
      <c r="A2658" s="1112" t="s">
        <v>5057</v>
      </c>
      <c r="B2658" s="1112"/>
      <c r="C2658" s="1113" t="s">
        <v>5058</v>
      </c>
      <c r="D2658" s="1113"/>
      <c r="E2658" s="1113"/>
      <c r="F2658" s="1113"/>
      <c r="G2658" s="406" t="s">
        <v>164</v>
      </c>
      <c r="H2658" s="1116">
        <v>139.47</v>
      </c>
      <c r="I2658" s="1115"/>
    </row>
    <row r="2659" spans="1:9" ht="12.75" customHeight="1" x14ac:dyDescent="0.2">
      <c r="A2659" s="1112" t="s">
        <v>5059</v>
      </c>
      <c r="B2659" s="1112"/>
      <c r="C2659" s="1113" t="s">
        <v>5060</v>
      </c>
      <c r="D2659" s="1113"/>
      <c r="E2659" s="1113"/>
      <c r="F2659" s="1113"/>
      <c r="G2659" s="406" t="s">
        <v>164</v>
      </c>
      <c r="H2659" s="1116">
        <v>172.44</v>
      </c>
      <c r="I2659" s="1115"/>
    </row>
    <row r="2660" spans="1:9" ht="12.75" customHeight="1" x14ac:dyDescent="0.2">
      <c r="A2660" s="1112" t="s">
        <v>5061</v>
      </c>
      <c r="B2660" s="1112"/>
      <c r="C2660" s="1113" t="s">
        <v>5062</v>
      </c>
      <c r="D2660" s="1113"/>
      <c r="E2660" s="1113"/>
      <c r="F2660" s="1113"/>
      <c r="G2660" s="406" t="s">
        <v>164</v>
      </c>
      <c r="H2660" s="1116">
        <v>233.83</v>
      </c>
      <c r="I2660" s="1115"/>
    </row>
    <row r="2661" spans="1:9" ht="12.75" customHeight="1" x14ac:dyDescent="0.2">
      <c r="A2661" s="1140">
        <v>9042</v>
      </c>
      <c r="B2661" s="1119"/>
      <c r="C2661" s="1120" t="s">
        <v>5063</v>
      </c>
      <c r="D2661" s="1120"/>
      <c r="E2661" s="1120"/>
      <c r="F2661" s="1120"/>
      <c r="G2661" s="405"/>
      <c r="H2661" s="1121"/>
      <c r="I2661" s="1121"/>
    </row>
    <row r="2662" spans="1:9" ht="12.75" customHeight="1" x14ac:dyDescent="0.2">
      <c r="A2662" s="1112" t="s">
        <v>5064</v>
      </c>
      <c r="B2662" s="1112"/>
      <c r="C2662" s="1113" t="s">
        <v>5065</v>
      </c>
      <c r="D2662" s="1113"/>
      <c r="E2662" s="1113"/>
      <c r="F2662" s="1113"/>
      <c r="G2662" s="406" t="s">
        <v>164</v>
      </c>
      <c r="H2662" s="1116">
        <v>147.99</v>
      </c>
      <c r="I2662" s="1115"/>
    </row>
    <row r="2663" spans="1:9" ht="12.75" customHeight="1" x14ac:dyDescent="0.2">
      <c r="A2663" s="1112" t="s">
        <v>5066</v>
      </c>
      <c r="B2663" s="1112"/>
      <c r="C2663" s="1113" t="s">
        <v>5067</v>
      </c>
      <c r="D2663" s="1113"/>
      <c r="E2663" s="1113"/>
      <c r="F2663" s="1113"/>
      <c r="G2663" s="406" t="s">
        <v>164</v>
      </c>
      <c r="H2663" s="1116">
        <v>134.9</v>
      </c>
      <c r="I2663" s="1115"/>
    </row>
    <row r="2664" spans="1:9" ht="12.75" customHeight="1" x14ac:dyDescent="0.2">
      <c r="A2664" s="1140">
        <v>9043</v>
      </c>
      <c r="B2664" s="1119"/>
      <c r="C2664" s="1120" t="s">
        <v>5068</v>
      </c>
      <c r="D2664" s="1120"/>
      <c r="E2664" s="1120"/>
      <c r="F2664" s="1120"/>
      <c r="G2664" s="405"/>
      <c r="H2664" s="1121"/>
      <c r="I2664" s="1121"/>
    </row>
    <row r="2665" spans="1:9" ht="12.75" customHeight="1" x14ac:dyDescent="0.2">
      <c r="A2665" s="1112" t="s">
        <v>5069</v>
      </c>
      <c r="B2665" s="1112"/>
      <c r="C2665" s="1113" t="s">
        <v>5070</v>
      </c>
      <c r="D2665" s="1113"/>
      <c r="E2665" s="1113"/>
      <c r="F2665" s="1113"/>
      <c r="G2665" s="406" t="s">
        <v>164</v>
      </c>
      <c r="H2665" s="1116">
        <v>348.28</v>
      </c>
      <c r="I2665" s="1115"/>
    </row>
    <row r="2666" spans="1:9" ht="12.75" customHeight="1" x14ac:dyDescent="0.2">
      <c r="A2666" s="1112" t="s">
        <v>5071</v>
      </c>
      <c r="B2666" s="1112"/>
      <c r="C2666" s="1113" t="s">
        <v>5072</v>
      </c>
      <c r="D2666" s="1113"/>
      <c r="E2666" s="1113"/>
      <c r="F2666" s="1113"/>
      <c r="G2666" s="406" t="s">
        <v>164</v>
      </c>
      <c r="H2666" s="1116">
        <v>218.76</v>
      </c>
      <c r="I2666" s="1115"/>
    </row>
    <row r="2667" spans="1:9" ht="12.75" customHeight="1" x14ac:dyDescent="0.2">
      <c r="A2667" s="1112" t="s">
        <v>5073</v>
      </c>
      <c r="B2667" s="1112"/>
      <c r="C2667" s="1113" t="s">
        <v>5074</v>
      </c>
      <c r="D2667" s="1113"/>
      <c r="E2667" s="1113"/>
      <c r="F2667" s="1113"/>
      <c r="G2667" s="406" t="s">
        <v>164</v>
      </c>
      <c r="H2667" s="1116">
        <v>275.89</v>
      </c>
      <c r="I2667" s="1115"/>
    </row>
    <row r="2668" spans="1:9" ht="12.75" customHeight="1" x14ac:dyDescent="0.2">
      <c r="A2668" s="1140">
        <v>8690</v>
      </c>
      <c r="B2668" s="1119"/>
      <c r="C2668" s="1120" t="s">
        <v>5075</v>
      </c>
      <c r="D2668" s="1120"/>
      <c r="E2668" s="1120"/>
      <c r="F2668" s="1120"/>
      <c r="G2668" s="405"/>
      <c r="H2668" s="1121"/>
      <c r="I2668" s="1121"/>
    </row>
    <row r="2669" spans="1:9" ht="12.75" customHeight="1" x14ac:dyDescent="0.2">
      <c r="A2669" s="1140">
        <v>9045</v>
      </c>
      <c r="B2669" s="1119"/>
      <c r="C2669" s="1120" t="s">
        <v>5076</v>
      </c>
      <c r="D2669" s="1120"/>
      <c r="E2669" s="1120"/>
      <c r="F2669" s="1120"/>
      <c r="G2669" s="405"/>
      <c r="H2669" s="1121"/>
      <c r="I2669" s="1121"/>
    </row>
    <row r="2670" spans="1:9" ht="12.75" customHeight="1" x14ac:dyDescent="0.2">
      <c r="A2670" s="1112" t="s">
        <v>5077</v>
      </c>
      <c r="B2670" s="1112"/>
      <c r="C2670" s="1113" t="s">
        <v>5078</v>
      </c>
      <c r="D2670" s="1113"/>
      <c r="E2670" s="1113"/>
      <c r="F2670" s="1113"/>
      <c r="G2670" s="406" t="s">
        <v>589</v>
      </c>
      <c r="H2670" s="1116">
        <v>684.51</v>
      </c>
      <c r="I2670" s="1115"/>
    </row>
    <row r="2671" spans="1:9" ht="12.75" customHeight="1" x14ac:dyDescent="0.2">
      <c r="A2671" s="1112" t="s">
        <v>5079</v>
      </c>
      <c r="B2671" s="1112"/>
      <c r="C2671" s="1113" t="s">
        <v>5080</v>
      </c>
      <c r="D2671" s="1113"/>
      <c r="E2671" s="1113"/>
      <c r="F2671" s="1113"/>
      <c r="G2671" s="406" t="s">
        <v>231</v>
      </c>
      <c r="H2671" s="1116">
        <v>946.22</v>
      </c>
      <c r="I2671" s="1115"/>
    </row>
    <row r="2672" spans="1:9" ht="12.75" customHeight="1" x14ac:dyDescent="0.2">
      <c r="A2672" s="1140">
        <v>9046</v>
      </c>
      <c r="B2672" s="1119"/>
      <c r="C2672" s="1120" t="s">
        <v>5081</v>
      </c>
      <c r="D2672" s="1120"/>
      <c r="E2672" s="1120"/>
      <c r="F2672" s="1120"/>
      <c r="G2672" s="405"/>
      <c r="H2672" s="1121"/>
      <c r="I2672" s="1121"/>
    </row>
    <row r="2673" spans="1:9" ht="12.75" customHeight="1" x14ac:dyDescent="0.2">
      <c r="A2673" s="1112" t="s">
        <v>5082</v>
      </c>
      <c r="B2673" s="1112"/>
      <c r="C2673" s="1113" t="s">
        <v>5083</v>
      </c>
      <c r="D2673" s="1113"/>
      <c r="E2673" s="1113"/>
      <c r="F2673" s="1113"/>
      <c r="G2673" s="406" t="s">
        <v>589</v>
      </c>
      <c r="H2673" s="1114">
        <v>47.53</v>
      </c>
      <c r="I2673" s="1115"/>
    </row>
    <row r="2674" spans="1:9" ht="12.75" customHeight="1" x14ac:dyDescent="0.2">
      <c r="A2674" s="1112" t="s">
        <v>5084</v>
      </c>
      <c r="B2674" s="1112"/>
      <c r="C2674" s="1113" t="s">
        <v>5085</v>
      </c>
      <c r="D2674" s="1113"/>
      <c r="E2674" s="1113"/>
      <c r="F2674" s="1113"/>
      <c r="G2674" s="406" t="s">
        <v>589</v>
      </c>
      <c r="H2674" s="1114">
        <v>52.63</v>
      </c>
      <c r="I2674" s="1115"/>
    </row>
    <row r="2675" spans="1:9" ht="12.75" customHeight="1" x14ac:dyDescent="0.2">
      <c r="A2675" s="1112" t="s">
        <v>5086</v>
      </c>
      <c r="B2675" s="1112"/>
      <c r="C2675" s="1113" t="s">
        <v>5087</v>
      </c>
      <c r="D2675" s="1113"/>
      <c r="E2675" s="1113"/>
      <c r="F2675" s="1113"/>
      <c r="G2675" s="406" t="s">
        <v>589</v>
      </c>
      <c r="H2675" s="1114">
        <v>50.13</v>
      </c>
      <c r="I2675" s="1115"/>
    </row>
    <row r="2676" spans="1:9" ht="12.75" customHeight="1" x14ac:dyDescent="0.2">
      <c r="A2676" s="1112" t="s">
        <v>5088</v>
      </c>
      <c r="B2676" s="1112"/>
      <c r="C2676" s="1113" t="s">
        <v>5089</v>
      </c>
      <c r="D2676" s="1113"/>
      <c r="E2676" s="1113"/>
      <c r="F2676" s="1113"/>
      <c r="G2676" s="406" t="s">
        <v>589</v>
      </c>
      <c r="H2676" s="1116">
        <v>837.6</v>
      </c>
      <c r="I2676" s="1115"/>
    </row>
    <row r="2677" spans="1:9" ht="12.75" customHeight="1" x14ac:dyDescent="0.2">
      <c r="A2677" s="1112" t="s">
        <v>5090</v>
      </c>
      <c r="B2677" s="1112"/>
      <c r="C2677" s="1113" t="s">
        <v>5091</v>
      </c>
      <c r="D2677" s="1113"/>
      <c r="E2677" s="1113"/>
      <c r="F2677" s="1113"/>
      <c r="G2677" s="406" t="s">
        <v>589</v>
      </c>
      <c r="H2677" s="1114">
        <v>15.71</v>
      </c>
      <c r="I2677" s="1115"/>
    </row>
    <row r="2678" spans="1:9" ht="12.75" customHeight="1" x14ac:dyDescent="0.2">
      <c r="A2678" s="1112" t="s">
        <v>5092</v>
      </c>
      <c r="B2678" s="1112"/>
      <c r="C2678" s="1113" t="s">
        <v>5093</v>
      </c>
      <c r="D2678" s="1113"/>
      <c r="E2678" s="1113"/>
      <c r="F2678" s="1113"/>
      <c r="G2678" s="406" t="s">
        <v>589</v>
      </c>
      <c r="H2678" s="1114">
        <v>15.75</v>
      </c>
      <c r="I2678" s="1115"/>
    </row>
    <row r="2679" spans="1:9" ht="12.75" customHeight="1" x14ac:dyDescent="0.2">
      <c r="A2679" s="1112" t="s">
        <v>5094</v>
      </c>
      <c r="B2679" s="1112"/>
      <c r="C2679" s="1113" t="s">
        <v>5095</v>
      </c>
      <c r="D2679" s="1113"/>
      <c r="E2679" s="1113"/>
      <c r="F2679" s="1113"/>
      <c r="G2679" s="406" t="s">
        <v>589</v>
      </c>
      <c r="H2679" s="1116">
        <v>206.98</v>
      </c>
      <c r="I2679" s="1115"/>
    </row>
    <row r="2680" spans="1:9" ht="12.75" customHeight="1" x14ac:dyDescent="0.2">
      <c r="A2680" s="1112" t="s">
        <v>5096</v>
      </c>
      <c r="B2680" s="1112"/>
      <c r="C2680" s="1113" t="s">
        <v>5097</v>
      </c>
      <c r="D2680" s="1113"/>
      <c r="E2680" s="1113"/>
      <c r="F2680" s="1113"/>
      <c r="G2680" s="406" t="s">
        <v>589</v>
      </c>
      <c r="H2680" s="1114">
        <v>61.01</v>
      </c>
      <c r="I2680" s="1115"/>
    </row>
    <row r="2681" spans="1:9" ht="12.75" customHeight="1" x14ac:dyDescent="0.2">
      <c r="A2681" s="1140">
        <v>9047</v>
      </c>
      <c r="B2681" s="1119"/>
      <c r="C2681" s="1120" t="s">
        <v>5098</v>
      </c>
      <c r="D2681" s="1120"/>
      <c r="E2681" s="1120"/>
      <c r="F2681" s="1120"/>
      <c r="G2681" s="405"/>
      <c r="H2681" s="1121"/>
      <c r="I2681" s="1121"/>
    </row>
    <row r="2682" spans="1:9" ht="12.75" customHeight="1" x14ac:dyDescent="0.2">
      <c r="A2682" s="1112" t="s">
        <v>5099</v>
      </c>
      <c r="B2682" s="1112"/>
      <c r="C2682" s="1113" t="s">
        <v>5100</v>
      </c>
      <c r="D2682" s="1113"/>
      <c r="E2682" s="1113"/>
      <c r="F2682" s="1113"/>
      <c r="G2682" s="406" t="s">
        <v>589</v>
      </c>
      <c r="H2682" s="1114">
        <v>72.19</v>
      </c>
      <c r="I2682" s="1115"/>
    </row>
    <row r="2683" spans="1:9" ht="12.75" customHeight="1" x14ac:dyDescent="0.2">
      <c r="A2683" s="1140">
        <v>8691</v>
      </c>
      <c r="B2683" s="1119"/>
      <c r="C2683" s="1120" t="s">
        <v>5101</v>
      </c>
      <c r="D2683" s="1120"/>
      <c r="E2683" s="1120"/>
      <c r="F2683" s="1120"/>
      <c r="G2683" s="405"/>
      <c r="H2683" s="1121"/>
      <c r="I2683" s="1121"/>
    </row>
    <row r="2684" spans="1:9" ht="12.75" customHeight="1" x14ac:dyDescent="0.2">
      <c r="A2684" s="1140">
        <v>9050</v>
      </c>
      <c r="B2684" s="1119"/>
      <c r="C2684" s="1120" t="s">
        <v>5102</v>
      </c>
      <c r="D2684" s="1120"/>
      <c r="E2684" s="1120"/>
      <c r="F2684" s="1120"/>
      <c r="G2684" s="405"/>
      <c r="H2684" s="1121"/>
      <c r="I2684" s="1121"/>
    </row>
    <row r="2685" spans="1:9" ht="12.75" customHeight="1" x14ac:dyDescent="0.2">
      <c r="A2685" s="1112" t="s">
        <v>5103</v>
      </c>
      <c r="B2685" s="1112"/>
      <c r="C2685" s="1113" t="s">
        <v>5104</v>
      </c>
      <c r="D2685" s="1113"/>
      <c r="E2685" s="1113"/>
      <c r="F2685" s="1113"/>
      <c r="G2685" s="406" t="s">
        <v>167</v>
      </c>
      <c r="H2685" s="1116">
        <v>141.93</v>
      </c>
      <c r="I2685" s="1115"/>
    </row>
    <row r="2686" spans="1:9" ht="12.75" customHeight="1" x14ac:dyDescent="0.2">
      <c r="A2686" s="1112" t="s">
        <v>5105</v>
      </c>
      <c r="B2686" s="1112"/>
      <c r="C2686" s="1113" t="s">
        <v>5106</v>
      </c>
      <c r="D2686" s="1113"/>
      <c r="E2686" s="1113"/>
      <c r="F2686" s="1113"/>
      <c r="G2686" s="406" t="s">
        <v>167</v>
      </c>
      <c r="H2686" s="1116">
        <v>293.64999999999998</v>
      </c>
      <c r="I2686" s="1115"/>
    </row>
    <row r="2687" spans="1:9" ht="12.75" customHeight="1" x14ac:dyDescent="0.2">
      <c r="A2687" s="1112" t="s">
        <v>5107</v>
      </c>
      <c r="B2687" s="1112"/>
      <c r="C2687" s="1113" t="s">
        <v>5108</v>
      </c>
      <c r="D2687" s="1113"/>
      <c r="E2687" s="1113"/>
      <c r="F2687" s="1113"/>
      <c r="G2687" s="406" t="s">
        <v>167</v>
      </c>
      <c r="H2687" s="1116">
        <v>201</v>
      </c>
      <c r="I2687" s="1115"/>
    </row>
    <row r="2688" spans="1:9" ht="12.75" customHeight="1" x14ac:dyDescent="0.2">
      <c r="A2688" s="1140">
        <v>9051</v>
      </c>
      <c r="B2688" s="1119"/>
      <c r="C2688" s="1120" t="s">
        <v>5109</v>
      </c>
      <c r="D2688" s="1120"/>
      <c r="E2688" s="1120"/>
      <c r="F2688" s="1120"/>
      <c r="G2688" s="405"/>
      <c r="H2688" s="1121"/>
      <c r="I2688" s="1121"/>
    </row>
    <row r="2689" spans="1:9" ht="12.75" customHeight="1" x14ac:dyDescent="0.2">
      <c r="A2689" s="1112" t="s">
        <v>5110</v>
      </c>
      <c r="B2689" s="1112"/>
      <c r="C2689" s="1113" t="s">
        <v>5111</v>
      </c>
      <c r="D2689" s="1113"/>
      <c r="E2689" s="1113"/>
      <c r="F2689" s="1113"/>
      <c r="G2689" s="406" t="s">
        <v>167</v>
      </c>
      <c r="H2689" s="1116">
        <v>115.65</v>
      </c>
      <c r="I2689" s="1115"/>
    </row>
    <row r="2690" spans="1:9" ht="12.75" customHeight="1" x14ac:dyDescent="0.2">
      <c r="A2690" s="1112" t="s">
        <v>5112</v>
      </c>
      <c r="B2690" s="1112"/>
      <c r="C2690" s="1113" t="s">
        <v>5113</v>
      </c>
      <c r="D2690" s="1113"/>
      <c r="E2690" s="1113"/>
      <c r="F2690" s="1113"/>
      <c r="G2690" s="406" t="s">
        <v>167</v>
      </c>
      <c r="H2690" s="1116">
        <v>157.65</v>
      </c>
      <c r="I2690" s="1115"/>
    </row>
    <row r="2691" spans="1:9" ht="12.75" customHeight="1" x14ac:dyDescent="0.2">
      <c r="A2691" s="1140">
        <v>9052</v>
      </c>
      <c r="B2691" s="1119"/>
      <c r="C2691" s="1120" t="s">
        <v>5114</v>
      </c>
      <c r="D2691" s="1120"/>
      <c r="E2691" s="1120"/>
      <c r="F2691" s="1120"/>
      <c r="G2691" s="405"/>
      <c r="H2691" s="1121"/>
      <c r="I2691" s="1121"/>
    </row>
    <row r="2692" spans="1:9" ht="12.75" customHeight="1" x14ac:dyDescent="0.2">
      <c r="A2692" s="1112" t="s">
        <v>5115</v>
      </c>
      <c r="B2692" s="1112"/>
      <c r="C2692" s="1113" t="s">
        <v>5116</v>
      </c>
      <c r="D2692" s="1113"/>
      <c r="E2692" s="1113"/>
      <c r="F2692" s="1113"/>
      <c r="G2692" s="406" t="s">
        <v>167</v>
      </c>
      <c r="H2692" s="1116">
        <v>211.32</v>
      </c>
      <c r="I2692" s="1115"/>
    </row>
    <row r="2693" spans="1:9" ht="12.75" customHeight="1" x14ac:dyDescent="0.2">
      <c r="A2693" s="1112" t="s">
        <v>5117</v>
      </c>
      <c r="B2693" s="1112"/>
      <c r="C2693" s="1113" t="s">
        <v>5118</v>
      </c>
      <c r="D2693" s="1113"/>
      <c r="E2693" s="1113"/>
      <c r="F2693" s="1113"/>
      <c r="G2693" s="406" t="s">
        <v>167</v>
      </c>
      <c r="H2693" s="1116">
        <v>133.63</v>
      </c>
      <c r="I2693" s="1115"/>
    </row>
    <row r="2694" spans="1:9" ht="12.75" customHeight="1" x14ac:dyDescent="0.2">
      <c r="A2694" s="1112" t="s">
        <v>5119</v>
      </c>
      <c r="B2694" s="1112"/>
      <c r="C2694" s="1113" t="s">
        <v>5120</v>
      </c>
      <c r="D2694" s="1113"/>
      <c r="E2694" s="1113"/>
      <c r="F2694" s="1113"/>
      <c r="G2694" s="406" t="s">
        <v>167</v>
      </c>
      <c r="H2694" s="1116">
        <v>378.52</v>
      </c>
      <c r="I2694" s="1115"/>
    </row>
    <row r="2695" spans="1:9" ht="12.75" customHeight="1" x14ac:dyDescent="0.2">
      <c r="A2695" s="1112" t="s">
        <v>5121</v>
      </c>
      <c r="B2695" s="1112"/>
      <c r="C2695" s="1113" t="s">
        <v>5122</v>
      </c>
      <c r="D2695" s="1113"/>
      <c r="E2695" s="1113"/>
      <c r="F2695" s="1113"/>
      <c r="G2695" s="406" t="s">
        <v>167</v>
      </c>
      <c r="H2695" s="1116">
        <v>265.82</v>
      </c>
      <c r="I2695" s="1115"/>
    </row>
    <row r="2696" spans="1:9" ht="12.75" customHeight="1" x14ac:dyDescent="0.2">
      <c r="A2696" s="1112" t="s">
        <v>5123</v>
      </c>
      <c r="B2696" s="1112"/>
      <c r="C2696" s="1113" t="s">
        <v>5124</v>
      </c>
      <c r="D2696" s="1113"/>
      <c r="E2696" s="1113"/>
      <c r="F2696" s="1113"/>
      <c r="G2696" s="406" t="s">
        <v>167</v>
      </c>
      <c r="H2696" s="1116">
        <v>383.37</v>
      </c>
      <c r="I2696" s="1115"/>
    </row>
    <row r="2697" spans="1:9" ht="12.75" customHeight="1" x14ac:dyDescent="0.2">
      <c r="A2697" s="1112" t="s">
        <v>5125</v>
      </c>
      <c r="B2697" s="1112"/>
      <c r="C2697" s="1113" t="s">
        <v>5126</v>
      </c>
      <c r="D2697" s="1113"/>
      <c r="E2697" s="1113"/>
      <c r="F2697" s="1113"/>
      <c r="G2697" s="406" t="s">
        <v>167</v>
      </c>
      <c r="H2697" s="1116">
        <v>387.07</v>
      </c>
      <c r="I2697" s="1115"/>
    </row>
    <row r="2698" spans="1:9" ht="12.75" customHeight="1" x14ac:dyDescent="0.2">
      <c r="A2698" s="1112" t="s">
        <v>5127</v>
      </c>
      <c r="B2698" s="1112"/>
      <c r="C2698" s="1113" t="s">
        <v>5128</v>
      </c>
      <c r="D2698" s="1113"/>
      <c r="E2698" s="1113"/>
      <c r="F2698" s="1113"/>
      <c r="G2698" s="406" t="s">
        <v>167</v>
      </c>
      <c r="H2698" s="1116">
        <v>289.61</v>
      </c>
      <c r="I2698" s="1115"/>
    </row>
    <row r="2699" spans="1:9" ht="12.75" customHeight="1" x14ac:dyDescent="0.2">
      <c r="A2699" s="1140">
        <v>9053</v>
      </c>
      <c r="B2699" s="1119"/>
      <c r="C2699" s="1120" t="s">
        <v>5129</v>
      </c>
      <c r="D2699" s="1120"/>
      <c r="E2699" s="1120"/>
      <c r="F2699" s="1120"/>
      <c r="G2699" s="405"/>
      <c r="H2699" s="1121"/>
      <c r="I2699" s="1121"/>
    </row>
    <row r="2700" spans="1:9" ht="12.75" customHeight="1" x14ac:dyDescent="0.2">
      <c r="A2700" s="1112" t="s">
        <v>5130</v>
      </c>
      <c r="B2700" s="1112"/>
      <c r="C2700" s="1113" t="s">
        <v>5131</v>
      </c>
      <c r="D2700" s="1113"/>
      <c r="E2700" s="1113"/>
      <c r="F2700" s="1113"/>
      <c r="G2700" s="406" t="s">
        <v>167</v>
      </c>
      <c r="H2700" s="1116">
        <v>241.47</v>
      </c>
      <c r="I2700" s="1115"/>
    </row>
    <row r="2701" spans="1:9" ht="12.75" customHeight="1" x14ac:dyDescent="0.2">
      <c r="A2701" s="1112" t="s">
        <v>5132</v>
      </c>
      <c r="B2701" s="1112"/>
      <c r="C2701" s="1113" t="s">
        <v>5133</v>
      </c>
      <c r="D2701" s="1113"/>
      <c r="E2701" s="1113"/>
      <c r="F2701" s="1113"/>
      <c r="G2701" s="406" t="s">
        <v>167</v>
      </c>
      <c r="H2701" s="1116">
        <v>128.77000000000001</v>
      </c>
      <c r="I2701" s="1115"/>
    </row>
    <row r="2702" spans="1:9" ht="12.75" customHeight="1" x14ac:dyDescent="0.2">
      <c r="A2702" s="1140">
        <v>9054</v>
      </c>
      <c r="B2702" s="1119"/>
      <c r="C2702" s="1120" t="s">
        <v>5134</v>
      </c>
      <c r="D2702" s="1120"/>
      <c r="E2702" s="1120"/>
      <c r="F2702" s="1120"/>
      <c r="G2702" s="405"/>
      <c r="H2702" s="1121"/>
      <c r="I2702" s="1121"/>
    </row>
    <row r="2703" spans="1:9" ht="12.75" customHeight="1" x14ac:dyDescent="0.2">
      <c r="A2703" s="1112" t="s">
        <v>5135</v>
      </c>
      <c r="B2703" s="1112"/>
      <c r="C2703" s="1113" t="s">
        <v>5136</v>
      </c>
      <c r="D2703" s="1113"/>
      <c r="E2703" s="1113"/>
      <c r="F2703" s="1113"/>
      <c r="G2703" s="406" t="s">
        <v>167</v>
      </c>
      <c r="H2703" s="1116">
        <v>165.19</v>
      </c>
      <c r="I2703" s="1115"/>
    </row>
    <row r="2704" spans="1:9" ht="12.75" customHeight="1" x14ac:dyDescent="0.2">
      <c r="A2704" s="1140">
        <v>9055</v>
      </c>
      <c r="B2704" s="1119"/>
      <c r="C2704" s="1120" t="s">
        <v>5137</v>
      </c>
      <c r="D2704" s="1120"/>
      <c r="E2704" s="1120"/>
      <c r="F2704" s="1120"/>
      <c r="G2704" s="405"/>
      <c r="H2704" s="1121"/>
      <c r="I2704" s="1121"/>
    </row>
    <row r="2705" spans="1:9" ht="12.75" customHeight="1" x14ac:dyDescent="0.2">
      <c r="A2705" s="1112" t="s">
        <v>5138</v>
      </c>
      <c r="B2705" s="1112"/>
      <c r="C2705" s="1113" t="s">
        <v>5139</v>
      </c>
      <c r="D2705" s="1113"/>
      <c r="E2705" s="1113"/>
      <c r="F2705" s="1113"/>
      <c r="G2705" s="406" t="s">
        <v>167</v>
      </c>
      <c r="H2705" s="1116">
        <v>293.14999999999998</v>
      </c>
      <c r="I2705" s="1115"/>
    </row>
    <row r="2706" spans="1:9" ht="12.75" customHeight="1" x14ac:dyDescent="0.2">
      <c r="A2706" s="1112" t="s">
        <v>5140</v>
      </c>
      <c r="B2706" s="1112"/>
      <c r="C2706" s="1113" t="s">
        <v>5141</v>
      </c>
      <c r="D2706" s="1113"/>
      <c r="E2706" s="1113"/>
      <c r="F2706" s="1113"/>
      <c r="G2706" s="406" t="s">
        <v>167</v>
      </c>
      <c r="H2706" s="1116">
        <v>293.14999999999998</v>
      </c>
      <c r="I2706" s="1115"/>
    </row>
    <row r="2707" spans="1:9" ht="12.75" customHeight="1" x14ac:dyDescent="0.2">
      <c r="A2707" s="1140">
        <v>8692</v>
      </c>
      <c r="B2707" s="1119"/>
      <c r="C2707" s="1120" t="s">
        <v>5142</v>
      </c>
      <c r="D2707" s="1120"/>
      <c r="E2707" s="1120"/>
      <c r="F2707" s="1120"/>
      <c r="G2707" s="405"/>
      <c r="H2707" s="1121"/>
      <c r="I2707" s="1121"/>
    </row>
    <row r="2708" spans="1:9" ht="12.75" customHeight="1" x14ac:dyDescent="0.2">
      <c r="A2708" s="1140">
        <v>9056</v>
      </c>
      <c r="B2708" s="1119"/>
      <c r="C2708" s="1120" t="s">
        <v>5143</v>
      </c>
      <c r="D2708" s="1120"/>
      <c r="E2708" s="1120"/>
      <c r="F2708" s="1120"/>
      <c r="G2708" s="405"/>
      <c r="H2708" s="1121"/>
      <c r="I2708" s="1121"/>
    </row>
    <row r="2709" spans="1:9" ht="12.75" customHeight="1" x14ac:dyDescent="0.2">
      <c r="A2709" s="1112" t="s">
        <v>5144</v>
      </c>
      <c r="B2709" s="1112"/>
      <c r="C2709" s="1113" t="s">
        <v>5145</v>
      </c>
      <c r="D2709" s="1113"/>
      <c r="E2709" s="1113"/>
      <c r="F2709" s="1113"/>
      <c r="G2709" s="406" t="s">
        <v>164</v>
      </c>
      <c r="H2709" s="1114">
        <v>24.75</v>
      </c>
      <c r="I2709" s="1115"/>
    </row>
    <row r="2710" spans="1:9" ht="12.75" customHeight="1" x14ac:dyDescent="0.2">
      <c r="A2710" s="1112" t="s">
        <v>5146</v>
      </c>
      <c r="B2710" s="1112"/>
      <c r="C2710" s="1113" t="s">
        <v>5147</v>
      </c>
      <c r="D2710" s="1113"/>
      <c r="E2710" s="1113"/>
      <c r="F2710" s="1113"/>
      <c r="G2710" s="406" t="s">
        <v>164</v>
      </c>
      <c r="H2710" s="1114">
        <v>27.4</v>
      </c>
      <c r="I2710" s="1115"/>
    </row>
    <row r="2711" spans="1:9" ht="12.75" customHeight="1" x14ac:dyDescent="0.2">
      <c r="A2711" s="1112" t="s">
        <v>5148</v>
      </c>
      <c r="B2711" s="1112"/>
      <c r="C2711" s="1113" t="s">
        <v>5149</v>
      </c>
      <c r="D2711" s="1113"/>
      <c r="E2711" s="1113"/>
      <c r="F2711" s="1113"/>
      <c r="G2711" s="406" t="s">
        <v>164</v>
      </c>
      <c r="H2711" s="1114">
        <v>33.770000000000003</v>
      </c>
      <c r="I2711" s="1115"/>
    </row>
    <row r="2712" spans="1:9" ht="12.75" customHeight="1" x14ac:dyDescent="0.2">
      <c r="A2712" s="1140">
        <v>9057</v>
      </c>
      <c r="B2712" s="1119"/>
      <c r="C2712" s="1120" t="s">
        <v>5150</v>
      </c>
      <c r="D2712" s="1120"/>
      <c r="E2712" s="1120"/>
      <c r="F2712" s="1120"/>
      <c r="G2712" s="405"/>
      <c r="H2712" s="1121"/>
      <c r="I2712" s="1121"/>
    </row>
    <row r="2713" spans="1:9" ht="12.75" customHeight="1" x14ac:dyDescent="0.2">
      <c r="A2713" s="1112" t="s">
        <v>5151</v>
      </c>
      <c r="B2713" s="1112"/>
      <c r="C2713" s="1113" t="s">
        <v>5152</v>
      </c>
      <c r="D2713" s="1113"/>
      <c r="E2713" s="1113"/>
      <c r="F2713" s="1113"/>
      <c r="G2713" s="406" t="s">
        <v>167</v>
      </c>
      <c r="H2713" s="1117">
        <v>9.01</v>
      </c>
      <c r="I2713" s="1115"/>
    </row>
    <row r="2714" spans="1:9" ht="12.75" customHeight="1" x14ac:dyDescent="0.2">
      <c r="A2714" s="1112" t="s">
        <v>5153</v>
      </c>
      <c r="B2714" s="1112"/>
      <c r="C2714" s="1113" t="s">
        <v>5154</v>
      </c>
      <c r="D2714" s="1113"/>
      <c r="E2714" s="1113"/>
      <c r="F2714" s="1113"/>
      <c r="G2714" s="406" t="s">
        <v>164</v>
      </c>
      <c r="H2714" s="1114">
        <v>23.77</v>
      </c>
      <c r="I2714" s="1115"/>
    </row>
    <row r="2715" spans="1:9" ht="12.75" customHeight="1" x14ac:dyDescent="0.2">
      <c r="A2715" s="1112" t="s">
        <v>5155</v>
      </c>
      <c r="B2715" s="1112"/>
      <c r="C2715" s="1113" t="s">
        <v>5156</v>
      </c>
      <c r="D2715" s="1113"/>
      <c r="E2715" s="1113"/>
      <c r="F2715" s="1113"/>
      <c r="G2715" s="406" t="s">
        <v>167</v>
      </c>
      <c r="H2715" s="1114">
        <v>12.01</v>
      </c>
      <c r="I2715" s="1115"/>
    </row>
    <row r="2716" spans="1:9" ht="12.75" customHeight="1" x14ac:dyDescent="0.2">
      <c r="A2716" s="1140">
        <v>9058</v>
      </c>
      <c r="B2716" s="1119"/>
      <c r="C2716" s="1120" t="s">
        <v>5157</v>
      </c>
      <c r="D2716" s="1120"/>
      <c r="E2716" s="1120"/>
      <c r="F2716" s="1120"/>
      <c r="G2716" s="405"/>
      <c r="H2716" s="1121"/>
      <c r="I2716" s="1121"/>
    </row>
    <row r="2717" spans="1:9" ht="12.75" customHeight="1" x14ac:dyDescent="0.2">
      <c r="A2717" s="1112" t="s">
        <v>5158</v>
      </c>
      <c r="B2717" s="1112"/>
      <c r="C2717" s="1113" t="s">
        <v>5159</v>
      </c>
      <c r="D2717" s="1113"/>
      <c r="E2717" s="1113"/>
      <c r="F2717" s="1113"/>
      <c r="G2717" s="406" t="s">
        <v>167</v>
      </c>
      <c r="H2717" s="1117">
        <v>3.84</v>
      </c>
      <c r="I2717" s="1115"/>
    </row>
    <row r="2718" spans="1:9" ht="12.75" customHeight="1" x14ac:dyDescent="0.2">
      <c r="A2718" s="1112" t="s">
        <v>5160</v>
      </c>
      <c r="B2718" s="1112"/>
      <c r="C2718" s="1113" t="s">
        <v>5161</v>
      </c>
      <c r="D2718" s="1113"/>
      <c r="E2718" s="1113"/>
      <c r="F2718" s="1113"/>
      <c r="G2718" s="406" t="s">
        <v>167</v>
      </c>
      <c r="H2718" s="1117">
        <v>2.41</v>
      </c>
      <c r="I2718" s="1115"/>
    </row>
    <row r="2719" spans="1:9" ht="12.75" customHeight="1" x14ac:dyDescent="0.2">
      <c r="A2719" s="1112" t="s">
        <v>5162</v>
      </c>
      <c r="B2719" s="1112"/>
      <c r="C2719" s="1113" t="s">
        <v>5163</v>
      </c>
      <c r="D2719" s="1113"/>
      <c r="E2719" s="1113"/>
      <c r="F2719" s="1113"/>
      <c r="G2719" s="406" t="s">
        <v>167</v>
      </c>
      <c r="H2719" s="1116">
        <v>161.09</v>
      </c>
      <c r="I2719" s="1115"/>
    </row>
    <row r="2720" spans="1:9" ht="12.75" customHeight="1" x14ac:dyDescent="0.2">
      <c r="A2720" s="1112" t="s">
        <v>5164</v>
      </c>
      <c r="B2720" s="1112"/>
      <c r="C2720" s="1113" t="s">
        <v>5165</v>
      </c>
      <c r="D2720" s="1113"/>
      <c r="E2720" s="1113"/>
      <c r="F2720" s="1113"/>
      <c r="G2720" s="406" t="s">
        <v>167</v>
      </c>
      <c r="H2720" s="1114">
        <v>80.23</v>
      </c>
      <c r="I2720" s="1115"/>
    </row>
    <row r="2721" spans="1:9" ht="12.75" customHeight="1" x14ac:dyDescent="0.2">
      <c r="A2721" s="1112" t="s">
        <v>5166</v>
      </c>
      <c r="B2721" s="1112"/>
      <c r="C2721" s="1113" t="s">
        <v>5167</v>
      </c>
      <c r="D2721" s="1113"/>
      <c r="E2721" s="1113"/>
      <c r="F2721" s="1113"/>
      <c r="G2721" s="406" t="s">
        <v>167</v>
      </c>
      <c r="H2721" s="1114">
        <v>80.23</v>
      </c>
      <c r="I2721" s="1115"/>
    </row>
    <row r="2722" spans="1:9" ht="12.75" customHeight="1" x14ac:dyDescent="0.2">
      <c r="A2722" s="1112" t="s">
        <v>5168</v>
      </c>
      <c r="B2722" s="1112"/>
      <c r="C2722" s="1113" t="s">
        <v>5169</v>
      </c>
      <c r="D2722" s="1113"/>
      <c r="E2722" s="1113"/>
      <c r="F2722" s="1113"/>
      <c r="G2722" s="406" t="s">
        <v>167</v>
      </c>
      <c r="H2722" s="1116">
        <v>101.93</v>
      </c>
      <c r="I2722" s="1115"/>
    </row>
    <row r="2723" spans="1:9" ht="12.75" customHeight="1" x14ac:dyDescent="0.2">
      <c r="A2723" s="1112" t="s">
        <v>5170</v>
      </c>
      <c r="B2723" s="1112"/>
      <c r="C2723" s="1113" t="s">
        <v>5171</v>
      </c>
      <c r="D2723" s="1113"/>
      <c r="E2723" s="1113"/>
      <c r="F2723" s="1113"/>
      <c r="G2723" s="406" t="s">
        <v>167</v>
      </c>
      <c r="H2723" s="1116">
        <v>101.93</v>
      </c>
      <c r="I2723" s="1115"/>
    </row>
    <row r="2724" spans="1:9" ht="12.75" customHeight="1" x14ac:dyDescent="0.2">
      <c r="A2724" s="1112" t="s">
        <v>5172</v>
      </c>
      <c r="B2724" s="1112"/>
      <c r="C2724" s="1113" t="s">
        <v>5173</v>
      </c>
      <c r="D2724" s="1113"/>
      <c r="E2724" s="1113"/>
      <c r="F2724" s="1113"/>
      <c r="G2724" s="406" t="s">
        <v>167</v>
      </c>
      <c r="H2724" s="1116">
        <v>101.93</v>
      </c>
      <c r="I2724" s="1115"/>
    </row>
    <row r="2725" spans="1:9" ht="12.75" customHeight="1" x14ac:dyDescent="0.2">
      <c r="A2725" s="1112" t="s">
        <v>5174</v>
      </c>
      <c r="B2725" s="1112"/>
      <c r="C2725" s="1113" t="s">
        <v>5175</v>
      </c>
      <c r="D2725" s="1113"/>
      <c r="E2725" s="1113"/>
      <c r="F2725" s="1113"/>
      <c r="G2725" s="406" t="s">
        <v>167</v>
      </c>
      <c r="H2725" s="1116">
        <v>101.93</v>
      </c>
      <c r="I2725" s="1115"/>
    </row>
    <row r="2726" spans="1:9" ht="12.75" customHeight="1" x14ac:dyDescent="0.2">
      <c r="A2726" s="1112" t="s">
        <v>5176</v>
      </c>
      <c r="B2726" s="1112"/>
      <c r="C2726" s="1113" t="s">
        <v>5177</v>
      </c>
      <c r="D2726" s="1113"/>
      <c r="E2726" s="1113"/>
      <c r="F2726" s="1113"/>
      <c r="G2726" s="406" t="s">
        <v>167</v>
      </c>
      <c r="H2726" s="1114">
        <v>98.5</v>
      </c>
      <c r="I2726" s="1115"/>
    </row>
    <row r="2727" spans="1:9" ht="12.75" customHeight="1" x14ac:dyDescent="0.2">
      <c r="A2727" s="1112" t="s">
        <v>5178</v>
      </c>
      <c r="B2727" s="1112"/>
      <c r="C2727" s="1113" t="s">
        <v>5179</v>
      </c>
      <c r="D2727" s="1113"/>
      <c r="E2727" s="1113"/>
      <c r="F2727" s="1113"/>
      <c r="G2727" s="406" t="s">
        <v>167</v>
      </c>
      <c r="H2727" s="1114">
        <v>93.5</v>
      </c>
      <c r="I2727" s="1115"/>
    </row>
    <row r="2728" spans="1:9" ht="12.75" customHeight="1" x14ac:dyDescent="0.2">
      <c r="A2728" s="1112" t="s">
        <v>5180</v>
      </c>
      <c r="B2728" s="1112"/>
      <c r="C2728" s="1113" t="s">
        <v>5181</v>
      </c>
      <c r="D2728" s="1113"/>
      <c r="E2728" s="1113"/>
      <c r="F2728" s="1113"/>
      <c r="G2728" s="406" t="s">
        <v>167</v>
      </c>
      <c r="H2728" s="1114">
        <v>95.7</v>
      </c>
      <c r="I2728" s="1115"/>
    </row>
    <row r="2729" spans="1:9" ht="12.75" customHeight="1" x14ac:dyDescent="0.2">
      <c r="A2729" s="1112" t="s">
        <v>5182</v>
      </c>
      <c r="B2729" s="1112"/>
      <c r="C2729" s="1113" t="s">
        <v>5183</v>
      </c>
      <c r="D2729" s="1113"/>
      <c r="E2729" s="1113"/>
      <c r="F2729" s="1113"/>
      <c r="G2729" s="406" t="s">
        <v>167</v>
      </c>
      <c r="H2729" s="1114">
        <v>72.67</v>
      </c>
      <c r="I2729" s="1115"/>
    </row>
    <row r="2730" spans="1:9" ht="12.75" customHeight="1" x14ac:dyDescent="0.2">
      <c r="A2730" s="1112" t="s">
        <v>5184</v>
      </c>
      <c r="B2730" s="1112"/>
      <c r="C2730" s="1113" t="s">
        <v>5185</v>
      </c>
      <c r="D2730" s="1113"/>
      <c r="E2730" s="1113"/>
      <c r="F2730" s="1113"/>
      <c r="G2730" s="406" t="s">
        <v>167</v>
      </c>
      <c r="H2730" s="1114">
        <v>80.569999999999993</v>
      </c>
      <c r="I2730" s="1115"/>
    </row>
    <row r="2731" spans="1:9" ht="12.75" customHeight="1" x14ac:dyDescent="0.2">
      <c r="A2731" s="1112" t="s">
        <v>5186</v>
      </c>
      <c r="B2731" s="1112"/>
      <c r="C2731" s="1113" t="s">
        <v>5187</v>
      </c>
      <c r="D2731" s="1113"/>
      <c r="E2731" s="1113"/>
      <c r="F2731" s="1113"/>
      <c r="G2731" s="406" t="s">
        <v>167</v>
      </c>
      <c r="H2731" s="1114">
        <v>75.14</v>
      </c>
      <c r="I2731" s="1115"/>
    </row>
    <row r="2732" spans="1:9" ht="12.75" customHeight="1" x14ac:dyDescent="0.2">
      <c r="A2732" s="1112" t="s">
        <v>5188</v>
      </c>
      <c r="B2732" s="1112"/>
      <c r="C2732" s="1113" t="s">
        <v>5189</v>
      </c>
      <c r="D2732" s="1113"/>
      <c r="E2732" s="1113"/>
      <c r="F2732" s="1113"/>
      <c r="G2732" s="406" t="s">
        <v>167</v>
      </c>
      <c r="H2732" s="1114">
        <v>98.29</v>
      </c>
      <c r="I2732" s="1115"/>
    </row>
    <row r="2733" spans="1:9" ht="12.75" customHeight="1" x14ac:dyDescent="0.2">
      <c r="A2733" s="1112" t="s">
        <v>5190</v>
      </c>
      <c r="B2733" s="1112"/>
      <c r="C2733" s="1113" t="s">
        <v>5191</v>
      </c>
      <c r="D2733" s="1113"/>
      <c r="E2733" s="1113"/>
      <c r="F2733" s="1113"/>
      <c r="G2733" s="406" t="s">
        <v>167</v>
      </c>
      <c r="H2733" s="1114">
        <v>81.430000000000007</v>
      </c>
      <c r="I2733" s="1115"/>
    </row>
    <row r="2734" spans="1:9" ht="12.75" customHeight="1" x14ac:dyDescent="0.2">
      <c r="A2734" s="1112" t="s">
        <v>5192</v>
      </c>
      <c r="B2734" s="1112"/>
      <c r="C2734" s="1113" t="s">
        <v>5193</v>
      </c>
      <c r="D2734" s="1113"/>
      <c r="E2734" s="1113"/>
      <c r="F2734" s="1113"/>
      <c r="G2734" s="406" t="s">
        <v>167</v>
      </c>
      <c r="H2734" s="1114">
        <v>95.7</v>
      </c>
      <c r="I2734" s="1115"/>
    </row>
    <row r="2735" spans="1:9" ht="12.75" customHeight="1" x14ac:dyDescent="0.2">
      <c r="A2735" s="1112" t="s">
        <v>5194</v>
      </c>
      <c r="B2735" s="1112"/>
      <c r="C2735" s="1113" t="s">
        <v>5195</v>
      </c>
      <c r="D2735" s="1113"/>
      <c r="E2735" s="1113"/>
      <c r="F2735" s="1113"/>
      <c r="G2735" s="406" t="s">
        <v>167</v>
      </c>
      <c r="H2735" s="1114">
        <v>95.22</v>
      </c>
      <c r="I2735" s="1115"/>
    </row>
    <row r="2736" spans="1:9" ht="12.75" customHeight="1" x14ac:dyDescent="0.2">
      <c r="A2736" s="1112" t="s">
        <v>5196</v>
      </c>
      <c r="B2736" s="1112"/>
      <c r="C2736" s="1113" t="s">
        <v>5197</v>
      </c>
      <c r="D2736" s="1113"/>
      <c r="E2736" s="1113"/>
      <c r="F2736" s="1113"/>
      <c r="G2736" s="406" t="s">
        <v>167</v>
      </c>
      <c r="H2736" s="1114">
        <v>98.29</v>
      </c>
      <c r="I2736" s="1115"/>
    </row>
    <row r="2737" spans="1:9" ht="12.75" customHeight="1" x14ac:dyDescent="0.2">
      <c r="A2737" s="1112" t="s">
        <v>5198</v>
      </c>
      <c r="B2737" s="1112"/>
      <c r="C2737" s="1113" t="s">
        <v>5199</v>
      </c>
      <c r="D2737" s="1113"/>
      <c r="E2737" s="1113"/>
      <c r="F2737" s="1113"/>
      <c r="G2737" s="406" t="s">
        <v>167</v>
      </c>
      <c r="H2737" s="1114">
        <v>75.64</v>
      </c>
      <c r="I2737" s="1115"/>
    </row>
    <row r="2738" spans="1:9" ht="12.75" customHeight="1" x14ac:dyDescent="0.2">
      <c r="A2738" s="1112" t="s">
        <v>5200</v>
      </c>
      <c r="B2738" s="1112"/>
      <c r="C2738" s="1113" t="s">
        <v>5201</v>
      </c>
      <c r="D2738" s="1113"/>
      <c r="E2738" s="1113"/>
      <c r="F2738" s="1113"/>
      <c r="G2738" s="406" t="s">
        <v>164</v>
      </c>
      <c r="H2738" s="1114">
        <v>55.25</v>
      </c>
      <c r="I2738" s="1115"/>
    </row>
    <row r="2739" spans="1:9" ht="12.75" customHeight="1" x14ac:dyDescent="0.2">
      <c r="A2739" s="1112" t="s">
        <v>5202</v>
      </c>
      <c r="B2739" s="1112"/>
      <c r="C2739" s="1113" t="s">
        <v>5203</v>
      </c>
      <c r="D2739" s="1113"/>
      <c r="E2739" s="1113"/>
      <c r="F2739" s="1113"/>
      <c r="G2739" s="406" t="s">
        <v>164</v>
      </c>
      <c r="H2739" s="1114">
        <v>43.5</v>
      </c>
      <c r="I2739" s="1115"/>
    </row>
    <row r="2740" spans="1:9" ht="12.75" customHeight="1" x14ac:dyDescent="0.2">
      <c r="A2740" s="1112" t="s">
        <v>5204</v>
      </c>
      <c r="B2740" s="1112"/>
      <c r="C2740" s="1113" t="s">
        <v>5205</v>
      </c>
      <c r="D2740" s="1113"/>
      <c r="E2740" s="1113"/>
      <c r="F2740" s="1113"/>
      <c r="G2740" s="406" t="s">
        <v>164</v>
      </c>
      <c r="H2740" s="1114">
        <v>18</v>
      </c>
      <c r="I2740" s="1115"/>
    </row>
    <row r="2741" spans="1:9" ht="12.75" customHeight="1" x14ac:dyDescent="0.2">
      <c r="A2741" s="1112" t="s">
        <v>5206</v>
      </c>
      <c r="B2741" s="1112"/>
      <c r="C2741" s="1113" t="s">
        <v>5207</v>
      </c>
      <c r="D2741" s="1113"/>
      <c r="E2741" s="1113"/>
      <c r="F2741" s="1113"/>
      <c r="G2741" s="406" t="s">
        <v>164</v>
      </c>
      <c r="H2741" s="1114">
        <v>63.75</v>
      </c>
      <c r="I2741" s="1115"/>
    </row>
    <row r="2742" spans="1:9" ht="12.75" customHeight="1" x14ac:dyDescent="0.2">
      <c r="A2742" s="1112" t="s">
        <v>5208</v>
      </c>
      <c r="B2742" s="1112"/>
      <c r="C2742" s="1113" t="s">
        <v>5209</v>
      </c>
      <c r="D2742" s="1113"/>
      <c r="E2742" s="1113"/>
      <c r="F2742" s="1113"/>
      <c r="G2742" s="406" t="s">
        <v>167</v>
      </c>
      <c r="H2742" s="1114">
        <v>24.08</v>
      </c>
      <c r="I2742" s="1115"/>
    </row>
    <row r="2743" spans="1:9" ht="12.75" customHeight="1" x14ac:dyDescent="0.2">
      <c r="A2743" s="1112" t="s">
        <v>5210</v>
      </c>
      <c r="B2743" s="1112"/>
      <c r="C2743" s="1113" t="s">
        <v>5211</v>
      </c>
      <c r="D2743" s="1113"/>
      <c r="E2743" s="1113"/>
      <c r="F2743" s="1113"/>
      <c r="G2743" s="406" t="s">
        <v>167</v>
      </c>
      <c r="H2743" s="1116">
        <v>172.55</v>
      </c>
      <c r="I2743" s="1115"/>
    </row>
    <row r="2744" spans="1:9" ht="12.75" customHeight="1" x14ac:dyDescent="0.2">
      <c r="A2744" s="1112" t="s">
        <v>5212</v>
      </c>
      <c r="B2744" s="1112"/>
      <c r="C2744" s="1113" t="s">
        <v>5213</v>
      </c>
      <c r="D2744" s="1113"/>
      <c r="E2744" s="1113"/>
      <c r="F2744" s="1113"/>
      <c r="G2744" s="406" t="s">
        <v>167</v>
      </c>
      <c r="H2744" s="1116">
        <v>172.55</v>
      </c>
      <c r="I2744" s="1115"/>
    </row>
    <row r="2745" spans="1:9" ht="12.75" customHeight="1" x14ac:dyDescent="0.2">
      <c r="A2745" s="1140">
        <v>9060</v>
      </c>
      <c r="B2745" s="1119"/>
      <c r="C2745" s="1120" t="s">
        <v>5214</v>
      </c>
      <c r="D2745" s="1120"/>
      <c r="E2745" s="1120"/>
      <c r="F2745" s="1120"/>
      <c r="G2745" s="405"/>
      <c r="H2745" s="1121"/>
      <c r="I2745" s="1121"/>
    </row>
    <row r="2746" spans="1:9" ht="12.75" customHeight="1" x14ac:dyDescent="0.2">
      <c r="A2746" s="1112" t="s">
        <v>5215</v>
      </c>
      <c r="B2746" s="1112"/>
      <c r="C2746" s="1113" t="s">
        <v>5216</v>
      </c>
      <c r="D2746" s="1113"/>
      <c r="E2746" s="1113"/>
      <c r="F2746" s="1113"/>
      <c r="G2746" s="406" t="s">
        <v>589</v>
      </c>
      <c r="H2746" s="1114">
        <v>81.67</v>
      </c>
      <c r="I2746" s="1115"/>
    </row>
    <row r="2747" spans="1:9" ht="12.75" customHeight="1" x14ac:dyDescent="0.2">
      <c r="A2747" s="1140">
        <v>8693</v>
      </c>
      <c r="B2747" s="1119"/>
      <c r="C2747" s="1120" t="s">
        <v>5217</v>
      </c>
      <c r="D2747" s="1120"/>
      <c r="E2747" s="1120"/>
      <c r="F2747" s="1120"/>
      <c r="G2747" s="405"/>
      <c r="H2747" s="1121"/>
      <c r="I2747" s="1121"/>
    </row>
    <row r="2748" spans="1:9" ht="12.75" customHeight="1" x14ac:dyDescent="0.2">
      <c r="A2748" s="1140">
        <v>9061</v>
      </c>
      <c r="B2748" s="1119"/>
      <c r="C2748" s="1120" t="s">
        <v>5218</v>
      </c>
      <c r="D2748" s="1120"/>
      <c r="E2748" s="1120"/>
      <c r="F2748" s="1120"/>
      <c r="G2748" s="405"/>
      <c r="H2748" s="1121"/>
      <c r="I2748" s="1121"/>
    </row>
    <row r="2749" spans="1:9" ht="12.75" customHeight="1" x14ac:dyDescent="0.2">
      <c r="A2749" s="1112" t="s">
        <v>5219</v>
      </c>
      <c r="B2749" s="1112"/>
      <c r="C2749" s="1113" t="s">
        <v>5220</v>
      </c>
      <c r="D2749" s="1113"/>
      <c r="E2749" s="1113"/>
      <c r="F2749" s="1113"/>
      <c r="G2749" s="406" t="s">
        <v>53</v>
      </c>
      <c r="H2749" s="1117">
        <v>2.17</v>
      </c>
      <c r="I2749" s="1115"/>
    </row>
    <row r="2750" spans="1:9" ht="12.75" customHeight="1" x14ac:dyDescent="0.2">
      <c r="A2750" s="1112" t="s">
        <v>5221</v>
      </c>
      <c r="B2750" s="1112"/>
      <c r="C2750" s="1113" t="s">
        <v>5222</v>
      </c>
      <c r="D2750" s="1113"/>
      <c r="E2750" s="1113"/>
      <c r="F2750" s="1113"/>
      <c r="G2750" s="406" t="s">
        <v>53</v>
      </c>
      <c r="H2750" s="1117">
        <v>2.86</v>
      </c>
      <c r="I2750" s="1115"/>
    </row>
    <row r="2751" spans="1:9" ht="12.75" customHeight="1" x14ac:dyDescent="0.2">
      <c r="A2751" s="1112" t="s">
        <v>5223</v>
      </c>
      <c r="B2751" s="1112"/>
      <c r="C2751" s="1113" t="s">
        <v>5224</v>
      </c>
      <c r="D2751" s="1113"/>
      <c r="E2751" s="1113"/>
      <c r="F2751" s="1113"/>
      <c r="G2751" s="406" t="s">
        <v>53</v>
      </c>
      <c r="H2751" s="1117">
        <v>4.84</v>
      </c>
      <c r="I2751" s="1115"/>
    </row>
    <row r="2752" spans="1:9" ht="12.75" customHeight="1" x14ac:dyDescent="0.2">
      <c r="A2752" s="1112" t="s">
        <v>5225</v>
      </c>
      <c r="B2752" s="1112"/>
      <c r="C2752" s="1113" t="s">
        <v>5226</v>
      </c>
      <c r="D2752" s="1113"/>
      <c r="E2752" s="1113"/>
      <c r="F2752" s="1113"/>
      <c r="G2752" s="406" t="s">
        <v>53</v>
      </c>
      <c r="H2752" s="1117">
        <v>2.86</v>
      </c>
      <c r="I2752" s="1115"/>
    </row>
    <row r="2753" spans="1:9" ht="12.75" customHeight="1" x14ac:dyDescent="0.2">
      <c r="A2753" s="1112" t="s">
        <v>5227</v>
      </c>
      <c r="B2753" s="1112"/>
      <c r="C2753" s="1113" t="s">
        <v>5228</v>
      </c>
      <c r="D2753" s="1113"/>
      <c r="E2753" s="1113"/>
      <c r="F2753" s="1113"/>
      <c r="G2753" s="406" t="s">
        <v>53</v>
      </c>
      <c r="H2753" s="1117">
        <v>4.46</v>
      </c>
      <c r="I2753" s="1115"/>
    </row>
    <row r="2754" spans="1:9" ht="12.75" customHeight="1" x14ac:dyDescent="0.2">
      <c r="A2754" s="1112" t="s">
        <v>5229</v>
      </c>
      <c r="B2754" s="1112"/>
      <c r="C2754" s="1113" t="s">
        <v>5230</v>
      </c>
      <c r="D2754" s="1113"/>
      <c r="E2754" s="1113"/>
      <c r="F2754" s="1113"/>
      <c r="G2754" s="406" t="s">
        <v>53</v>
      </c>
      <c r="H2754" s="1117">
        <v>5.73</v>
      </c>
      <c r="I2754" s="1115"/>
    </row>
    <row r="2755" spans="1:9" ht="12.75" customHeight="1" x14ac:dyDescent="0.2">
      <c r="A2755" s="1112" t="s">
        <v>5231</v>
      </c>
      <c r="B2755" s="1112"/>
      <c r="C2755" s="1113" t="s">
        <v>5232</v>
      </c>
      <c r="D2755" s="1113"/>
      <c r="E2755" s="1113"/>
      <c r="F2755" s="1113"/>
      <c r="G2755" s="406" t="s">
        <v>53</v>
      </c>
      <c r="H2755" s="1117">
        <v>8.0299999999999994</v>
      </c>
      <c r="I2755" s="1115"/>
    </row>
    <row r="2756" spans="1:9" ht="12.75" customHeight="1" x14ac:dyDescent="0.2">
      <c r="A2756" s="1112" t="s">
        <v>5233</v>
      </c>
      <c r="B2756" s="1112"/>
      <c r="C2756" s="1113" t="s">
        <v>5234</v>
      </c>
      <c r="D2756" s="1113"/>
      <c r="E2756" s="1113"/>
      <c r="F2756" s="1113"/>
      <c r="G2756" s="406" t="s">
        <v>53</v>
      </c>
      <c r="H2756" s="1117">
        <v>8.7200000000000006</v>
      </c>
      <c r="I2756" s="1115"/>
    </row>
    <row r="2757" spans="1:9" ht="12.75" customHeight="1" x14ac:dyDescent="0.2">
      <c r="A2757" s="1112" t="s">
        <v>5235</v>
      </c>
      <c r="B2757" s="1112"/>
      <c r="C2757" s="1113" t="s">
        <v>5236</v>
      </c>
      <c r="D2757" s="1113"/>
      <c r="E2757" s="1113"/>
      <c r="F2757" s="1113"/>
      <c r="G2757" s="406" t="s">
        <v>53</v>
      </c>
      <c r="H2757" s="1114">
        <v>11.15</v>
      </c>
      <c r="I2757" s="1115"/>
    </row>
    <row r="2758" spans="1:9" ht="12.75" customHeight="1" x14ac:dyDescent="0.2">
      <c r="A2758" s="1140">
        <v>9062</v>
      </c>
      <c r="B2758" s="1119"/>
      <c r="C2758" s="1120" t="s">
        <v>5237</v>
      </c>
      <c r="D2758" s="1120"/>
      <c r="E2758" s="1120"/>
      <c r="F2758" s="1120"/>
      <c r="G2758" s="405"/>
      <c r="H2758" s="1121"/>
      <c r="I2758" s="1121"/>
    </row>
    <row r="2759" spans="1:9" ht="12.75" customHeight="1" x14ac:dyDescent="0.2">
      <c r="A2759" s="1112" t="s">
        <v>5238</v>
      </c>
      <c r="B2759" s="1112"/>
      <c r="C2759" s="1113" t="s">
        <v>5239</v>
      </c>
      <c r="D2759" s="1113"/>
      <c r="E2759" s="1113"/>
      <c r="F2759" s="1113"/>
      <c r="G2759" s="406" t="s">
        <v>53</v>
      </c>
      <c r="H2759" s="1114">
        <v>35.9</v>
      </c>
      <c r="I2759" s="1115"/>
    </row>
    <row r="2760" spans="1:9" ht="12.75" customHeight="1" x14ac:dyDescent="0.2">
      <c r="A2760" s="1112" t="s">
        <v>5240</v>
      </c>
      <c r="B2760" s="1112"/>
      <c r="C2760" s="1113" t="s">
        <v>5241</v>
      </c>
      <c r="D2760" s="1113"/>
      <c r="E2760" s="1113"/>
      <c r="F2760" s="1113"/>
      <c r="G2760" s="406" t="s">
        <v>53</v>
      </c>
      <c r="H2760" s="1114">
        <v>23.93</v>
      </c>
      <c r="I2760" s="1115"/>
    </row>
    <row r="2761" spans="1:9" ht="12.75" customHeight="1" x14ac:dyDescent="0.2">
      <c r="A2761" s="1112" t="s">
        <v>5242</v>
      </c>
      <c r="B2761" s="1112"/>
      <c r="C2761" s="1113" t="s">
        <v>5243</v>
      </c>
      <c r="D2761" s="1113"/>
      <c r="E2761" s="1113"/>
      <c r="F2761" s="1113"/>
      <c r="G2761" s="406" t="s">
        <v>53</v>
      </c>
      <c r="H2761" s="1114">
        <v>19.52</v>
      </c>
      <c r="I2761" s="1115"/>
    </row>
    <row r="2762" spans="1:9" ht="12.75" customHeight="1" x14ac:dyDescent="0.2">
      <c r="A2762" s="1112" t="s">
        <v>5244</v>
      </c>
      <c r="B2762" s="1112"/>
      <c r="C2762" s="1113" t="s">
        <v>5245</v>
      </c>
      <c r="D2762" s="1113"/>
      <c r="E2762" s="1113"/>
      <c r="F2762" s="1113"/>
      <c r="G2762" s="406" t="s">
        <v>53</v>
      </c>
      <c r="H2762" s="1114">
        <v>13.84</v>
      </c>
      <c r="I2762" s="1115"/>
    </row>
    <row r="2763" spans="1:9" ht="12.75" customHeight="1" x14ac:dyDescent="0.2">
      <c r="A2763" s="1112" t="s">
        <v>5246</v>
      </c>
      <c r="B2763" s="1112"/>
      <c r="C2763" s="1113" t="s">
        <v>5247</v>
      </c>
      <c r="D2763" s="1113"/>
      <c r="E2763" s="1113"/>
      <c r="F2763" s="1113"/>
      <c r="G2763" s="406" t="s">
        <v>53</v>
      </c>
      <c r="H2763" s="1117">
        <v>7.72</v>
      </c>
      <c r="I2763" s="1115"/>
    </row>
    <row r="2764" spans="1:9" ht="12.75" customHeight="1" x14ac:dyDescent="0.2">
      <c r="A2764" s="1112" t="s">
        <v>5248</v>
      </c>
      <c r="B2764" s="1112"/>
      <c r="C2764" s="1113" t="s">
        <v>5249</v>
      </c>
      <c r="D2764" s="1113"/>
      <c r="E2764" s="1113"/>
      <c r="F2764" s="1113"/>
      <c r="G2764" s="406" t="s">
        <v>53</v>
      </c>
      <c r="H2764" s="1114">
        <v>10.18</v>
      </c>
      <c r="I2764" s="1115"/>
    </row>
    <row r="2765" spans="1:9" ht="12.75" customHeight="1" x14ac:dyDescent="0.2">
      <c r="A2765" s="1112" t="s">
        <v>5250</v>
      </c>
      <c r="B2765" s="1112"/>
      <c r="C2765" s="1113" t="s">
        <v>5251</v>
      </c>
      <c r="D2765" s="1113"/>
      <c r="E2765" s="1113"/>
      <c r="F2765" s="1113"/>
      <c r="G2765" s="406" t="s">
        <v>164</v>
      </c>
      <c r="H2765" s="1117">
        <v>7.61</v>
      </c>
      <c r="I2765" s="1115"/>
    </row>
    <row r="2766" spans="1:9" ht="12.75" customHeight="1" x14ac:dyDescent="0.2">
      <c r="A2766" s="1112" t="s">
        <v>5252</v>
      </c>
      <c r="B2766" s="1112"/>
      <c r="C2766" s="1113" t="s">
        <v>5253</v>
      </c>
      <c r="D2766" s="1113"/>
      <c r="E2766" s="1113"/>
      <c r="F2766" s="1113"/>
      <c r="G2766" s="406" t="s">
        <v>167</v>
      </c>
      <c r="H2766" s="1117">
        <v>5.28</v>
      </c>
      <c r="I2766" s="1115"/>
    </row>
    <row r="2767" spans="1:9" ht="12.75" customHeight="1" x14ac:dyDescent="0.2">
      <c r="A2767" s="1112" t="s">
        <v>5254</v>
      </c>
      <c r="B2767" s="1112"/>
      <c r="C2767" s="1113" t="s">
        <v>5255</v>
      </c>
      <c r="D2767" s="1113"/>
      <c r="E2767" s="1113"/>
      <c r="F2767" s="1113"/>
      <c r="G2767" s="406" t="s">
        <v>167</v>
      </c>
      <c r="H2767" s="1117">
        <v>7.11</v>
      </c>
      <c r="I2767" s="1115"/>
    </row>
    <row r="2768" spans="1:9" ht="12.75" customHeight="1" x14ac:dyDescent="0.2">
      <c r="A2768" s="1112" t="s">
        <v>5256</v>
      </c>
      <c r="B2768" s="1112"/>
      <c r="C2768" s="1113" t="s">
        <v>5257</v>
      </c>
      <c r="D2768" s="1113"/>
      <c r="E2768" s="1113"/>
      <c r="F2768" s="1113"/>
      <c r="G2768" s="406" t="s">
        <v>167</v>
      </c>
      <c r="H2768" s="1117">
        <v>6.55</v>
      </c>
      <c r="I2768" s="1115"/>
    </row>
    <row r="2769" spans="1:9" ht="12.75" customHeight="1" x14ac:dyDescent="0.2">
      <c r="A2769" s="1112" t="s">
        <v>5258</v>
      </c>
      <c r="B2769" s="1112"/>
      <c r="C2769" s="1113" t="s">
        <v>5259</v>
      </c>
      <c r="D2769" s="1113"/>
      <c r="E2769" s="1113"/>
      <c r="F2769" s="1113"/>
      <c r="G2769" s="406" t="s">
        <v>167</v>
      </c>
      <c r="H2769" s="1117">
        <v>6.69</v>
      </c>
      <c r="I2769" s="1115"/>
    </row>
    <row r="2770" spans="1:9" ht="12.75" customHeight="1" x14ac:dyDescent="0.2">
      <c r="A2770" s="1112" t="s">
        <v>5260</v>
      </c>
      <c r="B2770" s="1112"/>
      <c r="C2770" s="1113" t="s">
        <v>5261</v>
      </c>
      <c r="D2770" s="1113"/>
      <c r="E2770" s="1113"/>
      <c r="F2770" s="1113"/>
      <c r="G2770" s="406" t="s">
        <v>164</v>
      </c>
      <c r="H2770" s="1114">
        <v>29.92</v>
      </c>
      <c r="I2770" s="1115"/>
    </row>
    <row r="2771" spans="1:9" ht="12.75" customHeight="1" x14ac:dyDescent="0.2">
      <c r="A2771" s="1112" t="s">
        <v>5262</v>
      </c>
      <c r="B2771" s="1112"/>
      <c r="C2771" s="1113" t="s">
        <v>5263</v>
      </c>
      <c r="D2771" s="1113"/>
      <c r="E2771" s="1113"/>
      <c r="F2771" s="1113"/>
      <c r="G2771" s="406" t="s">
        <v>53</v>
      </c>
      <c r="H2771" s="1117">
        <v>0.95</v>
      </c>
      <c r="I2771" s="1115"/>
    </row>
    <row r="2772" spans="1:9" ht="12.75" customHeight="1" x14ac:dyDescent="0.2">
      <c r="A2772" s="1140">
        <v>9063</v>
      </c>
      <c r="B2772" s="1119"/>
      <c r="C2772" s="1120" t="s">
        <v>5264</v>
      </c>
      <c r="D2772" s="1120"/>
      <c r="E2772" s="1120"/>
      <c r="F2772" s="1120"/>
      <c r="G2772" s="405"/>
      <c r="H2772" s="1121"/>
      <c r="I2772" s="1121"/>
    </row>
    <row r="2773" spans="1:9" ht="12.75" customHeight="1" x14ac:dyDescent="0.2">
      <c r="A2773" s="1112" t="s">
        <v>5265</v>
      </c>
      <c r="B2773" s="1112"/>
      <c r="C2773" s="1113" t="s">
        <v>5266</v>
      </c>
      <c r="D2773" s="1113"/>
      <c r="E2773" s="1113"/>
      <c r="F2773" s="1113"/>
      <c r="G2773" s="406" t="s">
        <v>589</v>
      </c>
      <c r="H2773" s="1116">
        <v>156.26</v>
      </c>
      <c r="I2773" s="1115"/>
    </row>
    <row r="2774" spans="1:9" ht="12.75" customHeight="1" x14ac:dyDescent="0.2">
      <c r="A2774" s="1112" t="s">
        <v>5267</v>
      </c>
      <c r="B2774" s="1112"/>
      <c r="C2774" s="1113" t="s">
        <v>5268</v>
      </c>
      <c r="D2774" s="1113"/>
      <c r="E2774" s="1113"/>
      <c r="F2774" s="1113"/>
      <c r="G2774" s="406" t="s">
        <v>589</v>
      </c>
      <c r="H2774" s="1116">
        <v>200.78</v>
      </c>
      <c r="I2774" s="1115"/>
    </row>
    <row r="2775" spans="1:9" ht="12.75" customHeight="1" x14ac:dyDescent="0.2">
      <c r="A2775" s="1112" t="s">
        <v>5269</v>
      </c>
      <c r="B2775" s="1112"/>
      <c r="C2775" s="1113" t="s">
        <v>5270</v>
      </c>
      <c r="D2775" s="1113"/>
      <c r="E2775" s="1113"/>
      <c r="F2775" s="1113"/>
      <c r="G2775" s="406" t="s">
        <v>589</v>
      </c>
      <c r="H2775" s="1116">
        <v>112.2</v>
      </c>
      <c r="I2775" s="1115"/>
    </row>
    <row r="2776" spans="1:9" ht="12.75" customHeight="1" x14ac:dyDescent="0.2">
      <c r="A2776" s="1112" t="s">
        <v>5271</v>
      </c>
      <c r="B2776" s="1112"/>
      <c r="C2776" s="1113" t="s">
        <v>5272</v>
      </c>
      <c r="D2776" s="1113"/>
      <c r="E2776" s="1113"/>
      <c r="F2776" s="1113"/>
      <c r="G2776" s="406" t="s">
        <v>589</v>
      </c>
      <c r="H2776" s="1116">
        <v>108.29</v>
      </c>
      <c r="I2776" s="1115"/>
    </row>
    <row r="2777" spans="1:9" ht="12.75" customHeight="1" x14ac:dyDescent="0.2">
      <c r="A2777" s="1112" t="s">
        <v>5273</v>
      </c>
      <c r="B2777" s="1112"/>
      <c r="C2777" s="1113" t="s">
        <v>5274</v>
      </c>
      <c r="D2777" s="1113"/>
      <c r="E2777" s="1113"/>
      <c r="F2777" s="1113"/>
      <c r="G2777" s="406" t="s">
        <v>589</v>
      </c>
      <c r="H2777" s="1114">
        <v>47.54</v>
      </c>
      <c r="I2777" s="1115"/>
    </row>
    <row r="2778" spans="1:9" ht="12.75" customHeight="1" x14ac:dyDescent="0.2">
      <c r="A2778" s="1112" t="s">
        <v>5275</v>
      </c>
      <c r="B2778" s="1112"/>
      <c r="C2778" s="1113" t="s">
        <v>5276</v>
      </c>
      <c r="D2778" s="1113"/>
      <c r="E2778" s="1113"/>
      <c r="F2778" s="1113"/>
      <c r="G2778" s="406" t="s">
        <v>589</v>
      </c>
      <c r="H2778" s="1114">
        <v>77.36</v>
      </c>
      <c r="I2778" s="1115"/>
    </row>
    <row r="2779" spans="1:9" ht="12.75" customHeight="1" x14ac:dyDescent="0.2">
      <c r="A2779" s="1112" t="s">
        <v>5277</v>
      </c>
      <c r="B2779" s="1112"/>
      <c r="C2779" s="1113" t="s">
        <v>5278</v>
      </c>
      <c r="D2779" s="1113"/>
      <c r="E2779" s="1113"/>
      <c r="F2779" s="1113"/>
      <c r="G2779" s="406" t="s">
        <v>589</v>
      </c>
      <c r="H2779" s="1114">
        <v>91.35</v>
      </c>
      <c r="I2779" s="1115"/>
    </row>
    <row r="2780" spans="1:9" ht="12.75" customHeight="1" x14ac:dyDescent="0.2">
      <c r="A2780" s="1112" t="s">
        <v>5279</v>
      </c>
      <c r="B2780" s="1112"/>
      <c r="C2780" s="1113" t="s">
        <v>5280</v>
      </c>
      <c r="D2780" s="1113"/>
      <c r="E2780" s="1113"/>
      <c r="F2780" s="1113"/>
      <c r="G2780" s="406" t="s">
        <v>589</v>
      </c>
      <c r="H2780" s="1116">
        <v>145.86000000000001</v>
      </c>
      <c r="I2780" s="1115"/>
    </row>
    <row r="2781" spans="1:9" ht="12.75" customHeight="1" x14ac:dyDescent="0.2">
      <c r="A2781" s="1112" t="s">
        <v>5281</v>
      </c>
      <c r="B2781" s="1112"/>
      <c r="C2781" s="1113" t="s">
        <v>5282</v>
      </c>
      <c r="D2781" s="1113"/>
      <c r="E2781" s="1113"/>
      <c r="F2781" s="1113"/>
      <c r="G2781" s="406" t="s">
        <v>589</v>
      </c>
      <c r="H2781" s="1114">
        <v>76.12</v>
      </c>
      <c r="I2781" s="1115"/>
    </row>
    <row r="2782" spans="1:9" ht="12.75" customHeight="1" x14ac:dyDescent="0.2">
      <c r="A2782" s="1112" t="s">
        <v>5283</v>
      </c>
      <c r="B2782" s="1112"/>
      <c r="C2782" s="1113" t="s">
        <v>5284</v>
      </c>
      <c r="D2782" s="1113"/>
      <c r="E2782" s="1113"/>
      <c r="F2782" s="1113"/>
      <c r="G2782" s="406" t="s">
        <v>589</v>
      </c>
      <c r="H2782" s="1114">
        <v>76.5</v>
      </c>
      <c r="I2782" s="1115"/>
    </row>
    <row r="2783" spans="1:9" ht="12.75" customHeight="1" x14ac:dyDescent="0.2">
      <c r="A2783" s="1112" t="s">
        <v>5285</v>
      </c>
      <c r="B2783" s="1112"/>
      <c r="C2783" s="1113" t="s">
        <v>5286</v>
      </c>
      <c r="D2783" s="1113"/>
      <c r="E2783" s="1113"/>
      <c r="F2783" s="1113"/>
      <c r="G2783" s="406" t="s">
        <v>589</v>
      </c>
      <c r="H2783" s="1114">
        <v>59.26</v>
      </c>
      <c r="I2783" s="1115"/>
    </row>
    <row r="2784" spans="1:9" ht="12.75" customHeight="1" x14ac:dyDescent="0.2">
      <c r="A2784" s="1112" t="s">
        <v>5287</v>
      </c>
      <c r="B2784" s="1112"/>
      <c r="C2784" s="1113" t="s">
        <v>5288</v>
      </c>
      <c r="D2784" s="1113"/>
      <c r="E2784" s="1113"/>
      <c r="F2784" s="1113"/>
      <c r="G2784" s="406" t="s">
        <v>589</v>
      </c>
      <c r="H2784" s="1114">
        <v>42.47</v>
      </c>
      <c r="I2784" s="1115"/>
    </row>
    <row r="2785" spans="1:9" ht="12.75" customHeight="1" x14ac:dyDescent="0.2">
      <c r="A2785" s="1112" t="s">
        <v>5289</v>
      </c>
      <c r="B2785" s="1112"/>
      <c r="C2785" s="1113" t="s">
        <v>5290</v>
      </c>
      <c r="D2785" s="1113"/>
      <c r="E2785" s="1113"/>
      <c r="F2785" s="1113"/>
      <c r="G2785" s="406" t="s">
        <v>589</v>
      </c>
      <c r="H2785" s="1114">
        <v>37.35</v>
      </c>
      <c r="I2785" s="1115"/>
    </row>
    <row r="2786" spans="1:9" ht="12.75" customHeight="1" x14ac:dyDescent="0.2">
      <c r="A2786" s="1112" t="s">
        <v>5291</v>
      </c>
      <c r="B2786" s="1112"/>
      <c r="C2786" s="1113" t="s">
        <v>5292</v>
      </c>
      <c r="D2786" s="1113"/>
      <c r="E2786" s="1113"/>
      <c r="F2786" s="1113"/>
      <c r="G2786" s="406" t="s">
        <v>589</v>
      </c>
      <c r="H2786" s="1116">
        <v>688.37</v>
      </c>
      <c r="I2786" s="1115"/>
    </row>
    <row r="2787" spans="1:9" ht="12.75" customHeight="1" x14ac:dyDescent="0.2">
      <c r="A2787" s="1112" t="s">
        <v>5293</v>
      </c>
      <c r="B2787" s="1112"/>
      <c r="C2787" s="1113" t="s">
        <v>5294</v>
      </c>
      <c r="D2787" s="1113"/>
      <c r="E2787" s="1113"/>
      <c r="F2787" s="1113"/>
      <c r="G2787" s="406" t="s">
        <v>589</v>
      </c>
      <c r="H2787" s="1114">
        <v>43.1</v>
      </c>
      <c r="I2787" s="1115"/>
    </row>
    <row r="2788" spans="1:9" ht="12.75" customHeight="1" x14ac:dyDescent="0.2">
      <c r="A2788" s="1112" t="s">
        <v>5295</v>
      </c>
      <c r="B2788" s="1112"/>
      <c r="C2788" s="1113" t="s">
        <v>5296</v>
      </c>
      <c r="D2788" s="1113"/>
      <c r="E2788" s="1113"/>
      <c r="F2788" s="1113"/>
      <c r="G2788" s="406" t="s">
        <v>589</v>
      </c>
      <c r="H2788" s="1114">
        <v>31.53</v>
      </c>
      <c r="I2788" s="1115"/>
    </row>
    <row r="2789" spans="1:9" ht="12.75" customHeight="1" x14ac:dyDescent="0.2">
      <c r="A2789" s="1112" t="s">
        <v>5297</v>
      </c>
      <c r="B2789" s="1112"/>
      <c r="C2789" s="1113" t="s">
        <v>5298</v>
      </c>
      <c r="D2789" s="1113"/>
      <c r="E2789" s="1113"/>
      <c r="F2789" s="1113"/>
      <c r="G2789" s="406" t="s">
        <v>589</v>
      </c>
      <c r="H2789" s="1114">
        <v>31.38</v>
      </c>
      <c r="I2789" s="1115"/>
    </row>
    <row r="2790" spans="1:9" ht="12.75" customHeight="1" x14ac:dyDescent="0.2">
      <c r="A2790" s="1112" t="s">
        <v>5299</v>
      </c>
      <c r="B2790" s="1112"/>
      <c r="C2790" s="1113" t="s">
        <v>5300</v>
      </c>
      <c r="D2790" s="1113"/>
      <c r="E2790" s="1113"/>
      <c r="F2790" s="1113"/>
      <c r="G2790" s="406" t="s">
        <v>266</v>
      </c>
      <c r="H2790" s="1117">
        <v>1.22</v>
      </c>
      <c r="I2790" s="1115"/>
    </row>
    <row r="2791" spans="1:9" ht="12.75" customHeight="1" x14ac:dyDescent="0.2">
      <c r="A2791" s="1112" t="s">
        <v>5301</v>
      </c>
      <c r="B2791" s="1112"/>
      <c r="C2791" s="1113" t="s">
        <v>5302</v>
      </c>
      <c r="D2791" s="1113"/>
      <c r="E2791" s="1113"/>
      <c r="F2791" s="1113"/>
      <c r="G2791" s="406" t="s">
        <v>266</v>
      </c>
      <c r="H2791" s="1117">
        <v>0.38</v>
      </c>
      <c r="I2791" s="1115"/>
    </row>
    <row r="2792" spans="1:9" ht="12.75" customHeight="1" x14ac:dyDescent="0.2">
      <c r="A2792" s="1112" t="s">
        <v>5303</v>
      </c>
      <c r="B2792" s="1112"/>
      <c r="C2792" s="1113" t="s">
        <v>5304</v>
      </c>
      <c r="D2792" s="1113"/>
      <c r="E2792" s="1113"/>
      <c r="F2792" s="1113"/>
      <c r="G2792" s="406" t="s">
        <v>589</v>
      </c>
      <c r="H2792" s="1114">
        <v>58.68</v>
      </c>
      <c r="I2792" s="1115"/>
    </row>
    <row r="2793" spans="1:9" ht="12.75" customHeight="1" x14ac:dyDescent="0.2">
      <c r="A2793" s="1140">
        <v>9064</v>
      </c>
      <c r="B2793" s="1119"/>
      <c r="C2793" s="1120" t="s">
        <v>5305</v>
      </c>
      <c r="D2793" s="1120"/>
      <c r="E2793" s="1120"/>
      <c r="F2793" s="1120"/>
      <c r="G2793" s="405"/>
      <c r="H2793" s="1121"/>
      <c r="I2793" s="1121"/>
    </row>
    <row r="2794" spans="1:9" ht="12.75" customHeight="1" x14ac:dyDescent="0.2">
      <c r="A2794" s="1112" t="s">
        <v>5306</v>
      </c>
      <c r="B2794" s="1112"/>
      <c r="C2794" s="1113" t="s">
        <v>5307</v>
      </c>
      <c r="D2794" s="1113"/>
      <c r="E2794" s="1113"/>
      <c r="F2794" s="1113"/>
      <c r="G2794" s="406" t="s">
        <v>589</v>
      </c>
      <c r="H2794" s="1116">
        <v>173.14</v>
      </c>
      <c r="I2794" s="1115"/>
    </row>
    <row r="2795" spans="1:9" ht="12.75" customHeight="1" x14ac:dyDescent="0.2">
      <c r="A2795" s="1112" t="s">
        <v>5308</v>
      </c>
      <c r="B2795" s="1112"/>
      <c r="C2795" s="1113" t="s">
        <v>5309</v>
      </c>
      <c r="D2795" s="1113"/>
      <c r="E2795" s="1113"/>
      <c r="F2795" s="1113"/>
      <c r="G2795" s="406" t="s">
        <v>589</v>
      </c>
      <c r="H2795" s="1116">
        <v>110.7</v>
      </c>
      <c r="I2795" s="1115"/>
    </row>
    <row r="2796" spans="1:9" ht="12.75" customHeight="1" x14ac:dyDescent="0.2">
      <c r="A2796" s="1112" t="s">
        <v>5310</v>
      </c>
      <c r="B2796" s="1112"/>
      <c r="C2796" s="1113" t="s">
        <v>5311</v>
      </c>
      <c r="D2796" s="1113"/>
      <c r="E2796" s="1113"/>
      <c r="F2796" s="1113"/>
      <c r="G2796" s="406" t="s">
        <v>589</v>
      </c>
      <c r="H2796" s="1114">
        <v>96.04</v>
      </c>
      <c r="I2796" s="1115"/>
    </row>
    <row r="2797" spans="1:9" ht="12.75" customHeight="1" x14ac:dyDescent="0.2">
      <c r="A2797" s="1112" t="s">
        <v>5312</v>
      </c>
      <c r="B2797" s="1112"/>
      <c r="C2797" s="1113" t="s">
        <v>5313</v>
      </c>
      <c r="D2797" s="1113"/>
      <c r="E2797" s="1113"/>
      <c r="F2797" s="1113"/>
      <c r="G2797" s="406" t="s">
        <v>589</v>
      </c>
      <c r="H2797" s="1116">
        <v>104.63</v>
      </c>
      <c r="I2797" s="1115"/>
    </row>
    <row r="2798" spans="1:9" ht="12.75" customHeight="1" x14ac:dyDescent="0.2">
      <c r="A2798" s="1112" t="s">
        <v>5314</v>
      </c>
      <c r="B2798" s="1112"/>
      <c r="C2798" s="1113" t="s">
        <v>5315</v>
      </c>
      <c r="D2798" s="1113"/>
      <c r="E2798" s="1113"/>
      <c r="F2798" s="1113"/>
      <c r="G2798" s="406" t="s">
        <v>589</v>
      </c>
      <c r="H2798" s="1114">
        <v>96.03</v>
      </c>
      <c r="I2798" s="1115"/>
    </row>
    <row r="2799" spans="1:9" ht="12.75" customHeight="1" x14ac:dyDescent="0.2">
      <c r="A2799" s="1112" t="s">
        <v>5316</v>
      </c>
      <c r="B2799" s="1112"/>
      <c r="C2799" s="1113" t="s">
        <v>5317</v>
      </c>
      <c r="D2799" s="1113"/>
      <c r="E2799" s="1113"/>
      <c r="F2799" s="1113"/>
      <c r="G2799" s="406" t="s">
        <v>167</v>
      </c>
      <c r="H2799" s="1114">
        <v>66.510000000000005</v>
      </c>
      <c r="I2799" s="1115"/>
    </row>
    <row r="2800" spans="1:9" ht="12.75" customHeight="1" x14ac:dyDescent="0.2">
      <c r="A2800" s="1112" t="s">
        <v>5318</v>
      </c>
      <c r="B2800" s="1112"/>
      <c r="C2800" s="1113" t="s">
        <v>5319</v>
      </c>
      <c r="D2800" s="1113"/>
      <c r="E2800" s="1113"/>
      <c r="F2800" s="1113"/>
      <c r="G2800" s="406" t="s">
        <v>167</v>
      </c>
      <c r="H2800" s="1114">
        <v>66.3</v>
      </c>
      <c r="I2800" s="1115"/>
    </row>
    <row r="2801" spans="1:9" ht="12.75" customHeight="1" x14ac:dyDescent="0.2">
      <c r="A2801" s="1140">
        <v>8694</v>
      </c>
      <c r="B2801" s="1119"/>
      <c r="C2801" s="1120" t="s">
        <v>5320</v>
      </c>
      <c r="D2801" s="1120"/>
      <c r="E2801" s="1120"/>
      <c r="F2801" s="1120"/>
      <c r="G2801" s="405"/>
      <c r="H2801" s="1121"/>
      <c r="I2801" s="1121"/>
    </row>
    <row r="2802" spans="1:9" ht="12.75" customHeight="1" x14ac:dyDescent="0.2">
      <c r="A2802" s="1140">
        <v>9065</v>
      </c>
      <c r="B2802" s="1119"/>
      <c r="C2802" s="1120" t="s">
        <v>5321</v>
      </c>
      <c r="D2802" s="1120"/>
      <c r="E2802" s="1120"/>
      <c r="F2802" s="1120"/>
      <c r="G2802" s="405"/>
      <c r="H2802" s="1121"/>
      <c r="I2802" s="1121"/>
    </row>
    <row r="2803" spans="1:9" ht="12.75" customHeight="1" x14ac:dyDescent="0.2">
      <c r="A2803" s="1112" t="s">
        <v>5322</v>
      </c>
      <c r="B2803" s="1112"/>
      <c r="C2803" s="1113" t="s">
        <v>5323</v>
      </c>
      <c r="D2803" s="1113"/>
      <c r="E2803" s="1113"/>
      <c r="F2803" s="1113"/>
      <c r="G2803" s="406" t="s">
        <v>266</v>
      </c>
      <c r="H2803" s="1114">
        <v>18.64</v>
      </c>
      <c r="I2803" s="1115"/>
    </row>
    <row r="2804" spans="1:9" ht="12.75" customHeight="1" x14ac:dyDescent="0.2">
      <c r="A2804" s="1112" t="s">
        <v>5324</v>
      </c>
      <c r="B2804" s="1112"/>
      <c r="C2804" s="1113" t="s">
        <v>5325</v>
      </c>
      <c r="D2804" s="1113"/>
      <c r="E2804" s="1113"/>
      <c r="F2804" s="1113"/>
      <c r="G2804" s="406" t="s">
        <v>164</v>
      </c>
      <c r="H2804" s="1114">
        <v>55.89</v>
      </c>
      <c r="I2804" s="1115"/>
    </row>
    <row r="2805" spans="1:9" ht="12.75" customHeight="1" x14ac:dyDescent="0.2">
      <c r="A2805" s="1112" t="s">
        <v>5326</v>
      </c>
      <c r="B2805" s="1112"/>
      <c r="C2805" s="1113" t="s">
        <v>5327</v>
      </c>
      <c r="D2805" s="1113"/>
      <c r="E2805" s="1113"/>
      <c r="F2805" s="1113"/>
      <c r="G2805" s="406" t="s">
        <v>164</v>
      </c>
      <c r="H2805" s="1114">
        <v>66.03</v>
      </c>
      <c r="I2805" s="1115"/>
    </row>
    <row r="2806" spans="1:9" ht="12.75" customHeight="1" x14ac:dyDescent="0.2">
      <c r="A2806" s="1112" t="s">
        <v>5328</v>
      </c>
      <c r="B2806" s="1112"/>
      <c r="C2806" s="1113" t="s">
        <v>5329</v>
      </c>
      <c r="D2806" s="1113"/>
      <c r="E2806" s="1113"/>
      <c r="F2806" s="1113"/>
      <c r="G2806" s="406" t="s">
        <v>164</v>
      </c>
      <c r="H2806" s="1116">
        <v>106.28</v>
      </c>
      <c r="I2806" s="1115"/>
    </row>
    <row r="2807" spans="1:9" ht="12.75" customHeight="1" x14ac:dyDescent="0.2">
      <c r="A2807" s="1140">
        <v>9066</v>
      </c>
      <c r="B2807" s="1119"/>
      <c r="C2807" s="1120" t="s">
        <v>5330</v>
      </c>
      <c r="D2807" s="1120"/>
      <c r="E2807" s="1120"/>
      <c r="F2807" s="1120"/>
      <c r="G2807" s="405"/>
      <c r="H2807" s="1121"/>
      <c r="I2807" s="1121"/>
    </row>
    <row r="2808" spans="1:9" ht="12.75" customHeight="1" x14ac:dyDescent="0.2">
      <c r="A2808" s="1112" t="s">
        <v>5331</v>
      </c>
      <c r="B2808" s="1112"/>
      <c r="C2808" s="1113" t="s">
        <v>5332</v>
      </c>
      <c r="D2808" s="1113"/>
      <c r="E2808" s="1113"/>
      <c r="F2808" s="1113"/>
      <c r="G2808" s="406" t="s">
        <v>589</v>
      </c>
      <c r="H2808" s="1116">
        <v>364.17</v>
      </c>
      <c r="I2808" s="1115"/>
    </row>
    <row r="2809" spans="1:9" ht="12.75" customHeight="1" x14ac:dyDescent="0.2">
      <c r="A2809" s="1140">
        <v>9068</v>
      </c>
      <c r="B2809" s="1119"/>
      <c r="C2809" s="1120" t="s">
        <v>5333</v>
      </c>
      <c r="D2809" s="1120"/>
      <c r="E2809" s="1120"/>
      <c r="F2809" s="1120"/>
      <c r="G2809" s="405"/>
      <c r="H2809" s="1121"/>
      <c r="I2809" s="1121"/>
    </row>
    <row r="2810" spans="1:9" ht="12.75" customHeight="1" x14ac:dyDescent="0.2">
      <c r="A2810" s="1112" t="s">
        <v>5334</v>
      </c>
      <c r="B2810" s="1112"/>
      <c r="C2810" s="1113" t="s">
        <v>5335</v>
      </c>
      <c r="D2810" s="1113"/>
      <c r="E2810" s="1113"/>
      <c r="F2810" s="1113"/>
      <c r="G2810" s="406" t="s">
        <v>589</v>
      </c>
      <c r="H2810" s="1128">
        <v>1248.43</v>
      </c>
      <c r="I2810" s="1115"/>
    </row>
    <row r="2811" spans="1:9" ht="12.75" customHeight="1" x14ac:dyDescent="0.2">
      <c r="A2811" s="1112" t="s">
        <v>5336</v>
      </c>
      <c r="B2811" s="1112"/>
      <c r="C2811" s="1113" t="s">
        <v>5337</v>
      </c>
      <c r="D2811" s="1113"/>
      <c r="E2811" s="1113"/>
      <c r="F2811" s="1113"/>
      <c r="G2811" s="406" t="s">
        <v>53</v>
      </c>
      <c r="H2811" s="1116">
        <v>321.14</v>
      </c>
      <c r="I2811" s="1115"/>
    </row>
    <row r="2812" spans="1:9" ht="12.75" customHeight="1" x14ac:dyDescent="0.2">
      <c r="A2812" s="1112" t="s">
        <v>5338</v>
      </c>
      <c r="B2812" s="1112"/>
      <c r="C2812" s="1113" t="s">
        <v>5339</v>
      </c>
      <c r="D2812" s="1113"/>
      <c r="E2812" s="1113"/>
      <c r="F2812" s="1113"/>
      <c r="G2812" s="406" t="s">
        <v>53</v>
      </c>
      <c r="H2812" s="1116">
        <v>364.04</v>
      </c>
      <c r="I2812" s="1115"/>
    </row>
    <row r="2813" spans="1:9" ht="12.75" customHeight="1" x14ac:dyDescent="0.2">
      <c r="A2813" s="1112" t="s">
        <v>5340</v>
      </c>
      <c r="B2813" s="1112"/>
      <c r="C2813" s="1113" t="s">
        <v>5341</v>
      </c>
      <c r="D2813" s="1113"/>
      <c r="E2813" s="1113"/>
      <c r="F2813" s="1113"/>
      <c r="G2813" s="406" t="s">
        <v>53</v>
      </c>
      <c r="H2813" s="1116">
        <v>426.09</v>
      </c>
      <c r="I2813" s="1115"/>
    </row>
    <row r="2814" spans="1:9" ht="12.75" customHeight="1" x14ac:dyDescent="0.2">
      <c r="A2814" s="1112" t="s">
        <v>5342</v>
      </c>
      <c r="B2814" s="1112"/>
      <c r="C2814" s="1113" t="s">
        <v>5343</v>
      </c>
      <c r="D2814" s="1113"/>
      <c r="E2814" s="1113"/>
      <c r="F2814" s="1113"/>
      <c r="G2814" s="406" t="s">
        <v>53</v>
      </c>
      <c r="H2814" s="1116">
        <v>416.19</v>
      </c>
      <c r="I2814" s="1115"/>
    </row>
    <row r="2815" spans="1:9" ht="12.75" customHeight="1" x14ac:dyDescent="0.2">
      <c r="A2815" s="1112" t="s">
        <v>5344</v>
      </c>
      <c r="B2815" s="1112"/>
      <c r="C2815" s="1113" t="s">
        <v>5345</v>
      </c>
      <c r="D2815" s="1113"/>
      <c r="E2815" s="1113"/>
      <c r="F2815" s="1113"/>
      <c r="G2815" s="406" t="s">
        <v>53</v>
      </c>
      <c r="H2815" s="1116">
        <v>451.13</v>
      </c>
      <c r="I2815" s="1115"/>
    </row>
    <row r="2816" spans="1:9" ht="12.75" customHeight="1" x14ac:dyDescent="0.2">
      <c r="A2816" s="1112" t="s">
        <v>5346</v>
      </c>
      <c r="B2816" s="1112"/>
      <c r="C2816" s="1113" t="s">
        <v>5347</v>
      </c>
      <c r="D2816" s="1113"/>
      <c r="E2816" s="1113"/>
      <c r="F2816" s="1113"/>
      <c r="G2816" s="406" t="s">
        <v>53</v>
      </c>
      <c r="H2816" s="1116">
        <v>674.64</v>
      </c>
      <c r="I2816" s="1115"/>
    </row>
    <row r="2817" spans="1:9" ht="12.75" customHeight="1" x14ac:dyDescent="0.2">
      <c r="A2817" s="1112" t="s">
        <v>5348</v>
      </c>
      <c r="B2817" s="1112"/>
      <c r="C2817" s="1113" t="s">
        <v>5349</v>
      </c>
      <c r="D2817" s="1113"/>
      <c r="E2817" s="1113"/>
      <c r="F2817" s="1113"/>
      <c r="G2817" s="406" t="s">
        <v>53</v>
      </c>
      <c r="H2817" s="1116">
        <v>673.49</v>
      </c>
      <c r="I2817" s="1115"/>
    </row>
    <row r="2818" spans="1:9" ht="12.75" customHeight="1" x14ac:dyDescent="0.2">
      <c r="A2818" s="1112" t="s">
        <v>5350</v>
      </c>
      <c r="B2818" s="1112"/>
      <c r="C2818" s="1113" t="s">
        <v>5351</v>
      </c>
      <c r="D2818" s="1113"/>
      <c r="E2818" s="1113"/>
      <c r="F2818" s="1113"/>
      <c r="G2818" s="406" t="s">
        <v>53</v>
      </c>
      <c r="H2818" s="1116">
        <v>924.31</v>
      </c>
      <c r="I2818" s="1115"/>
    </row>
    <row r="2819" spans="1:9" ht="12.75" customHeight="1" x14ac:dyDescent="0.2">
      <c r="A2819" s="1112" t="s">
        <v>5352</v>
      </c>
      <c r="B2819" s="1112"/>
      <c r="C2819" s="1113" t="s">
        <v>5353</v>
      </c>
      <c r="D2819" s="1113"/>
      <c r="E2819" s="1113"/>
      <c r="F2819" s="1113"/>
      <c r="G2819" s="406" t="s">
        <v>53</v>
      </c>
      <c r="H2819" s="1116">
        <v>728.04</v>
      </c>
      <c r="I2819" s="1115"/>
    </row>
    <row r="2820" spans="1:9" ht="12.75" customHeight="1" x14ac:dyDescent="0.2">
      <c r="A2820" s="1140">
        <v>9069</v>
      </c>
      <c r="B2820" s="1119"/>
      <c r="C2820" s="1120" t="s">
        <v>5354</v>
      </c>
      <c r="D2820" s="1120"/>
      <c r="E2820" s="1120"/>
      <c r="F2820" s="1120"/>
      <c r="G2820" s="405"/>
      <c r="H2820" s="1121"/>
      <c r="I2820" s="1121"/>
    </row>
    <row r="2821" spans="1:9" ht="12.75" customHeight="1" x14ac:dyDescent="0.2">
      <c r="A2821" s="1112" t="s">
        <v>5355</v>
      </c>
      <c r="B2821" s="1112"/>
      <c r="C2821" s="1113" t="s">
        <v>5356</v>
      </c>
      <c r="D2821" s="1113"/>
      <c r="E2821" s="1113"/>
      <c r="F2821" s="1113"/>
      <c r="G2821" s="406" t="s">
        <v>53</v>
      </c>
      <c r="H2821" s="1114">
        <v>72.36</v>
      </c>
      <c r="I2821" s="1115"/>
    </row>
    <row r="2822" spans="1:9" ht="12.75" customHeight="1" x14ac:dyDescent="0.2">
      <c r="A2822" s="1112" t="s">
        <v>5357</v>
      </c>
      <c r="B2822" s="1112"/>
      <c r="C2822" s="1113" t="s">
        <v>5358</v>
      </c>
      <c r="D2822" s="1113"/>
      <c r="E2822" s="1113"/>
      <c r="F2822" s="1113"/>
      <c r="G2822" s="406" t="s">
        <v>53</v>
      </c>
      <c r="H2822" s="1114">
        <v>76.819999999999993</v>
      </c>
      <c r="I2822" s="1115"/>
    </row>
    <row r="2823" spans="1:9" ht="12.75" customHeight="1" x14ac:dyDescent="0.2">
      <c r="A2823" s="1112" t="s">
        <v>5359</v>
      </c>
      <c r="B2823" s="1112"/>
      <c r="C2823" s="1113" t="s">
        <v>5360</v>
      </c>
      <c r="D2823" s="1113"/>
      <c r="E2823" s="1113"/>
      <c r="F2823" s="1113"/>
      <c r="G2823" s="406" t="s">
        <v>53</v>
      </c>
      <c r="H2823" s="1114">
        <v>79.099999999999994</v>
      </c>
      <c r="I2823" s="1115"/>
    </row>
    <row r="2824" spans="1:9" ht="12.75" customHeight="1" x14ac:dyDescent="0.2">
      <c r="A2824" s="1140">
        <v>9070</v>
      </c>
      <c r="B2824" s="1119"/>
      <c r="C2824" s="1120" t="s">
        <v>5361</v>
      </c>
      <c r="D2824" s="1120"/>
      <c r="E2824" s="1120"/>
      <c r="F2824" s="1120"/>
      <c r="G2824" s="405"/>
      <c r="H2824" s="1121"/>
      <c r="I2824" s="1121"/>
    </row>
    <row r="2825" spans="1:9" ht="12.75" customHeight="1" x14ac:dyDescent="0.2">
      <c r="A2825" s="1112" t="s">
        <v>5362</v>
      </c>
      <c r="B2825" s="1112"/>
      <c r="C2825" s="1113" t="s">
        <v>5363</v>
      </c>
      <c r="D2825" s="1113"/>
      <c r="E2825" s="1113"/>
      <c r="F2825" s="1113"/>
      <c r="G2825" s="406" t="s">
        <v>53</v>
      </c>
      <c r="H2825" s="1114">
        <v>32.130000000000003</v>
      </c>
      <c r="I2825" s="1115"/>
    </row>
    <row r="2826" spans="1:9" ht="12.75" customHeight="1" x14ac:dyDescent="0.2">
      <c r="A2826" s="1112" t="s">
        <v>5364</v>
      </c>
      <c r="B2826" s="1112"/>
      <c r="C2826" s="1113" t="s">
        <v>5365</v>
      </c>
      <c r="D2826" s="1113"/>
      <c r="E2826" s="1113"/>
      <c r="F2826" s="1113"/>
      <c r="G2826" s="406" t="s">
        <v>53</v>
      </c>
      <c r="H2826" s="1114">
        <v>34.97</v>
      </c>
      <c r="I2826" s="1115"/>
    </row>
    <row r="2827" spans="1:9" ht="12.75" customHeight="1" x14ac:dyDescent="0.2">
      <c r="A2827" s="1140">
        <v>9071</v>
      </c>
      <c r="B2827" s="1119"/>
      <c r="C2827" s="1120" t="s">
        <v>5366</v>
      </c>
      <c r="D2827" s="1120"/>
      <c r="E2827" s="1120"/>
      <c r="F2827" s="1120"/>
      <c r="G2827" s="405"/>
      <c r="H2827" s="1121"/>
      <c r="I2827" s="1121"/>
    </row>
    <row r="2828" spans="1:9" ht="12.75" customHeight="1" x14ac:dyDescent="0.2">
      <c r="A2828" s="1112" t="s">
        <v>5367</v>
      </c>
      <c r="B2828" s="1112"/>
      <c r="C2828" s="1113" t="s">
        <v>5368</v>
      </c>
      <c r="D2828" s="1113"/>
      <c r="E2828" s="1113"/>
      <c r="F2828" s="1113"/>
      <c r="G2828" s="406" t="s">
        <v>53</v>
      </c>
      <c r="H2828" s="1116">
        <v>105.83</v>
      </c>
      <c r="I2828" s="1115"/>
    </row>
    <row r="2829" spans="1:9" ht="12.75" customHeight="1" x14ac:dyDescent="0.2">
      <c r="A2829" s="1112" t="s">
        <v>5369</v>
      </c>
      <c r="B2829" s="1112"/>
      <c r="C2829" s="1113" t="s">
        <v>5370</v>
      </c>
      <c r="D2829" s="1113"/>
      <c r="E2829" s="1113"/>
      <c r="F2829" s="1113"/>
      <c r="G2829" s="406" t="s">
        <v>53</v>
      </c>
      <c r="H2829" s="1114">
        <v>51.16</v>
      </c>
      <c r="I2829" s="1115"/>
    </row>
    <row r="2830" spans="1:9" ht="12.75" customHeight="1" x14ac:dyDescent="0.2">
      <c r="A2830" s="1112" t="s">
        <v>5371</v>
      </c>
      <c r="B2830" s="1112"/>
      <c r="C2830" s="1113" t="s">
        <v>5372</v>
      </c>
      <c r="D2830" s="1113"/>
      <c r="E2830" s="1113"/>
      <c r="F2830" s="1113"/>
      <c r="G2830" s="406" t="s">
        <v>53</v>
      </c>
      <c r="H2830" s="1114">
        <v>65.98</v>
      </c>
      <c r="I2830" s="1115"/>
    </row>
    <row r="2831" spans="1:9" ht="12.75" customHeight="1" x14ac:dyDescent="0.2">
      <c r="A2831" s="1112" t="s">
        <v>5373</v>
      </c>
      <c r="B2831" s="1112"/>
      <c r="C2831" s="1113" t="s">
        <v>5374</v>
      </c>
      <c r="D2831" s="1113"/>
      <c r="E2831" s="1113"/>
      <c r="F2831" s="1113"/>
      <c r="G2831" s="406" t="s">
        <v>53</v>
      </c>
      <c r="H2831" s="1114">
        <v>88.4</v>
      </c>
      <c r="I2831" s="1115"/>
    </row>
    <row r="2832" spans="1:9" ht="12.75" customHeight="1" x14ac:dyDescent="0.2">
      <c r="A2832" s="1112" t="s">
        <v>5375</v>
      </c>
      <c r="B2832" s="1112"/>
      <c r="C2832" s="1113" t="s">
        <v>5376</v>
      </c>
      <c r="D2832" s="1113"/>
      <c r="E2832" s="1113"/>
      <c r="F2832" s="1113"/>
      <c r="G2832" s="406" t="s">
        <v>53</v>
      </c>
      <c r="H2832" s="1114">
        <v>43.32</v>
      </c>
      <c r="I2832" s="1115"/>
    </row>
    <row r="2833" spans="1:9" ht="12.75" customHeight="1" x14ac:dyDescent="0.2">
      <c r="A2833" s="1112" t="s">
        <v>5377</v>
      </c>
      <c r="B2833" s="1112"/>
      <c r="C2833" s="1113" t="s">
        <v>5378</v>
      </c>
      <c r="D2833" s="1113"/>
      <c r="E2833" s="1113"/>
      <c r="F2833" s="1113"/>
      <c r="G2833" s="406" t="s">
        <v>53</v>
      </c>
      <c r="H2833" s="1114">
        <v>46.97</v>
      </c>
      <c r="I2833" s="1115"/>
    </row>
    <row r="2834" spans="1:9" ht="12.75" customHeight="1" x14ac:dyDescent="0.2">
      <c r="A2834" s="1112" t="s">
        <v>5379</v>
      </c>
      <c r="B2834" s="1112"/>
      <c r="C2834" s="1113" t="s">
        <v>5380</v>
      </c>
      <c r="D2834" s="1113"/>
      <c r="E2834" s="1113"/>
      <c r="F2834" s="1113"/>
      <c r="G2834" s="406" t="s">
        <v>53</v>
      </c>
      <c r="H2834" s="1114">
        <v>31.66</v>
      </c>
      <c r="I2834" s="1115"/>
    </row>
    <row r="2835" spans="1:9" ht="12.75" customHeight="1" x14ac:dyDescent="0.2">
      <c r="A2835" s="1112" t="s">
        <v>5381</v>
      </c>
      <c r="B2835" s="1112"/>
      <c r="C2835" s="1113" t="s">
        <v>5382</v>
      </c>
      <c r="D2835" s="1113"/>
      <c r="E2835" s="1113"/>
      <c r="F2835" s="1113"/>
      <c r="G2835" s="406" t="s">
        <v>164</v>
      </c>
      <c r="H2835" s="1114">
        <v>69.260000000000005</v>
      </c>
      <c r="I2835" s="1115"/>
    </row>
    <row r="2836" spans="1:9" ht="12.75" customHeight="1" x14ac:dyDescent="0.2">
      <c r="A2836" s="1140">
        <v>9072</v>
      </c>
      <c r="B2836" s="1119"/>
      <c r="C2836" s="1120" t="s">
        <v>5383</v>
      </c>
      <c r="D2836" s="1120"/>
      <c r="E2836" s="1120"/>
      <c r="F2836" s="1120"/>
      <c r="G2836" s="405"/>
      <c r="H2836" s="1121"/>
      <c r="I2836" s="1121"/>
    </row>
    <row r="2837" spans="1:9" ht="12.75" customHeight="1" x14ac:dyDescent="0.2">
      <c r="A2837" s="1112" t="s">
        <v>5384</v>
      </c>
      <c r="B2837" s="1112"/>
      <c r="C2837" s="1113" t="s">
        <v>5385</v>
      </c>
      <c r="D2837" s="1113"/>
      <c r="E2837" s="1113"/>
      <c r="F2837" s="1113"/>
      <c r="G2837" s="406" t="s">
        <v>53</v>
      </c>
      <c r="H2837" s="1114">
        <v>36.82</v>
      </c>
      <c r="I2837" s="1115"/>
    </row>
    <row r="2838" spans="1:9" ht="12.75" customHeight="1" x14ac:dyDescent="0.2">
      <c r="A2838" s="1140">
        <v>9073</v>
      </c>
      <c r="B2838" s="1119"/>
      <c r="C2838" s="1120" t="s">
        <v>5386</v>
      </c>
      <c r="D2838" s="1120"/>
      <c r="E2838" s="1120"/>
      <c r="F2838" s="1120"/>
      <c r="G2838" s="405"/>
      <c r="H2838" s="1121"/>
      <c r="I2838" s="1121"/>
    </row>
    <row r="2839" spans="1:9" ht="12.75" customHeight="1" x14ac:dyDescent="0.2">
      <c r="A2839" s="1112" t="s">
        <v>5387</v>
      </c>
      <c r="B2839" s="1112"/>
      <c r="C2839" s="1113" t="s">
        <v>5388</v>
      </c>
      <c r="D2839" s="1113"/>
      <c r="E2839" s="1113"/>
      <c r="F2839" s="1113"/>
      <c r="G2839" s="406" t="s">
        <v>53</v>
      </c>
      <c r="H2839" s="1114">
        <v>53.17</v>
      </c>
      <c r="I2839" s="1115"/>
    </row>
    <row r="2840" spans="1:9" ht="12.75" customHeight="1" x14ac:dyDescent="0.2">
      <c r="A2840" s="1112" t="s">
        <v>5389</v>
      </c>
      <c r="B2840" s="1112"/>
      <c r="C2840" s="1113" t="s">
        <v>5390</v>
      </c>
      <c r="D2840" s="1113"/>
      <c r="E2840" s="1113"/>
      <c r="F2840" s="1113"/>
      <c r="G2840" s="406" t="s">
        <v>53</v>
      </c>
      <c r="H2840" s="1114">
        <v>69.92</v>
      </c>
      <c r="I2840" s="1115"/>
    </row>
    <row r="2841" spans="1:9" ht="12.75" customHeight="1" x14ac:dyDescent="0.2">
      <c r="A2841" s="1112" t="s">
        <v>5391</v>
      </c>
      <c r="B2841" s="1112"/>
      <c r="C2841" s="1113" t="s">
        <v>5392</v>
      </c>
      <c r="D2841" s="1113"/>
      <c r="E2841" s="1113"/>
      <c r="F2841" s="1113"/>
      <c r="G2841" s="406" t="s">
        <v>53</v>
      </c>
      <c r="H2841" s="1116">
        <v>286.11</v>
      </c>
      <c r="I2841" s="1115"/>
    </row>
    <row r="2842" spans="1:9" ht="12.75" customHeight="1" x14ac:dyDescent="0.2">
      <c r="A2842" s="1140">
        <v>9074</v>
      </c>
      <c r="B2842" s="1119"/>
      <c r="C2842" s="1120" t="s">
        <v>5393</v>
      </c>
      <c r="D2842" s="1120"/>
      <c r="E2842" s="1120"/>
      <c r="F2842" s="1120"/>
      <c r="G2842" s="405"/>
      <c r="H2842" s="1121"/>
      <c r="I2842" s="1121"/>
    </row>
    <row r="2843" spans="1:9" ht="12.75" customHeight="1" x14ac:dyDescent="0.2">
      <c r="A2843" s="1112" t="s">
        <v>5394</v>
      </c>
      <c r="B2843" s="1112"/>
      <c r="C2843" s="1113" t="s">
        <v>5395</v>
      </c>
      <c r="D2843" s="1113"/>
      <c r="E2843" s="1113"/>
      <c r="F2843" s="1113"/>
      <c r="G2843" s="406" t="s">
        <v>167</v>
      </c>
      <c r="H2843" s="1116">
        <v>308.60000000000002</v>
      </c>
      <c r="I2843" s="1115"/>
    </row>
    <row r="2844" spans="1:9" ht="12.75" customHeight="1" x14ac:dyDescent="0.2">
      <c r="A2844" s="1112" t="s">
        <v>5396</v>
      </c>
      <c r="B2844" s="1112"/>
      <c r="C2844" s="1113" t="s">
        <v>5397</v>
      </c>
      <c r="D2844" s="1113"/>
      <c r="E2844" s="1113"/>
      <c r="F2844" s="1113"/>
      <c r="G2844" s="406" t="s">
        <v>167</v>
      </c>
      <c r="H2844" s="1116">
        <v>330.13</v>
      </c>
      <c r="I2844" s="1115"/>
    </row>
    <row r="2845" spans="1:9" ht="12.75" customHeight="1" x14ac:dyDescent="0.2">
      <c r="A2845" s="1112" t="s">
        <v>5398</v>
      </c>
      <c r="B2845" s="1112"/>
      <c r="C2845" s="1113" t="s">
        <v>5399</v>
      </c>
      <c r="D2845" s="1113"/>
      <c r="E2845" s="1113"/>
      <c r="F2845" s="1113"/>
      <c r="G2845" s="406" t="s">
        <v>167</v>
      </c>
      <c r="H2845" s="1116">
        <v>176.2</v>
      </c>
      <c r="I2845" s="1115"/>
    </row>
    <row r="2846" spans="1:9" ht="12.75" customHeight="1" x14ac:dyDescent="0.2">
      <c r="A2846" s="1112" t="s">
        <v>5400</v>
      </c>
      <c r="B2846" s="1112"/>
      <c r="C2846" s="1113" t="s">
        <v>5401</v>
      </c>
      <c r="D2846" s="1113"/>
      <c r="E2846" s="1113"/>
      <c r="F2846" s="1113"/>
      <c r="G2846" s="406" t="s">
        <v>167</v>
      </c>
      <c r="H2846" s="1116">
        <v>196.89</v>
      </c>
      <c r="I2846" s="1115"/>
    </row>
    <row r="2847" spans="1:9" ht="12.75" customHeight="1" x14ac:dyDescent="0.2">
      <c r="A2847" s="1112" t="s">
        <v>5402</v>
      </c>
      <c r="B2847" s="1112"/>
      <c r="C2847" s="1113" t="s">
        <v>5403</v>
      </c>
      <c r="D2847" s="1113"/>
      <c r="E2847" s="1113"/>
      <c r="F2847" s="1113"/>
      <c r="G2847" s="406" t="s">
        <v>167</v>
      </c>
      <c r="H2847" s="1116">
        <v>199.09</v>
      </c>
      <c r="I2847" s="1115"/>
    </row>
    <row r="2848" spans="1:9" ht="12.75" customHeight="1" x14ac:dyDescent="0.2">
      <c r="A2848" s="1112" t="s">
        <v>5404</v>
      </c>
      <c r="B2848" s="1112"/>
      <c r="C2848" s="1113" t="s">
        <v>5405</v>
      </c>
      <c r="D2848" s="1113"/>
      <c r="E2848" s="1113"/>
      <c r="F2848" s="1113"/>
      <c r="G2848" s="406" t="s">
        <v>167</v>
      </c>
      <c r="H2848" s="1116">
        <v>219.78</v>
      </c>
      <c r="I2848" s="1115"/>
    </row>
    <row r="2849" spans="1:9" ht="12.75" customHeight="1" x14ac:dyDescent="0.2">
      <c r="A2849" s="1112" t="s">
        <v>5406</v>
      </c>
      <c r="B2849" s="1112"/>
      <c r="C2849" s="1113" t="s">
        <v>5407</v>
      </c>
      <c r="D2849" s="1113"/>
      <c r="E2849" s="1113"/>
      <c r="F2849" s="1113"/>
      <c r="G2849" s="406" t="s">
        <v>589</v>
      </c>
      <c r="H2849" s="1114">
        <v>34.96</v>
      </c>
      <c r="I2849" s="1115"/>
    </row>
    <row r="2850" spans="1:9" ht="12.75" customHeight="1" x14ac:dyDescent="0.2">
      <c r="A2850" s="1112" t="s">
        <v>5408</v>
      </c>
      <c r="B2850" s="1112"/>
      <c r="C2850" s="1113" t="s">
        <v>5409</v>
      </c>
      <c r="D2850" s="1113"/>
      <c r="E2850" s="1113"/>
      <c r="F2850" s="1113"/>
      <c r="G2850" s="406" t="s">
        <v>53</v>
      </c>
      <c r="H2850" s="1116">
        <v>130.09</v>
      </c>
      <c r="I2850" s="1115"/>
    </row>
    <row r="2851" spans="1:9" ht="12.75" customHeight="1" x14ac:dyDescent="0.2">
      <c r="A2851" s="1112" t="s">
        <v>5410</v>
      </c>
      <c r="B2851" s="1112"/>
      <c r="C2851" s="1113" t="s">
        <v>5411</v>
      </c>
      <c r="D2851" s="1113"/>
      <c r="E2851" s="1113"/>
      <c r="F2851" s="1113"/>
      <c r="G2851" s="406" t="s">
        <v>53</v>
      </c>
      <c r="H2851" s="1116">
        <v>192.51</v>
      </c>
      <c r="I2851" s="1115"/>
    </row>
    <row r="2852" spans="1:9" ht="12.75" customHeight="1" x14ac:dyDescent="0.2">
      <c r="A2852" s="1112" t="s">
        <v>5412</v>
      </c>
      <c r="B2852" s="1112"/>
      <c r="C2852" s="1113" t="s">
        <v>5413</v>
      </c>
      <c r="D2852" s="1113"/>
      <c r="E2852" s="1113"/>
      <c r="F2852" s="1113"/>
      <c r="G2852" s="406" t="s">
        <v>231</v>
      </c>
      <c r="H2852" s="1116">
        <v>555.32000000000005</v>
      </c>
      <c r="I2852" s="1115"/>
    </row>
    <row r="2853" spans="1:9" ht="12.75" customHeight="1" x14ac:dyDescent="0.2">
      <c r="A2853" s="1112" t="s">
        <v>5414</v>
      </c>
      <c r="B2853" s="1112"/>
      <c r="C2853" s="1113" t="s">
        <v>5415</v>
      </c>
      <c r="D2853" s="1113"/>
      <c r="E2853" s="1113"/>
      <c r="F2853" s="1113"/>
      <c r="G2853" s="406" t="s">
        <v>231</v>
      </c>
      <c r="H2853" s="1116">
        <v>818.18</v>
      </c>
      <c r="I2853" s="1115"/>
    </row>
    <row r="2854" spans="1:9" ht="12.75" customHeight="1" x14ac:dyDescent="0.2">
      <c r="A2854" s="1140">
        <v>9075</v>
      </c>
      <c r="B2854" s="1119"/>
      <c r="C2854" s="1120" t="s">
        <v>5416</v>
      </c>
      <c r="D2854" s="1120"/>
      <c r="E2854" s="1120"/>
      <c r="F2854" s="1120"/>
      <c r="G2854" s="405"/>
      <c r="H2854" s="1121"/>
      <c r="I2854" s="1121"/>
    </row>
    <row r="2855" spans="1:9" ht="12.75" customHeight="1" x14ac:dyDescent="0.2">
      <c r="A2855" s="1112" t="s">
        <v>5417</v>
      </c>
      <c r="B2855" s="1112"/>
      <c r="C2855" s="1113" t="s">
        <v>5418</v>
      </c>
      <c r="D2855" s="1113"/>
      <c r="E2855" s="1113"/>
      <c r="F2855" s="1113"/>
      <c r="G2855" s="406" t="s">
        <v>231</v>
      </c>
      <c r="H2855" s="1116">
        <v>569.44000000000005</v>
      </c>
      <c r="I2855" s="1115"/>
    </row>
    <row r="2856" spans="1:9" ht="12.75" customHeight="1" x14ac:dyDescent="0.2">
      <c r="A2856" s="1112" t="s">
        <v>5419</v>
      </c>
      <c r="B2856" s="1112"/>
      <c r="C2856" s="1113" t="s">
        <v>5420</v>
      </c>
      <c r="D2856" s="1113"/>
      <c r="E2856" s="1113"/>
      <c r="F2856" s="1113"/>
      <c r="G2856" s="406" t="s">
        <v>231</v>
      </c>
      <c r="H2856" s="1116">
        <v>558.55999999999995</v>
      </c>
      <c r="I2856" s="1115"/>
    </row>
    <row r="2857" spans="1:9" ht="12.75" customHeight="1" x14ac:dyDescent="0.2">
      <c r="A2857" s="1112" t="s">
        <v>5421</v>
      </c>
      <c r="B2857" s="1112"/>
      <c r="C2857" s="1113" t="s">
        <v>5422</v>
      </c>
      <c r="D2857" s="1113"/>
      <c r="E2857" s="1113"/>
      <c r="F2857" s="1113"/>
      <c r="G2857" s="406" t="s">
        <v>231</v>
      </c>
      <c r="H2857" s="1128">
        <v>1106.81</v>
      </c>
      <c r="I2857" s="1115"/>
    </row>
    <row r="2858" spans="1:9" ht="12.75" customHeight="1" x14ac:dyDescent="0.2">
      <c r="A2858" s="1112" t="s">
        <v>5423</v>
      </c>
      <c r="B2858" s="1112"/>
      <c r="C2858" s="1113" t="s">
        <v>5424</v>
      </c>
      <c r="D2858" s="1113"/>
      <c r="E2858" s="1113"/>
      <c r="F2858" s="1113"/>
      <c r="G2858" s="406" t="s">
        <v>589</v>
      </c>
      <c r="H2858" s="1128">
        <v>2571.48</v>
      </c>
      <c r="I2858" s="1115"/>
    </row>
    <row r="2859" spans="1:9" ht="12.75" customHeight="1" x14ac:dyDescent="0.2">
      <c r="A2859" s="1112" t="s">
        <v>5425</v>
      </c>
      <c r="B2859" s="1112"/>
      <c r="C2859" s="1113" t="s">
        <v>5426</v>
      </c>
      <c r="D2859" s="1113"/>
      <c r="E2859" s="1113"/>
      <c r="F2859" s="1113"/>
      <c r="G2859" s="406" t="s">
        <v>589</v>
      </c>
      <c r="H2859" s="1128">
        <v>3047.38</v>
      </c>
      <c r="I2859" s="1115"/>
    </row>
    <row r="2860" spans="1:9" ht="12.75" customHeight="1" x14ac:dyDescent="0.2">
      <c r="A2860" s="1112" t="s">
        <v>5427</v>
      </c>
      <c r="B2860" s="1112"/>
      <c r="C2860" s="1113" t="s">
        <v>5428</v>
      </c>
      <c r="D2860" s="1113"/>
      <c r="E2860" s="1113"/>
      <c r="F2860" s="1113"/>
      <c r="G2860" s="406" t="s">
        <v>589</v>
      </c>
      <c r="H2860" s="1128">
        <v>3186.49</v>
      </c>
      <c r="I2860" s="1115"/>
    </row>
    <row r="2861" spans="1:9" ht="12.75" customHeight="1" x14ac:dyDescent="0.2">
      <c r="A2861" s="1140">
        <v>9076</v>
      </c>
      <c r="B2861" s="1119"/>
      <c r="C2861" s="1120" t="s">
        <v>5429</v>
      </c>
      <c r="D2861" s="1120"/>
      <c r="E2861" s="1120"/>
      <c r="F2861" s="1120"/>
      <c r="G2861" s="405"/>
      <c r="H2861" s="1121"/>
      <c r="I2861" s="1121"/>
    </row>
    <row r="2862" spans="1:9" ht="12.75" customHeight="1" x14ac:dyDescent="0.2">
      <c r="A2862" s="1112" t="s">
        <v>5430</v>
      </c>
      <c r="B2862" s="1112"/>
      <c r="C2862" s="1113" t="s">
        <v>5431</v>
      </c>
      <c r="D2862" s="1113"/>
      <c r="E2862" s="1113"/>
      <c r="F2862" s="1113"/>
      <c r="G2862" s="406" t="s">
        <v>167</v>
      </c>
      <c r="H2862" s="1128">
        <v>2523.81</v>
      </c>
      <c r="I2862" s="1115"/>
    </row>
    <row r="2863" spans="1:9" ht="12.75" customHeight="1" x14ac:dyDescent="0.2">
      <c r="A2863" s="1112" t="s">
        <v>5432</v>
      </c>
      <c r="B2863" s="1112"/>
      <c r="C2863" s="1113" t="s">
        <v>5433</v>
      </c>
      <c r="D2863" s="1113"/>
      <c r="E2863" s="1113"/>
      <c r="F2863" s="1113"/>
      <c r="G2863" s="406" t="s">
        <v>167</v>
      </c>
      <c r="H2863" s="1116">
        <v>691.85</v>
      </c>
      <c r="I2863" s="1115"/>
    </row>
    <row r="2864" spans="1:9" ht="12.75" customHeight="1" x14ac:dyDescent="0.2">
      <c r="A2864" s="1112" t="s">
        <v>5434</v>
      </c>
      <c r="B2864" s="1112"/>
      <c r="C2864" s="1113" t="s">
        <v>5435</v>
      </c>
      <c r="D2864" s="1113"/>
      <c r="E2864" s="1113"/>
      <c r="F2864" s="1113"/>
      <c r="G2864" s="406" t="s">
        <v>167</v>
      </c>
      <c r="H2864" s="1116">
        <v>898.72</v>
      </c>
      <c r="I2864" s="1115"/>
    </row>
    <row r="2865" spans="1:9" ht="12.75" customHeight="1" x14ac:dyDescent="0.2">
      <c r="A2865" s="1112" t="s">
        <v>5436</v>
      </c>
      <c r="B2865" s="1112"/>
      <c r="C2865" s="1113" t="s">
        <v>5437</v>
      </c>
      <c r="D2865" s="1113"/>
      <c r="E2865" s="1113"/>
      <c r="F2865" s="1113"/>
      <c r="G2865" s="406" t="s">
        <v>167</v>
      </c>
      <c r="H2865" s="1128">
        <v>1161.6099999999999</v>
      </c>
      <c r="I2865" s="1115"/>
    </row>
    <row r="2866" spans="1:9" ht="12.75" customHeight="1" x14ac:dyDescent="0.2">
      <c r="A2866" s="1112" t="s">
        <v>5438</v>
      </c>
      <c r="B2866" s="1112"/>
      <c r="C2866" s="1113" t="s">
        <v>5439</v>
      </c>
      <c r="D2866" s="1113"/>
      <c r="E2866" s="1113"/>
      <c r="F2866" s="1113"/>
      <c r="G2866" s="406" t="s">
        <v>167</v>
      </c>
      <c r="H2866" s="1128">
        <v>1612.15</v>
      </c>
      <c r="I2866" s="1115"/>
    </row>
    <row r="2867" spans="1:9" ht="12.75" customHeight="1" x14ac:dyDescent="0.2">
      <c r="A2867" s="1112" t="s">
        <v>5440</v>
      </c>
      <c r="B2867" s="1112"/>
      <c r="C2867" s="1113" t="s">
        <v>5441</v>
      </c>
      <c r="D2867" s="1113"/>
      <c r="E2867" s="1113"/>
      <c r="F2867" s="1113"/>
      <c r="G2867" s="406" t="s">
        <v>167</v>
      </c>
      <c r="H2867" s="1128">
        <v>1162.76</v>
      </c>
      <c r="I2867" s="1115"/>
    </row>
    <row r="2868" spans="1:9" ht="12.75" customHeight="1" x14ac:dyDescent="0.2">
      <c r="A2868" s="1112" t="s">
        <v>5442</v>
      </c>
      <c r="B2868" s="1112"/>
      <c r="C2868" s="1113" t="s">
        <v>5443</v>
      </c>
      <c r="D2868" s="1113"/>
      <c r="E2868" s="1113"/>
      <c r="F2868" s="1113"/>
      <c r="G2868" s="406" t="s">
        <v>167</v>
      </c>
      <c r="H2868" s="1128">
        <v>1122.5</v>
      </c>
      <c r="I2868" s="1115"/>
    </row>
    <row r="2869" spans="1:9" ht="12.75" customHeight="1" x14ac:dyDescent="0.2">
      <c r="A2869" s="1140">
        <v>8695</v>
      </c>
      <c r="B2869" s="1119"/>
      <c r="C2869" s="1120" t="s">
        <v>5444</v>
      </c>
      <c r="D2869" s="1120"/>
      <c r="E2869" s="1120"/>
      <c r="F2869" s="1120"/>
      <c r="G2869" s="405"/>
      <c r="H2869" s="1121"/>
      <c r="I2869" s="1121"/>
    </row>
    <row r="2870" spans="1:9" ht="12.75" customHeight="1" x14ac:dyDescent="0.2">
      <c r="A2870" s="1140">
        <v>9078</v>
      </c>
      <c r="B2870" s="1119"/>
      <c r="C2870" s="1120" t="s">
        <v>5445</v>
      </c>
      <c r="D2870" s="1120"/>
      <c r="E2870" s="1120"/>
      <c r="F2870" s="1120"/>
      <c r="G2870" s="405"/>
      <c r="H2870" s="1121"/>
      <c r="I2870" s="1121"/>
    </row>
    <row r="2871" spans="1:9" ht="12.75" customHeight="1" x14ac:dyDescent="0.2">
      <c r="A2871" s="1112" t="s">
        <v>5446</v>
      </c>
      <c r="B2871" s="1112"/>
      <c r="C2871" s="1113" t="s">
        <v>5447</v>
      </c>
      <c r="D2871" s="1113"/>
      <c r="E2871" s="1113"/>
      <c r="F2871" s="1113"/>
      <c r="G2871" s="406" t="s">
        <v>164</v>
      </c>
      <c r="H2871" s="1117">
        <v>4.88</v>
      </c>
      <c r="I2871" s="1115"/>
    </row>
    <row r="2872" spans="1:9" ht="12.75" customHeight="1" x14ac:dyDescent="0.2">
      <c r="A2872" s="1112" t="s">
        <v>5448</v>
      </c>
      <c r="B2872" s="1112"/>
      <c r="C2872" s="1113" t="s">
        <v>5449</v>
      </c>
      <c r="D2872" s="1113"/>
      <c r="E2872" s="1113"/>
      <c r="F2872" s="1113"/>
      <c r="G2872" s="406" t="s">
        <v>53</v>
      </c>
      <c r="H2872" s="1117">
        <v>2.13</v>
      </c>
      <c r="I2872" s="1115"/>
    </row>
    <row r="2873" spans="1:9" ht="12.75" customHeight="1" x14ac:dyDescent="0.2">
      <c r="A2873" s="1112" t="s">
        <v>5450</v>
      </c>
      <c r="B2873" s="1112"/>
      <c r="C2873" s="1113" t="s">
        <v>5451</v>
      </c>
      <c r="D2873" s="1113"/>
      <c r="E2873" s="1113"/>
      <c r="F2873" s="1113"/>
      <c r="G2873" s="406" t="s">
        <v>164</v>
      </c>
      <c r="H2873" s="1117">
        <v>8.74</v>
      </c>
      <c r="I2873" s="1115"/>
    </row>
    <row r="2874" spans="1:9" ht="12.75" customHeight="1" x14ac:dyDescent="0.2">
      <c r="A2874" s="1112" t="s">
        <v>5452</v>
      </c>
      <c r="B2874" s="1112"/>
      <c r="C2874" s="1113" t="s">
        <v>5453</v>
      </c>
      <c r="D2874" s="1113"/>
      <c r="E2874" s="1113"/>
      <c r="F2874" s="1113"/>
      <c r="G2874" s="406" t="s">
        <v>164</v>
      </c>
      <c r="H2874" s="1117">
        <v>1.62</v>
      </c>
      <c r="I2874" s="1115"/>
    </row>
    <row r="2875" spans="1:9" ht="12.75" customHeight="1" x14ac:dyDescent="0.2">
      <c r="A2875" s="1112" t="s">
        <v>5454</v>
      </c>
      <c r="B2875" s="1112"/>
      <c r="C2875" s="1113" t="s">
        <v>5455</v>
      </c>
      <c r="D2875" s="1113"/>
      <c r="E2875" s="1113"/>
      <c r="F2875" s="1113"/>
      <c r="G2875" s="406" t="s">
        <v>164</v>
      </c>
      <c r="H2875" s="1117">
        <v>5.67</v>
      </c>
      <c r="I2875" s="1115"/>
    </row>
    <row r="2876" spans="1:9" ht="12.75" customHeight="1" x14ac:dyDescent="0.2">
      <c r="A2876" s="1112" t="s">
        <v>5456</v>
      </c>
      <c r="B2876" s="1112"/>
      <c r="C2876" s="1113" t="s">
        <v>5457</v>
      </c>
      <c r="D2876" s="1113"/>
      <c r="E2876" s="1113"/>
      <c r="F2876" s="1113"/>
      <c r="G2876" s="406" t="s">
        <v>425</v>
      </c>
      <c r="H2876" s="1128">
        <v>1783.1</v>
      </c>
      <c r="I2876" s="1115"/>
    </row>
    <row r="2877" spans="1:9" ht="12.75" customHeight="1" x14ac:dyDescent="0.2">
      <c r="A2877" s="1112" t="s">
        <v>5458</v>
      </c>
      <c r="B2877" s="1112"/>
      <c r="C2877" s="1113" t="s">
        <v>5459</v>
      </c>
      <c r="D2877" s="1113"/>
      <c r="E2877" s="1113"/>
      <c r="F2877" s="1113"/>
      <c r="G2877" s="406" t="s">
        <v>425</v>
      </c>
      <c r="H2877" s="1128">
        <v>3566.2</v>
      </c>
      <c r="I2877" s="1115"/>
    </row>
    <row r="2878" spans="1:9" ht="12.75" customHeight="1" x14ac:dyDescent="0.2">
      <c r="A2878" s="1140">
        <v>9079</v>
      </c>
      <c r="B2878" s="1119"/>
      <c r="C2878" s="1120" t="s">
        <v>5460</v>
      </c>
      <c r="D2878" s="1120"/>
      <c r="E2878" s="1120"/>
      <c r="F2878" s="1120"/>
      <c r="G2878" s="405"/>
      <c r="H2878" s="1121"/>
      <c r="I2878" s="1121"/>
    </row>
    <row r="2879" spans="1:9" ht="12.75" customHeight="1" x14ac:dyDescent="0.2">
      <c r="A2879" s="1112" t="s">
        <v>5461</v>
      </c>
      <c r="B2879" s="1112"/>
      <c r="C2879" s="1113" t="s">
        <v>5460</v>
      </c>
      <c r="D2879" s="1113"/>
      <c r="E2879" s="1113"/>
      <c r="F2879" s="1113"/>
      <c r="G2879" s="406" t="s">
        <v>164</v>
      </c>
      <c r="H2879" s="1117">
        <v>5.91</v>
      </c>
      <c r="I2879" s="1115"/>
    </row>
    <row r="2880" spans="1:9" ht="12.75" customHeight="1" x14ac:dyDescent="0.2">
      <c r="A2880" s="1140">
        <v>8696</v>
      </c>
      <c r="B2880" s="1119"/>
      <c r="C2880" s="1120" t="s">
        <v>5462</v>
      </c>
      <c r="D2880" s="1120"/>
      <c r="E2880" s="1120"/>
      <c r="F2880" s="1120"/>
      <c r="G2880" s="405"/>
      <c r="H2880" s="1121"/>
      <c r="I2880" s="1121"/>
    </row>
    <row r="2881" spans="1:9" ht="12.75" customHeight="1" x14ac:dyDescent="0.2">
      <c r="A2881" s="1140">
        <v>9080</v>
      </c>
      <c r="B2881" s="1119"/>
      <c r="C2881" s="1120" t="s">
        <v>5463</v>
      </c>
      <c r="D2881" s="1120"/>
      <c r="E2881" s="1120"/>
      <c r="F2881" s="1120"/>
      <c r="G2881" s="405"/>
      <c r="H2881" s="1121"/>
      <c r="I2881" s="1121"/>
    </row>
    <row r="2882" spans="1:9" ht="12.75" customHeight="1" x14ac:dyDescent="0.2">
      <c r="A2882" s="1112" t="s">
        <v>5464</v>
      </c>
      <c r="B2882" s="1112"/>
      <c r="C2882" s="1113" t="s">
        <v>5465</v>
      </c>
      <c r="D2882" s="1113"/>
      <c r="E2882" s="1113"/>
      <c r="F2882" s="1113"/>
      <c r="G2882" s="406" t="s">
        <v>164</v>
      </c>
      <c r="H2882" s="1117">
        <v>8.15</v>
      </c>
      <c r="I2882" s="1115"/>
    </row>
    <row r="2883" spans="1:9" ht="12.75" customHeight="1" x14ac:dyDescent="0.2">
      <c r="A2883" s="1140">
        <v>9081</v>
      </c>
      <c r="B2883" s="1119"/>
      <c r="C2883" s="1120" t="s">
        <v>5466</v>
      </c>
      <c r="D2883" s="1120"/>
      <c r="E2883" s="1120"/>
      <c r="F2883" s="1120"/>
      <c r="G2883" s="405"/>
      <c r="H2883" s="1121"/>
      <c r="I2883" s="1121"/>
    </row>
    <row r="2884" spans="1:9" ht="12.75" customHeight="1" x14ac:dyDescent="0.2">
      <c r="A2884" s="1112" t="s">
        <v>5467</v>
      </c>
      <c r="B2884" s="1112"/>
      <c r="C2884" s="1113" t="s">
        <v>5468</v>
      </c>
      <c r="D2884" s="1113"/>
      <c r="E2884" s="1113"/>
      <c r="F2884" s="1113"/>
      <c r="G2884" s="406" t="s">
        <v>266</v>
      </c>
      <c r="H2884" s="1116">
        <v>162.58000000000001</v>
      </c>
      <c r="I2884" s="1115"/>
    </row>
    <row r="2885" spans="1:9" ht="12.75" customHeight="1" x14ac:dyDescent="0.2">
      <c r="A2885" s="1112" t="s">
        <v>5469</v>
      </c>
      <c r="B2885" s="1112"/>
      <c r="C2885" s="1113" t="s">
        <v>5470</v>
      </c>
      <c r="D2885" s="1113"/>
      <c r="E2885" s="1113"/>
      <c r="F2885" s="1113"/>
      <c r="G2885" s="406" t="s">
        <v>164</v>
      </c>
      <c r="H2885" s="1114">
        <v>77.69</v>
      </c>
      <c r="I2885" s="1115"/>
    </row>
    <row r="2886" spans="1:9" ht="12.75" customHeight="1" x14ac:dyDescent="0.2">
      <c r="A2886" s="1112" t="s">
        <v>5471</v>
      </c>
      <c r="B2886" s="1112"/>
      <c r="C2886" s="1113" t="s">
        <v>5472</v>
      </c>
      <c r="D2886" s="1113"/>
      <c r="E2886" s="1113"/>
      <c r="F2886" s="1113"/>
      <c r="G2886" s="406" t="s">
        <v>164</v>
      </c>
      <c r="H2886" s="1114">
        <v>69.48</v>
      </c>
      <c r="I2886" s="1115"/>
    </row>
    <row r="2887" spans="1:9" ht="12.75" customHeight="1" x14ac:dyDescent="0.2">
      <c r="A2887" s="1112" t="s">
        <v>5473</v>
      </c>
      <c r="B2887" s="1112"/>
      <c r="C2887" s="1113" t="s">
        <v>5474</v>
      </c>
      <c r="D2887" s="1113"/>
      <c r="E2887" s="1113"/>
      <c r="F2887" s="1113"/>
      <c r="G2887" s="406" t="s">
        <v>164</v>
      </c>
      <c r="H2887" s="1114">
        <v>94.03</v>
      </c>
      <c r="I2887" s="1115"/>
    </row>
    <row r="2888" spans="1:9" ht="12.75" customHeight="1" x14ac:dyDescent="0.2">
      <c r="A2888" s="1112" t="s">
        <v>5475</v>
      </c>
      <c r="B2888" s="1112"/>
      <c r="C2888" s="1113" t="s">
        <v>5476</v>
      </c>
      <c r="D2888" s="1113"/>
      <c r="E2888" s="1113"/>
      <c r="F2888" s="1113"/>
      <c r="G2888" s="406" t="s">
        <v>164</v>
      </c>
      <c r="H2888" s="1116">
        <v>101.05</v>
      </c>
      <c r="I2888" s="1115"/>
    </row>
    <row r="2889" spans="1:9" ht="12.75" customHeight="1" x14ac:dyDescent="0.2">
      <c r="A2889" s="1112" t="s">
        <v>5477</v>
      </c>
      <c r="B2889" s="1112"/>
      <c r="C2889" s="1113" t="s">
        <v>5478</v>
      </c>
      <c r="D2889" s="1113"/>
      <c r="E2889" s="1113"/>
      <c r="F2889" s="1113"/>
      <c r="G2889" s="406" t="s">
        <v>164</v>
      </c>
      <c r="H2889" s="1114">
        <v>66.53</v>
      </c>
      <c r="I2889" s="1115"/>
    </row>
    <row r="2890" spans="1:9" ht="12.75" customHeight="1" x14ac:dyDescent="0.2">
      <c r="A2890" s="1112" t="s">
        <v>5479</v>
      </c>
      <c r="B2890" s="1112"/>
      <c r="C2890" s="1113" t="s">
        <v>5480</v>
      </c>
      <c r="D2890" s="1113"/>
      <c r="E2890" s="1113"/>
      <c r="F2890" s="1113"/>
      <c r="G2890" s="406" t="s">
        <v>164</v>
      </c>
      <c r="H2890" s="1114">
        <v>81.59</v>
      </c>
      <c r="I2890" s="1115"/>
    </row>
    <row r="2891" spans="1:9" ht="12.75" customHeight="1" x14ac:dyDescent="0.2">
      <c r="A2891" s="1112" t="s">
        <v>5481</v>
      </c>
      <c r="B2891" s="1112"/>
      <c r="C2891" s="1113" t="s">
        <v>5482</v>
      </c>
      <c r="D2891" s="1113"/>
      <c r="E2891" s="1113"/>
      <c r="F2891" s="1113"/>
      <c r="G2891" s="406" t="s">
        <v>164</v>
      </c>
      <c r="H2891" s="1117">
        <v>7.02</v>
      </c>
      <c r="I2891" s="1115"/>
    </row>
    <row r="2892" spans="1:9" ht="12.75" customHeight="1" x14ac:dyDescent="0.2">
      <c r="A2892" s="1140">
        <v>9082</v>
      </c>
      <c r="B2892" s="1119"/>
      <c r="C2892" s="1120" t="s">
        <v>5483</v>
      </c>
      <c r="D2892" s="1120"/>
      <c r="E2892" s="1120"/>
      <c r="F2892" s="1120"/>
      <c r="G2892" s="405"/>
      <c r="H2892" s="1121"/>
      <c r="I2892" s="1121"/>
    </row>
    <row r="2893" spans="1:9" ht="12.75" customHeight="1" x14ac:dyDescent="0.2">
      <c r="A2893" s="1112" t="s">
        <v>5484</v>
      </c>
      <c r="B2893" s="1112"/>
      <c r="C2893" s="1113" t="s">
        <v>5485</v>
      </c>
      <c r="D2893" s="1113"/>
      <c r="E2893" s="1113"/>
      <c r="F2893" s="1113"/>
      <c r="G2893" s="406" t="s">
        <v>164</v>
      </c>
      <c r="H2893" s="1114">
        <v>24.42</v>
      </c>
      <c r="I2893" s="1115"/>
    </row>
    <row r="2894" spans="1:9" ht="12.75" customHeight="1" x14ac:dyDescent="0.2">
      <c r="A2894" s="1112" t="s">
        <v>5486</v>
      </c>
      <c r="B2894" s="1112"/>
      <c r="C2894" s="1113" t="s">
        <v>5487</v>
      </c>
      <c r="D2894" s="1113"/>
      <c r="E2894" s="1113"/>
      <c r="F2894" s="1113"/>
      <c r="G2894" s="406" t="s">
        <v>589</v>
      </c>
      <c r="H2894" s="1116">
        <v>972.21</v>
      </c>
      <c r="I2894" s="1115"/>
    </row>
    <row r="2895" spans="1:9" ht="12.75" customHeight="1" x14ac:dyDescent="0.2">
      <c r="A2895" s="1112" t="s">
        <v>5488</v>
      </c>
      <c r="B2895" s="1112"/>
      <c r="C2895" s="1113" t="s">
        <v>5489</v>
      </c>
      <c r="D2895" s="1113"/>
      <c r="E2895" s="1113"/>
      <c r="F2895" s="1113"/>
      <c r="G2895" s="406" t="s">
        <v>164</v>
      </c>
      <c r="H2895" s="1114">
        <v>76.13</v>
      </c>
      <c r="I2895" s="1115"/>
    </row>
    <row r="2896" spans="1:9" ht="12.75" customHeight="1" x14ac:dyDescent="0.2">
      <c r="A2896" s="1112" t="s">
        <v>5490</v>
      </c>
      <c r="B2896" s="1112"/>
      <c r="C2896" s="1113" t="s">
        <v>5491</v>
      </c>
      <c r="D2896" s="1113"/>
      <c r="E2896" s="1113"/>
      <c r="F2896" s="1113"/>
      <c r="G2896" s="406" t="s">
        <v>266</v>
      </c>
      <c r="H2896" s="1116">
        <v>970.55</v>
      </c>
      <c r="I2896" s="1115"/>
    </row>
    <row r="2897" spans="1:9" ht="12.75" customHeight="1" x14ac:dyDescent="0.2">
      <c r="A2897" s="1112" t="s">
        <v>5492</v>
      </c>
      <c r="B2897" s="1112"/>
      <c r="C2897" s="1113" t="s">
        <v>5493</v>
      </c>
      <c r="D2897" s="1113"/>
      <c r="E2897" s="1113"/>
      <c r="F2897" s="1113"/>
      <c r="G2897" s="406" t="s">
        <v>266</v>
      </c>
      <c r="H2897" s="1128">
        <v>1668.31</v>
      </c>
      <c r="I2897" s="1115"/>
    </row>
    <row r="2898" spans="1:9" ht="12.75" customHeight="1" x14ac:dyDescent="0.2">
      <c r="A2898" s="1112" t="s">
        <v>5494</v>
      </c>
      <c r="B2898" s="1112"/>
      <c r="C2898" s="1113" t="s">
        <v>5495</v>
      </c>
      <c r="D2898" s="1113"/>
      <c r="E2898" s="1113"/>
      <c r="F2898" s="1113"/>
      <c r="G2898" s="406" t="s">
        <v>164</v>
      </c>
      <c r="H2898" s="1114">
        <v>33.85</v>
      </c>
      <c r="I2898" s="1115"/>
    </row>
    <row r="2899" spans="1:9" ht="12.75" customHeight="1" x14ac:dyDescent="0.2">
      <c r="A2899" s="1112" t="s">
        <v>5496</v>
      </c>
      <c r="B2899" s="1112"/>
      <c r="C2899" s="1113" t="s">
        <v>5497</v>
      </c>
      <c r="D2899" s="1113"/>
      <c r="E2899" s="1113"/>
      <c r="F2899" s="1113"/>
      <c r="G2899" s="406" t="s">
        <v>164</v>
      </c>
      <c r="H2899" s="1114">
        <v>23.29</v>
      </c>
      <c r="I2899" s="1115"/>
    </row>
    <row r="2900" spans="1:9" ht="12.75" customHeight="1" x14ac:dyDescent="0.2">
      <c r="A2900" s="1140">
        <v>9084</v>
      </c>
      <c r="B2900" s="1119"/>
      <c r="C2900" s="1120" t="s">
        <v>5498</v>
      </c>
      <c r="D2900" s="1120"/>
      <c r="E2900" s="1120"/>
      <c r="F2900" s="1120"/>
      <c r="G2900" s="405"/>
      <c r="H2900" s="1121"/>
      <c r="I2900" s="1121"/>
    </row>
    <row r="2901" spans="1:9" ht="12.75" customHeight="1" x14ac:dyDescent="0.2">
      <c r="A2901" s="1112" t="s">
        <v>5499</v>
      </c>
      <c r="B2901" s="1112"/>
      <c r="C2901" s="1113" t="s">
        <v>5500</v>
      </c>
      <c r="D2901" s="1113"/>
      <c r="E2901" s="1113"/>
      <c r="F2901" s="1113"/>
      <c r="G2901" s="406" t="s">
        <v>164</v>
      </c>
      <c r="H2901" s="1116">
        <v>348.4</v>
      </c>
      <c r="I2901" s="1115"/>
    </row>
    <row r="2902" spans="1:9" ht="12.75" customHeight="1" x14ac:dyDescent="0.2">
      <c r="A2902" s="1112" t="s">
        <v>5501</v>
      </c>
      <c r="B2902" s="1112"/>
      <c r="C2902" s="1113" t="s">
        <v>5502</v>
      </c>
      <c r="D2902" s="1113"/>
      <c r="E2902" s="1113"/>
      <c r="F2902" s="1113"/>
      <c r="G2902" s="406" t="s">
        <v>164</v>
      </c>
      <c r="H2902" s="1116">
        <v>140.41999999999999</v>
      </c>
      <c r="I2902" s="1115"/>
    </row>
    <row r="2903" spans="1:9" ht="12.75" customHeight="1" x14ac:dyDescent="0.2">
      <c r="A2903" s="1140">
        <v>9085</v>
      </c>
      <c r="B2903" s="1119"/>
      <c r="C2903" s="1120" t="s">
        <v>5503</v>
      </c>
      <c r="D2903" s="1120"/>
      <c r="E2903" s="1120"/>
      <c r="F2903" s="1120"/>
      <c r="G2903" s="405"/>
      <c r="H2903" s="1121"/>
      <c r="I2903" s="1121"/>
    </row>
    <row r="2904" spans="1:9" ht="12.75" customHeight="1" x14ac:dyDescent="0.2">
      <c r="A2904" s="1112" t="s">
        <v>5504</v>
      </c>
      <c r="B2904" s="1112"/>
      <c r="C2904" s="1113" t="s">
        <v>5505</v>
      </c>
      <c r="D2904" s="1113"/>
      <c r="E2904" s="1113"/>
      <c r="F2904" s="1113"/>
      <c r="G2904" s="406" t="s">
        <v>167</v>
      </c>
      <c r="H2904" s="1128">
        <v>4139.8</v>
      </c>
      <c r="I2904" s="1115"/>
    </row>
    <row r="2905" spans="1:9" ht="12.75" customHeight="1" x14ac:dyDescent="0.2">
      <c r="A2905" s="1112" t="s">
        <v>5506</v>
      </c>
      <c r="B2905" s="1112"/>
      <c r="C2905" s="1113" t="s">
        <v>5507</v>
      </c>
      <c r="D2905" s="1113"/>
      <c r="E2905" s="1113"/>
      <c r="F2905" s="1113"/>
      <c r="G2905" s="406" t="s">
        <v>814</v>
      </c>
      <c r="H2905" s="1114">
        <v>17.18</v>
      </c>
      <c r="I2905" s="1115"/>
    </row>
    <row r="2906" spans="1:9" ht="12.75" customHeight="1" x14ac:dyDescent="0.2">
      <c r="A2906" s="1112" t="s">
        <v>5508</v>
      </c>
      <c r="B2906" s="1112"/>
      <c r="C2906" s="1113" t="s">
        <v>5509</v>
      </c>
      <c r="D2906" s="1113"/>
      <c r="E2906" s="1113"/>
      <c r="F2906" s="1113"/>
      <c r="G2906" s="406" t="s">
        <v>814</v>
      </c>
      <c r="H2906" s="1117">
        <v>1.36</v>
      </c>
      <c r="I2906" s="1115"/>
    </row>
    <row r="2907" spans="1:9" ht="12.75" customHeight="1" x14ac:dyDescent="0.2">
      <c r="A2907" s="1112" t="s">
        <v>5510</v>
      </c>
      <c r="B2907" s="1112"/>
      <c r="C2907" s="1113" t="s">
        <v>5511</v>
      </c>
      <c r="D2907" s="1113"/>
      <c r="E2907" s="1113"/>
      <c r="F2907" s="1113"/>
      <c r="G2907" s="406" t="s">
        <v>167</v>
      </c>
      <c r="H2907" s="1128">
        <v>2664.75</v>
      </c>
      <c r="I2907" s="1115"/>
    </row>
    <row r="2908" spans="1:9" ht="12.75" customHeight="1" x14ac:dyDescent="0.2">
      <c r="A2908" s="1112" t="s">
        <v>5512</v>
      </c>
      <c r="B2908" s="1112"/>
      <c r="C2908" s="1113" t="s">
        <v>5513</v>
      </c>
      <c r="D2908" s="1113"/>
      <c r="E2908" s="1113"/>
      <c r="F2908" s="1113"/>
      <c r="G2908" s="406" t="s">
        <v>5514</v>
      </c>
      <c r="H2908" s="1117">
        <v>0.84</v>
      </c>
      <c r="I2908" s="1115"/>
    </row>
    <row r="2909" spans="1:9" ht="12.75" customHeight="1" x14ac:dyDescent="0.2">
      <c r="A2909" s="1140">
        <v>8697</v>
      </c>
      <c r="B2909" s="1119"/>
      <c r="C2909" s="1120" t="s">
        <v>5515</v>
      </c>
      <c r="D2909" s="1120"/>
      <c r="E2909" s="1120"/>
      <c r="F2909" s="1120"/>
      <c r="G2909" s="405"/>
      <c r="H2909" s="1121"/>
      <c r="I2909" s="1121"/>
    </row>
    <row r="2910" spans="1:9" ht="12.75" customHeight="1" x14ac:dyDescent="0.2">
      <c r="A2910" s="1140">
        <v>9086</v>
      </c>
      <c r="B2910" s="1119"/>
      <c r="C2910" s="1120" t="s">
        <v>5516</v>
      </c>
      <c r="D2910" s="1120"/>
      <c r="E2910" s="1120"/>
      <c r="F2910" s="1120"/>
      <c r="G2910" s="405"/>
      <c r="H2910" s="1121"/>
      <c r="I2910" s="1121"/>
    </row>
    <row r="2911" spans="1:9" ht="12.75" customHeight="1" x14ac:dyDescent="0.2">
      <c r="A2911" s="1112" t="s">
        <v>5517</v>
      </c>
      <c r="B2911" s="1112"/>
      <c r="C2911" s="1113" t="s">
        <v>5518</v>
      </c>
      <c r="D2911" s="1113"/>
      <c r="E2911" s="1113"/>
      <c r="F2911" s="1113"/>
      <c r="G2911" s="406" t="s">
        <v>266</v>
      </c>
      <c r="H2911" s="1114">
        <v>32.42</v>
      </c>
      <c r="I2911" s="1115"/>
    </row>
    <row r="2912" spans="1:9" ht="12.75" customHeight="1" x14ac:dyDescent="0.2">
      <c r="A2912" s="1112" t="s">
        <v>5519</v>
      </c>
      <c r="B2912" s="1112"/>
      <c r="C2912" s="1113" t="s">
        <v>5520</v>
      </c>
      <c r="D2912" s="1113"/>
      <c r="E2912" s="1113"/>
      <c r="F2912" s="1113"/>
      <c r="G2912" s="406" t="s">
        <v>266</v>
      </c>
      <c r="H2912" s="1117">
        <v>2.92</v>
      </c>
      <c r="I2912" s="1115"/>
    </row>
    <row r="2913" spans="1:9" ht="12.75" customHeight="1" x14ac:dyDescent="0.2">
      <c r="A2913" s="1140">
        <v>9087</v>
      </c>
      <c r="B2913" s="1119"/>
      <c r="C2913" s="1120" t="s">
        <v>5521</v>
      </c>
      <c r="D2913" s="1120"/>
      <c r="E2913" s="1120"/>
      <c r="F2913" s="1120"/>
      <c r="G2913" s="405"/>
      <c r="H2913" s="1121"/>
      <c r="I2913" s="1121"/>
    </row>
    <row r="2914" spans="1:9" ht="12.75" customHeight="1" x14ac:dyDescent="0.2">
      <c r="A2914" s="1112" t="s">
        <v>5522</v>
      </c>
      <c r="B2914" s="1112"/>
      <c r="C2914" s="1113" t="s">
        <v>5523</v>
      </c>
      <c r="D2914" s="1113"/>
      <c r="E2914" s="1113"/>
      <c r="F2914" s="1113"/>
      <c r="G2914" s="406" t="s">
        <v>266</v>
      </c>
      <c r="H2914" s="1114">
        <v>32.119999999999997</v>
      </c>
      <c r="I2914" s="1115"/>
    </row>
    <row r="2915" spans="1:9" ht="12.75" customHeight="1" x14ac:dyDescent="0.2">
      <c r="A2915" s="1112" t="s">
        <v>5524</v>
      </c>
      <c r="B2915" s="1112"/>
      <c r="C2915" s="1113" t="s">
        <v>5525</v>
      </c>
      <c r="D2915" s="1113"/>
      <c r="E2915" s="1113"/>
      <c r="F2915" s="1113"/>
      <c r="G2915" s="406" t="s">
        <v>266</v>
      </c>
      <c r="H2915" s="1114">
        <v>19.170000000000002</v>
      </c>
      <c r="I2915" s="1115"/>
    </row>
    <row r="2916" spans="1:9" ht="12.75" customHeight="1" x14ac:dyDescent="0.2">
      <c r="A2916" s="1112" t="s">
        <v>5526</v>
      </c>
      <c r="B2916" s="1112"/>
      <c r="C2916" s="1113" t="s">
        <v>5527</v>
      </c>
      <c r="D2916" s="1113"/>
      <c r="E2916" s="1113"/>
      <c r="F2916" s="1113"/>
      <c r="G2916" s="406" t="s">
        <v>266</v>
      </c>
      <c r="H2916" s="1117">
        <v>4.9000000000000004</v>
      </c>
      <c r="I2916" s="1115"/>
    </row>
    <row r="2917" spans="1:9" ht="12.75" customHeight="1" x14ac:dyDescent="0.2">
      <c r="A2917" s="1112" t="s">
        <v>5528</v>
      </c>
      <c r="B2917" s="1112"/>
      <c r="C2917" s="1113" t="s">
        <v>5529</v>
      </c>
      <c r="D2917" s="1113"/>
      <c r="E2917" s="1113"/>
      <c r="F2917" s="1113"/>
      <c r="G2917" s="406" t="s">
        <v>5530</v>
      </c>
      <c r="H2917" s="1117">
        <v>4.7699999999999996</v>
      </c>
      <c r="I2917" s="1115"/>
    </row>
    <row r="2918" spans="1:9" ht="12.75" customHeight="1" x14ac:dyDescent="0.2">
      <c r="A2918" s="1112" t="s">
        <v>5531</v>
      </c>
      <c r="B2918" s="1112"/>
      <c r="C2918" s="1113" t="s">
        <v>5532</v>
      </c>
      <c r="D2918" s="1113"/>
      <c r="E2918" s="1113"/>
      <c r="F2918" s="1113"/>
      <c r="G2918" s="406" t="s">
        <v>266</v>
      </c>
      <c r="H2918" s="1114">
        <v>16.899999999999999</v>
      </c>
      <c r="I2918" s="1115"/>
    </row>
    <row r="2919" spans="1:9" ht="12.75" customHeight="1" x14ac:dyDescent="0.2">
      <c r="A2919" s="1112" t="s">
        <v>5533</v>
      </c>
      <c r="B2919" s="1112"/>
      <c r="C2919" s="1113" t="s">
        <v>5534</v>
      </c>
      <c r="D2919" s="1113"/>
      <c r="E2919" s="1113"/>
      <c r="F2919" s="1113"/>
      <c r="G2919" s="406" t="s">
        <v>5530</v>
      </c>
      <c r="H2919" s="1117">
        <v>4.97</v>
      </c>
      <c r="I2919" s="1115"/>
    </row>
    <row r="2920" spans="1:9" ht="12.75" customHeight="1" x14ac:dyDescent="0.2">
      <c r="A2920" s="1112" t="s">
        <v>5535</v>
      </c>
      <c r="B2920" s="1112"/>
      <c r="C2920" s="1113" t="s">
        <v>5536</v>
      </c>
      <c r="D2920" s="1113"/>
      <c r="E2920" s="1113"/>
      <c r="F2920" s="1113"/>
      <c r="G2920" s="406" t="s">
        <v>266</v>
      </c>
      <c r="H2920" s="1114">
        <v>48</v>
      </c>
      <c r="I2920" s="1115"/>
    </row>
    <row r="2921" spans="1:9" ht="12.75" customHeight="1" x14ac:dyDescent="0.2">
      <c r="A2921" s="1112" t="s">
        <v>5537</v>
      </c>
      <c r="B2921" s="1112"/>
      <c r="C2921" s="1113" t="s">
        <v>5538</v>
      </c>
      <c r="D2921" s="1113"/>
      <c r="E2921" s="1113"/>
      <c r="F2921" s="1113"/>
      <c r="G2921" s="406" t="s">
        <v>266</v>
      </c>
      <c r="H2921" s="1114">
        <v>48</v>
      </c>
      <c r="I2921" s="1115"/>
    </row>
    <row r="2922" spans="1:9" ht="12.75" customHeight="1" x14ac:dyDescent="0.2">
      <c r="A2922" s="1140">
        <v>8698</v>
      </c>
      <c r="B2922" s="1119"/>
      <c r="C2922" s="1120" t="s">
        <v>5539</v>
      </c>
      <c r="D2922" s="1120"/>
      <c r="E2922" s="1120"/>
      <c r="F2922" s="1120"/>
      <c r="G2922" s="405"/>
      <c r="H2922" s="1121"/>
      <c r="I2922" s="1121"/>
    </row>
    <row r="2923" spans="1:9" ht="12.75" customHeight="1" x14ac:dyDescent="0.2">
      <c r="A2923" s="1140">
        <v>9089</v>
      </c>
      <c r="B2923" s="1119"/>
      <c r="C2923" s="1120" t="s">
        <v>5540</v>
      </c>
      <c r="D2923" s="1120"/>
      <c r="E2923" s="1120"/>
      <c r="F2923" s="1120"/>
      <c r="G2923" s="405"/>
      <c r="H2923" s="1121"/>
      <c r="I2923" s="1121"/>
    </row>
    <row r="2924" spans="1:9" ht="12.75" customHeight="1" x14ac:dyDescent="0.2">
      <c r="A2924" s="1112" t="s">
        <v>5541</v>
      </c>
      <c r="B2924" s="1112"/>
      <c r="C2924" s="1113" t="s">
        <v>5542</v>
      </c>
      <c r="D2924" s="1113"/>
      <c r="E2924" s="1113"/>
      <c r="F2924" s="1113"/>
      <c r="G2924" s="406" t="s">
        <v>589</v>
      </c>
      <c r="H2924" s="1116">
        <v>249.71</v>
      </c>
      <c r="I2924" s="1115"/>
    </row>
    <row r="2925" spans="1:9" ht="12.75" customHeight="1" x14ac:dyDescent="0.2">
      <c r="A2925" s="1112" t="s">
        <v>5543</v>
      </c>
      <c r="B2925" s="1112"/>
      <c r="C2925" s="1113" t="s">
        <v>5544</v>
      </c>
      <c r="D2925" s="1113"/>
      <c r="E2925" s="1113"/>
      <c r="F2925" s="1113"/>
      <c r="G2925" s="406" t="s">
        <v>589</v>
      </c>
      <c r="H2925" s="1116">
        <v>259.41000000000003</v>
      </c>
      <c r="I2925" s="1115"/>
    </row>
    <row r="2926" spans="1:9" ht="12.75" customHeight="1" x14ac:dyDescent="0.2">
      <c r="A2926" s="1112" t="s">
        <v>5545</v>
      </c>
      <c r="B2926" s="1112"/>
      <c r="C2926" s="1113" t="s">
        <v>5546</v>
      </c>
      <c r="D2926" s="1113"/>
      <c r="E2926" s="1113"/>
      <c r="F2926" s="1113"/>
      <c r="G2926" s="406" t="s">
        <v>164</v>
      </c>
      <c r="H2926" s="1114">
        <v>96.35</v>
      </c>
      <c r="I2926" s="1115"/>
    </row>
    <row r="2927" spans="1:9" ht="12.75" customHeight="1" x14ac:dyDescent="0.2">
      <c r="A2927" s="1112" t="s">
        <v>5547</v>
      </c>
      <c r="B2927" s="1112"/>
      <c r="C2927" s="1113" t="s">
        <v>5548</v>
      </c>
      <c r="D2927" s="1113"/>
      <c r="E2927" s="1113"/>
      <c r="F2927" s="1113"/>
      <c r="G2927" s="406" t="s">
        <v>164</v>
      </c>
      <c r="H2927" s="1116">
        <v>213.82</v>
      </c>
      <c r="I2927" s="1115"/>
    </row>
    <row r="2928" spans="1:9" ht="12.75" customHeight="1" x14ac:dyDescent="0.2">
      <c r="A2928" s="1112" t="s">
        <v>5549</v>
      </c>
      <c r="B2928" s="1112"/>
      <c r="C2928" s="1113" t="s">
        <v>5550</v>
      </c>
      <c r="D2928" s="1113"/>
      <c r="E2928" s="1113"/>
      <c r="F2928" s="1113"/>
      <c r="G2928" s="406" t="s">
        <v>589</v>
      </c>
      <c r="H2928" s="1128">
        <v>1614.62</v>
      </c>
      <c r="I2928" s="1115"/>
    </row>
    <row r="2929" spans="1:9" ht="12.75" customHeight="1" x14ac:dyDescent="0.2">
      <c r="A2929" s="1112" t="s">
        <v>5551</v>
      </c>
      <c r="B2929" s="1112"/>
      <c r="C2929" s="1113" t="s">
        <v>5552</v>
      </c>
      <c r="D2929" s="1113"/>
      <c r="E2929" s="1113"/>
      <c r="F2929" s="1113"/>
      <c r="G2929" s="406" t="s">
        <v>589</v>
      </c>
      <c r="H2929" s="1128">
        <v>1837.33</v>
      </c>
      <c r="I2929" s="1115"/>
    </row>
    <row r="2930" spans="1:9" ht="12.75" customHeight="1" x14ac:dyDescent="0.2">
      <c r="A2930" s="1112" t="s">
        <v>5553</v>
      </c>
      <c r="B2930" s="1112"/>
      <c r="C2930" s="1113" t="s">
        <v>5554</v>
      </c>
      <c r="D2930" s="1113"/>
      <c r="E2930" s="1113"/>
      <c r="F2930" s="1113"/>
      <c r="G2930" s="406" t="s">
        <v>589</v>
      </c>
      <c r="H2930" s="1128">
        <v>1169.21</v>
      </c>
      <c r="I2930" s="1115"/>
    </row>
    <row r="2931" spans="1:9" ht="12.75" customHeight="1" x14ac:dyDescent="0.2">
      <c r="A2931" s="1112" t="s">
        <v>5555</v>
      </c>
      <c r="B2931" s="1112"/>
      <c r="C2931" s="1113" t="s">
        <v>5556</v>
      </c>
      <c r="D2931" s="1113"/>
      <c r="E2931" s="1113"/>
      <c r="F2931" s="1113"/>
      <c r="G2931" s="406" t="s">
        <v>589</v>
      </c>
      <c r="H2931" s="1128">
        <v>1837.33</v>
      </c>
      <c r="I2931" s="1115"/>
    </row>
    <row r="2932" spans="1:9" ht="12.75" customHeight="1" x14ac:dyDescent="0.2">
      <c r="A2932" s="1112" t="s">
        <v>5557</v>
      </c>
      <c r="B2932" s="1112"/>
      <c r="C2932" s="1113" t="s">
        <v>5558</v>
      </c>
      <c r="D2932" s="1113"/>
      <c r="E2932" s="1113"/>
      <c r="F2932" s="1113"/>
      <c r="G2932" s="406" t="s">
        <v>589</v>
      </c>
      <c r="H2932" s="1116">
        <v>668.12</v>
      </c>
      <c r="I2932" s="1115"/>
    </row>
    <row r="2933" spans="1:9" ht="12.75" customHeight="1" x14ac:dyDescent="0.2">
      <c r="A2933" s="1112" t="s">
        <v>5559</v>
      </c>
      <c r="B2933" s="1112"/>
      <c r="C2933" s="1113" t="s">
        <v>5560</v>
      </c>
      <c r="D2933" s="1113"/>
      <c r="E2933" s="1113"/>
      <c r="F2933" s="1113"/>
      <c r="G2933" s="406" t="s">
        <v>589</v>
      </c>
      <c r="H2933" s="1116">
        <v>890.82</v>
      </c>
      <c r="I2933" s="1115"/>
    </row>
    <row r="2934" spans="1:9" ht="12.75" customHeight="1" x14ac:dyDescent="0.2">
      <c r="A2934" s="1112" t="s">
        <v>5561</v>
      </c>
      <c r="B2934" s="1112"/>
      <c r="C2934" s="1113" t="s">
        <v>5562</v>
      </c>
      <c r="D2934" s="1113"/>
      <c r="E2934" s="1113"/>
      <c r="F2934" s="1113"/>
      <c r="G2934" s="406" t="s">
        <v>589</v>
      </c>
      <c r="H2934" s="1116">
        <v>425.76</v>
      </c>
      <c r="I2934" s="1115"/>
    </row>
    <row r="2935" spans="1:9" ht="12.75" customHeight="1" x14ac:dyDescent="0.2">
      <c r="A2935" s="1112" t="s">
        <v>5563</v>
      </c>
      <c r="B2935" s="1112"/>
      <c r="C2935" s="1113" t="s">
        <v>5564</v>
      </c>
      <c r="D2935" s="1113"/>
      <c r="E2935" s="1113"/>
      <c r="F2935" s="1113"/>
      <c r="G2935" s="406" t="s">
        <v>589</v>
      </c>
      <c r="H2935" s="1128">
        <v>2060.0300000000002</v>
      </c>
      <c r="I2935" s="1115"/>
    </row>
    <row r="2936" spans="1:9" ht="12.75" customHeight="1" x14ac:dyDescent="0.2">
      <c r="A2936" s="1112" t="s">
        <v>5565</v>
      </c>
      <c r="B2936" s="1112"/>
      <c r="C2936" s="1113" t="s">
        <v>5566</v>
      </c>
      <c r="D2936" s="1113"/>
      <c r="E2936" s="1113"/>
      <c r="F2936" s="1113"/>
      <c r="G2936" s="406" t="s">
        <v>589</v>
      </c>
      <c r="H2936" s="1116">
        <v>445.41</v>
      </c>
      <c r="I2936" s="1115"/>
    </row>
    <row r="2937" spans="1:9" ht="12.75" customHeight="1" x14ac:dyDescent="0.2">
      <c r="A2937" s="1112" t="s">
        <v>5567</v>
      </c>
      <c r="B2937" s="1112"/>
      <c r="C2937" s="1113" t="s">
        <v>5568</v>
      </c>
      <c r="D2937" s="1113"/>
      <c r="E2937" s="1113"/>
      <c r="F2937" s="1113"/>
      <c r="G2937" s="406" t="s">
        <v>589</v>
      </c>
      <c r="H2937" s="1116">
        <v>931.43</v>
      </c>
      <c r="I2937" s="1115"/>
    </row>
    <row r="2938" spans="1:9" ht="12.75" customHeight="1" x14ac:dyDescent="0.2">
      <c r="A2938" s="1112" t="s">
        <v>5569</v>
      </c>
      <c r="B2938" s="1112"/>
      <c r="C2938" s="1113" t="s">
        <v>5570</v>
      </c>
      <c r="D2938" s="1113"/>
      <c r="E2938" s="1113"/>
      <c r="F2938" s="1113"/>
      <c r="G2938" s="406" t="s">
        <v>589</v>
      </c>
      <c r="H2938" s="1116">
        <v>169.39</v>
      </c>
      <c r="I2938" s="1115"/>
    </row>
    <row r="2939" spans="1:9" ht="12.75" customHeight="1" x14ac:dyDescent="0.2">
      <c r="A2939" s="1112" t="s">
        <v>5571</v>
      </c>
      <c r="B2939" s="1112"/>
      <c r="C2939" s="1113" t="s">
        <v>5572</v>
      </c>
      <c r="D2939" s="1113"/>
      <c r="E2939" s="1113"/>
      <c r="F2939" s="1113"/>
      <c r="G2939" s="406" t="s">
        <v>589</v>
      </c>
      <c r="H2939" s="1116">
        <v>338.79</v>
      </c>
      <c r="I2939" s="1115"/>
    </row>
    <row r="2940" spans="1:9" ht="12.75" customHeight="1" x14ac:dyDescent="0.2">
      <c r="A2940" s="1112" t="s">
        <v>5573</v>
      </c>
      <c r="B2940" s="1112"/>
      <c r="C2940" s="1113" t="s">
        <v>5574</v>
      </c>
      <c r="D2940" s="1113"/>
      <c r="E2940" s="1113"/>
      <c r="F2940" s="1113"/>
      <c r="G2940" s="406" t="s">
        <v>589</v>
      </c>
      <c r="H2940" s="1116">
        <v>610.24</v>
      </c>
      <c r="I2940" s="1115"/>
    </row>
    <row r="2941" spans="1:9" ht="12.75" customHeight="1" x14ac:dyDescent="0.2">
      <c r="A2941" s="1112" t="s">
        <v>5575</v>
      </c>
      <c r="B2941" s="1112"/>
      <c r="C2941" s="1113" t="s">
        <v>5576</v>
      </c>
      <c r="D2941" s="1113"/>
      <c r="E2941" s="1113"/>
      <c r="F2941" s="1113"/>
      <c r="G2941" s="406" t="s">
        <v>589</v>
      </c>
      <c r="H2941" s="1116">
        <v>619.21</v>
      </c>
      <c r="I2941" s="1115"/>
    </row>
    <row r="2942" spans="1:9" ht="12.75" customHeight="1" x14ac:dyDescent="0.2">
      <c r="A2942" s="1112" t="s">
        <v>5577</v>
      </c>
      <c r="B2942" s="1112"/>
      <c r="C2942" s="1113" t="s">
        <v>5578</v>
      </c>
      <c r="D2942" s="1113"/>
      <c r="E2942" s="1113"/>
      <c r="F2942" s="1113"/>
      <c r="G2942" s="406" t="s">
        <v>589</v>
      </c>
      <c r="H2942" s="1116">
        <v>915.36</v>
      </c>
      <c r="I2942" s="1115"/>
    </row>
    <row r="2943" spans="1:9" ht="12.75" customHeight="1" x14ac:dyDescent="0.2">
      <c r="A2943" s="1112" t="s">
        <v>5579</v>
      </c>
      <c r="B2943" s="1112"/>
      <c r="C2943" s="1113" t="s">
        <v>5580</v>
      </c>
      <c r="D2943" s="1113"/>
      <c r="E2943" s="1113"/>
      <c r="F2943" s="1113"/>
      <c r="G2943" s="406" t="s">
        <v>589</v>
      </c>
      <c r="H2943" s="1116">
        <v>928.82</v>
      </c>
      <c r="I2943" s="1115"/>
    </row>
    <row r="2944" spans="1:9" ht="12.75" customHeight="1" x14ac:dyDescent="0.2">
      <c r="A2944" s="1112" t="s">
        <v>5581</v>
      </c>
      <c r="B2944" s="1112"/>
      <c r="C2944" s="1113" t="s">
        <v>5582</v>
      </c>
      <c r="D2944" s="1113"/>
      <c r="E2944" s="1113"/>
      <c r="F2944" s="1113"/>
      <c r="G2944" s="406" t="s">
        <v>589</v>
      </c>
      <c r="H2944" s="1128">
        <v>1220.49</v>
      </c>
      <c r="I2944" s="1115"/>
    </row>
    <row r="2945" spans="1:9" ht="24" customHeight="1" x14ac:dyDescent="0.2">
      <c r="A2945" s="1112" t="s">
        <v>5583</v>
      </c>
      <c r="B2945" s="1112"/>
      <c r="C2945" s="1113" t="s">
        <v>5584</v>
      </c>
      <c r="D2945" s="1113"/>
      <c r="E2945" s="1113"/>
      <c r="F2945" s="1113"/>
      <c r="G2945" s="406" t="s">
        <v>589</v>
      </c>
      <c r="H2945" s="1128">
        <v>1238.43</v>
      </c>
      <c r="I2945" s="1115"/>
    </row>
    <row r="2946" spans="1:9" ht="12.75" customHeight="1" x14ac:dyDescent="0.2">
      <c r="A2946" s="1112" t="s">
        <v>5585</v>
      </c>
      <c r="B2946" s="1112"/>
      <c r="C2946" s="1113" t="s">
        <v>5586</v>
      </c>
      <c r="D2946" s="1113"/>
      <c r="E2946" s="1113"/>
      <c r="F2946" s="1113"/>
      <c r="G2946" s="406" t="s">
        <v>589</v>
      </c>
      <c r="H2946" s="1116">
        <v>605.75</v>
      </c>
      <c r="I2946" s="1115"/>
    </row>
    <row r="2947" spans="1:9" ht="24" customHeight="1" x14ac:dyDescent="0.2">
      <c r="A2947" s="1112" t="s">
        <v>5587</v>
      </c>
      <c r="B2947" s="1112"/>
      <c r="C2947" s="1113" t="s">
        <v>5588</v>
      </c>
      <c r="D2947" s="1113"/>
      <c r="E2947" s="1113"/>
      <c r="F2947" s="1113"/>
      <c r="G2947" s="406" t="s">
        <v>589</v>
      </c>
      <c r="H2947" s="1116">
        <v>309.60000000000002</v>
      </c>
      <c r="I2947" s="1115"/>
    </row>
    <row r="2948" spans="1:9" ht="12.75" customHeight="1" x14ac:dyDescent="0.2">
      <c r="A2948" s="1112" t="s">
        <v>5589</v>
      </c>
      <c r="B2948" s="1112"/>
      <c r="C2948" s="1113" t="s">
        <v>5590</v>
      </c>
      <c r="D2948" s="1113"/>
      <c r="E2948" s="1113"/>
      <c r="F2948" s="1113"/>
      <c r="G2948" s="406" t="s">
        <v>589</v>
      </c>
      <c r="H2948" s="1116">
        <v>349.99</v>
      </c>
      <c r="I2948" s="1115"/>
    </row>
    <row r="2949" spans="1:9" ht="12.75" customHeight="1" x14ac:dyDescent="0.2">
      <c r="A2949" s="1112" t="s">
        <v>5591</v>
      </c>
      <c r="B2949" s="1112"/>
      <c r="C2949" s="1113" t="s">
        <v>5592</v>
      </c>
      <c r="D2949" s="1113"/>
      <c r="E2949" s="1113"/>
      <c r="F2949" s="1113"/>
      <c r="G2949" s="406" t="s">
        <v>589</v>
      </c>
      <c r="H2949" s="1116">
        <v>394.86</v>
      </c>
      <c r="I2949" s="1115"/>
    </row>
    <row r="2950" spans="1:9" ht="12.75" customHeight="1" x14ac:dyDescent="0.2">
      <c r="A2950" s="1112" t="s">
        <v>5593</v>
      </c>
      <c r="B2950" s="1112"/>
      <c r="C2950" s="1113" t="s">
        <v>5594</v>
      </c>
      <c r="D2950" s="1113"/>
      <c r="E2950" s="1113"/>
      <c r="F2950" s="1113"/>
      <c r="G2950" s="406" t="s">
        <v>589</v>
      </c>
      <c r="H2950" s="1116">
        <v>147.62</v>
      </c>
      <c r="I2950" s="1115"/>
    </row>
    <row r="2951" spans="1:9" ht="12.75" customHeight="1" x14ac:dyDescent="0.2">
      <c r="A2951" s="1112" t="s">
        <v>5595</v>
      </c>
      <c r="B2951" s="1112"/>
      <c r="C2951" s="1113" t="s">
        <v>5596</v>
      </c>
      <c r="D2951" s="1113"/>
      <c r="E2951" s="1113"/>
      <c r="F2951" s="1113"/>
      <c r="G2951" s="406" t="s">
        <v>589</v>
      </c>
      <c r="H2951" s="1116">
        <v>291.66000000000003</v>
      </c>
      <c r="I2951" s="1115"/>
    </row>
    <row r="2952" spans="1:9" ht="12.75" customHeight="1" x14ac:dyDescent="0.2">
      <c r="A2952" s="1112" t="s">
        <v>5597</v>
      </c>
      <c r="B2952" s="1112"/>
      <c r="C2952" s="1113" t="s">
        <v>5598</v>
      </c>
      <c r="D2952" s="1113"/>
      <c r="E2952" s="1113"/>
      <c r="F2952" s="1113"/>
      <c r="G2952" s="406" t="s">
        <v>589</v>
      </c>
      <c r="H2952" s="1116">
        <v>296.14</v>
      </c>
      <c r="I2952" s="1115"/>
    </row>
    <row r="2953" spans="1:9" ht="12.75" customHeight="1" x14ac:dyDescent="0.2">
      <c r="A2953" s="1112" t="s">
        <v>5599</v>
      </c>
      <c r="B2953" s="1112"/>
      <c r="C2953" s="1113" t="s">
        <v>5600</v>
      </c>
      <c r="D2953" s="1113"/>
      <c r="E2953" s="1113"/>
      <c r="F2953" s="1113"/>
      <c r="G2953" s="406" t="s">
        <v>589</v>
      </c>
      <c r="H2953" s="1116">
        <v>233.32</v>
      </c>
      <c r="I2953" s="1115"/>
    </row>
    <row r="2954" spans="1:9" ht="12.75" customHeight="1" x14ac:dyDescent="0.2">
      <c r="A2954" s="1112" t="s">
        <v>5601</v>
      </c>
      <c r="B2954" s="1112"/>
      <c r="C2954" s="1113" t="s">
        <v>5602</v>
      </c>
      <c r="D2954" s="1113"/>
      <c r="E2954" s="1113"/>
      <c r="F2954" s="1113"/>
      <c r="G2954" s="406" t="s">
        <v>589</v>
      </c>
      <c r="H2954" s="1116">
        <v>242.3</v>
      </c>
      <c r="I2954" s="1115"/>
    </row>
    <row r="2955" spans="1:9" ht="12.75" customHeight="1" x14ac:dyDescent="0.2">
      <c r="A2955" s="1112" t="s">
        <v>5603</v>
      </c>
      <c r="B2955" s="1112"/>
      <c r="C2955" s="1113" t="s">
        <v>5604</v>
      </c>
      <c r="D2955" s="1113"/>
      <c r="E2955" s="1113"/>
      <c r="F2955" s="1113"/>
      <c r="G2955" s="406" t="s">
        <v>589</v>
      </c>
      <c r="H2955" s="1128">
        <v>2212.14</v>
      </c>
      <c r="I2955" s="1115"/>
    </row>
    <row r="2956" spans="1:9" ht="12.75" customHeight="1" x14ac:dyDescent="0.2">
      <c r="A2956" s="1112" t="s">
        <v>5605</v>
      </c>
      <c r="B2956" s="1112"/>
      <c r="C2956" s="1113" t="s">
        <v>5606</v>
      </c>
      <c r="D2956" s="1113"/>
      <c r="E2956" s="1113"/>
      <c r="F2956" s="1113"/>
      <c r="G2956" s="406" t="s">
        <v>589</v>
      </c>
      <c r="H2956" s="1128">
        <v>2244.67</v>
      </c>
      <c r="I2956" s="1115"/>
    </row>
    <row r="2957" spans="1:9" ht="12.75" customHeight="1" x14ac:dyDescent="0.2">
      <c r="A2957" s="1112" t="s">
        <v>5607</v>
      </c>
      <c r="B2957" s="1112"/>
      <c r="C2957" s="1113" t="s">
        <v>5608</v>
      </c>
      <c r="D2957" s="1113"/>
      <c r="E2957" s="1113"/>
      <c r="F2957" s="1113"/>
      <c r="G2957" s="406" t="s">
        <v>589</v>
      </c>
      <c r="H2957" s="1128">
        <v>2517.2600000000002</v>
      </c>
      <c r="I2957" s="1115"/>
    </row>
    <row r="2958" spans="1:9" ht="12.75" customHeight="1" x14ac:dyDescent="0.2">
      <c r="A2958" s="1112" t="s">
        <v>5609</v>
      </c>
      <c r="B2958" s="1112"/>
      <c r="C2958" s="1113" t="s">
        <v>5610</v>
      </c>
      <c r="D2958" s="1113"/>
      <c r="E2958" s="1113"/>
      <c r="F2958" s="1113"/>
      <c r="G2958" s="406" t="s">
        <v>589</v>
      </c>
      <c r="H2958" s="1128">
        <v>2554.2800000000002</v>
      </c>
      <c r="I2958" s="1115"/>
    </row>
    <row r="2959" spans="1:9" ht="12.75" customHeight="1" x14ac:dyDescent="0.2">
      <c r="A2959" s="1112" t="s">
        <v>5611</v>
      </c>
      <c r="B2959" s="1112"/>
      <c r="C2959" s="1113" t="s">
        <v>5612</v>
      </c>
      <c r="D2959" s="1113"/>
      <c r="E2959" s="1113"/>
      <c r="F2959" s="1113"/>
      <c r="G2959" s="406" t="s">
        <v>589</v>
      </c>
      <c r="H2959" s="1116">
        <v>292.83</v>
      </c>
      <c r="I2959" s="1115"/>
    </row>
    <row r="2960" spans="1:9" ht="12.75" customHeight="1" x14ac:dyDescent="0.2">
      <c r="A2960" s="1112" t="s">
        <v>5613</v>
      </c>
      <c r="B2960" s="1112"/>
      <c r="C2960" s="1113" t="s">
        <v>5614</v>
      </c>
      <c r="D2960" s="1113"/>
      <c r="E2960" s="1113"/>
      <c r="F2960" s="1113"/>
      <c r="G2960" s="406" t="s">
        <v>589</v>
      </c>
      <c r="H2960" s="1116">
        <v>312.36</v>
      </c>
      <c r="I2960" s="1115"/>
    </row>
    <row r="2961" spans="1:9" ht="12.75" customHeight="1" x14ac:dyDescent="0.2">
      <c r="A2961" s="1112" t="s">
        <v>5615</v>
      </c>
      <c r="B2961" s="1112"/>
      <c r="C2961" s="1113" t="s">
        <v>5616</v>
      </c>
      <c r="D2961" s="1113"/>
      <c r="E2961" s="1113"/>
      <c r="F2961" s="1113"/>
      <c r="G2961" s="406" t="s">
        <v>589</v>
      </c>
      <c r="H2961" s="1116">
        <v>641.91</v>
      </c>
      <c r="I2961" s="1115"/>
    </row>
    <row r="2962" spans="1:9" ht="12.75" customHeight="1" x14ac:dyDescent="0.2">
      <c r="A2962" s="1112" t="s">
        <v>5617</v>
      </c>
      <c r="B2962" s="1112"/>
      <c r="C2962" s="1113" t="s">
        <v>5618</v>
      </c>
      <c r="D2962" s="1113"/>
      <c r="E2962" s="1113"/>
      <c r="F2962" s="1113"/>
      <c r="G2962" s="406" t="s">
        <v>589</v>
      </c>
      <c r="H2962" s="1116">
        <v>942.88</v>
      </c>
      <c r="I2962" s="1115"/>
    </row>
    <row r="2963" spans="1:9" ht="12.75" customHeight="1" x14ac:dyDescent="0.2">
      <c r="A2963" s="1112" t="s">
        <v>5619</v>
      </c>
      <c r="B2963" s="1112"/>
      <c r="C2963" s="1113" t="s">
        <v>5620</v>
      </c>
      <c r="D2963" s="1113"/>
      <c r="E2963" s="1113"/>
      <c r="F2963" s="1113"/>
      <c r="G2963" s="406" t="s">
        <v>589</v>
      </c>
      <c r="H2963" s="1116">
        <v>248.63</v>
      </c>
      <c r="I2963" s="1115"/>
    </row>
    <row r="2964" spans="1:9" ht="12.75" customHeight="1" x14ac:dyDescent="0.2">
      <c r="A2964" s="1112" t="s">
        <v>5621</v>
      </c>
      <c r="B2964" s="1112"/>
      <c r="C2964" s="1113" t="s">
        <v>5622</v>
      </c>
      <c r="D2964" s="1113"/>
      <c r="E2964" s="1113"/>
      <c r="F2964" s="1113"/>
      <c r="G2964" s="406" t="s">
        <v>167</v>
      </c>
      <c r="H2964" s="1116">
        <v>596.79</v>
      </c>
      <c r="I2964" s="1115"/>
    </row>
    <row r="2965" spans="1:9" ht="12.75" customHeight="1" x14ac:dyDescent="0.2">
      <c r="A2965" s="1112" t="s">
        <v>5623</v>
      </c>
      <c r="B2965" s="1112"/>
      <c r="C2965" s="1113" t="s">
        <v>5624</v>
      </c>
      <c r="D2965" s="1113"/>
      <c r="E2965" s="1113"/>
      <c r="F2965" s="1113"/>
      <c r="G2965" s="406" t="s">
        <v>589</v>
      </c>
      <c r="H2965" s="1116">
        <v>565.72</v>
      </c>
      <c r="I2965" s="1115"/>
    </row>
    <row r="2966" spans="1:9" ht="12.75" customHeight="1" x14ac:dyDescent="0.2">
      <c r="A2966" s="1112" t="s">
        <v>5625</v>
      </c>
      <c r="B2966" s="1112"/>
      <c r="C2966" s="1113" t="s">
        <v>5626</v>
      </c>
      <c r="D2966" s="1113"/>
      <c r="E2966" s="1113"/>
      <c r="F2966" s="1113"/>
      <c r="G2966" s="406" t="s">
        <v>589</v>
      </c>
      <c r="H2966" s="1116">
        <v>646.54</v>
      </c>
      <c r="I2966" s="1115"/>
    </row>
    <row r="2967" spans="1:9" ht="12.75" customHeight="1" x14ac:dyDescent="0.2">
      <c r="A2967" s="1112" t="s">
        <v>5627</v>
      </c>
      <c r="B2967" s="1112"/>
      <c r="C2967" s="1113" t="s">
        <v>5628</v>
      </c>
      <c r="D2967" s="1113"/>
      <c r="E2967" s="1113"/>
      <c r="F2967" s="1113"/>
      <c r="G2967" s="406" t="s">
        <v>589</v>
      </c>
      <c r="H2967" s="1116">
        <v>808.18</v>
      </c>
      <c r="I2967" s="1115"/>
    </row>
    <row r="2968" spans="1:9" ht="12.75" customHeight="1" x14ac:dyDescent="0.2">
      <c r="A2968" s="1112" t="s">
        <v>5629</v>
      </c>
      <c r="B2968" s="1112"/>
      <c r="C2968" s="1113" t="s">
        <v>5630</v>
      </c>
      <c r="D2968" s="1113"/>
      <c r="E2968" s="1113"/>
      <c r="F2968" s="1113"/>
      <c r="G2968" s="406" t="s">
        <v>589</v>
      </c>
      <c r="H2968" s="1116">
        <v>333.71</v>
      </c>
      <c r="I2968" s="1115"/>
    </row>
    <row r="2969" spans="1:9" ht="12.75" customHeight="1" x14ac:dyDescent="0.2">
      <c r="A2969" s="1112" t="s">
        <v>5631</v>
      </c>
      <c r="B2969" s="1112"/>
      <c r="C2969" s="1113" t="s">
        <v>5632</v>
      </c>
      <c r="D2969" s="1113"/>
      <c r="E2969" s="1113"/>
      <c r="F2969" s="1113"/>
      <c r="G2969" s="406" t="s">
        <v>164</v>
      </c>
      <c r="H2969" s="1116">
        <v>146.94999999999999</v>
      </c>
      <c r="I2969" s="1115"/>
    </row>
    <row r="2970" spans="1:9" ht="12.75" customHeight="1" x14ac:dyDescent="0.2">
      <c r="A2970" s="1140">
        <v>9090</v>
      </c>
      <c r="B2970" s="1119"/>
      <c r="C2970" s="1120" t="s">
        <v>5633</v>
      </c>
      <c r="D2970" s="1120"/>
      <c r="E2970" s="1120"/>
      <c r="F2970" s="1120"/>
      <c r="G2970" s="405"/>
      <c r="H2970" s="1121"/>
      <c r="I2970" s="1121"/>
    </row>
    <row r="2971" spans="1:9" ht="12.75" customHeight="1" x14ac:dyDescent="0.2">
      <c r="A2971" s="1112" t="s">
        <v>5634</v>
      </c>
      <c r="B2971" s="1112"/>
      <c r="C2971" s="1113" t="s">
        <v>5635</v>
      </c>
      <c r="D2971" s="1113"/>
      <c r="E2971" s="1113"/>
      <c r="F2971" s="1113"/>
      <c r="G2971" s="406" t="s">
        <v>589</v>
      </c>
      <c r="H2971" s="1116">
        <v>169.37</v>
      </c>
      <c r="I2971" s="1115"/>
    </row>
    <row r="2972" spans="1:9" ht="12.75" customHeight="1" x14ac:dyDescent="0.2">
      <c r="A2972" s="1112" t="s">
        <v>5636</v>
      </c>
      <c r="B2972" s="1112"/>
      <c r="C2972" s="1113" t="s">
        <v>5637</v>
      </c>
      <c r="D2972" s="1113"/>
      <c r="E2972" s="1113"/>
      <c r="F2972" s="1113"/>
      <c r="G2972" s="406" t="s">
        <v>231</v>
      </c>
      <c r="H2972" s="1116">
        <v>867.51</v>
      </c>
      <c r="I2972" s="1115"/>
    </row>
    <row r="2973" spans="1:9" ht="12.75" customHeight="1" x14ac:dyDescent="0.2">
      <c r="A2973" s="1140">
        <v>9091</v>
      </c>
      <c r="B2973" s="1119"/>
      <c r="C2973" s="1120" t="s">
        <v>810</v>
      </c>
      <c r="D2973" s="1120"/>
      <c r="E2973" s="1120"/>
      <c r="F2973" s="1120"/>
      <c r="G2973" s="405"/>
      <c r="H2973" s="1121"/>
      <c r="I2973" s="1121"/>
    </row>
    <row r="2974" spans="1:9" ht="12.75" customHeight="1" x14ac:dyDescent="0.2">
      <c r="A2974" s="1112" t="s">
        <v>5638</v>
      </c>
      <c r="B2974" s="1112"/>
      <c r="C2974" s="1113" t="s">
        <v>5639</v>
      </c>
      <c r="D2974" s="1113"/>
      <c r="E2974" s="1113"/>
      <c r="F2974" s="1113"/>
      <c r="G2974" s="406" t="s">
        <v>266</v>
      </c>
      <c r="H2974" s="1128">
        <v>3674.82</v>
      </c>
      <c r="I2974" s="1115"/>
    </row>
    <row r="2975" spans="1:9" ht="12.75" customHeight="1" x14ac:dyDescent="0.2">
      <c r="A2975" s="1112" t="s">
        <v>5640</v>
      </c>
      <c r="B2975" s="1112"/>
      <c r="C2975" s="1113" t="s">
        <v>5641</v>
      </c>
      <c r="D2975" s="1113"/>
      <c r="E2975" s="1113"/>
      <c r="F2975" s="1113"/>
      <c r="G2975" s="406" t="s">
        <v>266</v>
      </c>
      <c r="H2975" s="1128">
        <v>3674.82</v>
      </c>
      <c r="I2975" s="1115"/>
    </row>
    <row r="2976" spans="1:9" ht="12.75" customHeight="1" x14ac:dyDescent="0.2">
      <c r="A2976" s="1112" t="s">
        <v>5642</v>
      </c>
      <c r="B2976" s="1112"/>
      <c r="C2976" s="1113" t="s">
        <v>5643</v>
      </c>
      <c r="D2976" s="1113"/>
      <c r="E2976" s="1113"/>
      <c r="F2976" s="1113"/>
      <c r="G2976" s="406" t="s">
        <v>266</v>
      </c>
      <c r="H2976" s="1128">
        <v>1806.27</v>
      </c>
      <c r="I2976" s="1115"/>
    </row>
    <row r="2977" spans="1:9" ht="12.75" customHeight="1" x14ac:dyDescent="0.2">
      <c r="A2977" s="1112" t="s">
        <v>5644</v>
      </c>
      <c r="B2977" s="1112"/>
      <c r="C2977" s="1113" t="s">
        <v>5645</v>
      </c>
      <c r="D2977" s="1113"/>
      <c r="E2977" s="1113"/>
      <c r="F2977" s="1113"/>
      <c r="G2977" s="406" t="s">
        <v>266</v>
      </c>
      <c r="H2977" s="1128">
        <v>1960.43</v>
      </c>
      <c r="I2977" s="1115"/>
    </row>
    <row r="2978" spans="1:9" ht="12.75" customHeight="1" x14ac:dyDescent="0.2">
      <c r="A2978" s="1112" t="s">
        <v>5646</v>
      </c>
      <c r="B2978" s="1112"/>
      <c r="C2978" s="1113" t="s">
        <v>5647</v>
      </c>
      <c r="D2978" s="1113"/>
      <c r="E2978" s="1113"/>
      <c r="F2978" s="1113"/>
      <c r="G2978" s="406" t="s">
        <v>266</v>
      </c>
      <c r="H2978" s="1128">
        <v>2497.2600000000002</v>
      </c>
      <c r="I2978" s="1115"/>
    </row>
    <row r="2979" spans="1:9" ht="12.75" customHeight="1" x14ac:dyDescent="0.2">
      <c r="A2979" s="1112" t="s">
        <v>5648</v>
      </c>
      <c r="B2979" s="1112"/>
      <c r="C2979" s="1113" t="s">
        <v>5649</v>
      </c>
      <c r="D2979" s="1113"/>
      <c r="E2979" s="1113"/>
      <c r="F2979" s="1113"/>
      <c r="G2979" s="406" t="s">
        <v>164</v>
      </c>
      <c r="H2979" s="1116">
        <v>150.91999999999999</v>
      </c>
      <c r="I2979" s="1115"/>
    </row>
    <row r="2980" spans="1:9" ht="12.75" customHeight="1" x14ac:dyDescent="0.2">
      <c r="A2980" s="1112" t="s">
        <v>5650</v>
      </c>
      <c r="B2980" s="1112"/>
      <c r="C2980" s="1113" t="s">
        <v>5651</v>
      </c>
      <c r="D2980" s="1113"/>
      <c r="E2980" s="1113"/>
      <c r="F2980" s="1113"/>
      <c r="G2980" s="406" t="s">
        <v>164</v>
      </c>
      <c r="H2980" s="1116">
        <v>259.22000000000003</v>
      </c>
      <c r="I2980" s="1115"/>
    </row>
    <row r="2981" spans="1:9" ht="12.75" customHeight="1" x14ac:dyDescent="0.2">
      <c r="A2981" s="1112" t="s">
        <v>8867</v>
      </c>
      <c r="B2981" s="1112"/>
      <c r="C2981" s="1113" t="s">
        <v>5652</v>
      </c>
      <c r="D2981" s="1113"/>
      <c r="E2981" s="1113"/>
      <c r="F2981" s="1113"/>
      <c r="G2981" s="406" t="s">
        <v>164</v>
      </c>
      <c r="H2981" s="1116">
        <v>212.45</v>
      </c>
      <c r="I2981" s="1115"/>
    </row>
    <row r="2982" spans="1:9" ht="12.75" customHeight="1" x14ac:dyDescent="0.2">
      <c r="A2982" s="1112" t="s">
        <v>5653</v>
      </c>
      <c r="B2982" s="1112"/>
      <c r="C2982" s="1113" t="s">
        <v>5654</v>
      </c>
      <c r="D2982" s="1113"/>
      <c r="E2982" s="1113"/>
      <c r="F2982" s="1113"/>
      <c r="G2982" s="406" t="s">
        <v>164</v>
      </c>
      <c r="H2982" s="1116">
        <v>183.58</v>
      </c>
      <c r="I2982" s="1115"/>
    </row>
    <row r="2983" spans="1:9" ht="12.75" customHeight="1" x14ac:dyDescent="0.2">
      <c r="A2983" s="1112" t="s">
        <v>5655</v>
      </c>
      <c r="B2983" s="1112"/>
      <c r="C2983" s="1113" t="s">
        <v>5656</v>
      </c>
      <c r="D2983" s="1113"/>
      <c r="E2983" s="1113"/>
      <c r="F2983" s="1113"/>
      <c r="G2983" s="406" t="s">
        <v>164</v>
      </c>
      <c r="H2983" s="1116">
        <v>335.6</v>
      </c>
      <c r="I2983" s="1115"/>
    </row>
    <row r="2984" spans="1:9" ht="12.75" customHeight="1" x14ac:dyDescent="0.2">
      <c r="A2984" s="1112" t="s">
        <v>5657</v>
      </c>
      <c r="B2984" s="1112"/>
      <c r="C2984" s="1113" t="s">
        <v>5658</v>
      </c>
      <c r="D2984" s="1113"/>
      <c r="E2984" s="1113"/>
      <c r="F2984" s="1113"/>
      <c r="G2984" s="406" t="s">
        <v>266</v>
      </c>
      <c r="H2984" s="1128">
        <v>2979.55</v>
      </c>
      <c r="I2984" s="1115"/>
    </row>
    <row r="2985" spans="1:9" ht="12.75" customHeight="1" x14ac:dyDescent="0.2">
      <c r="A2985" s="1112" t="s">
        <v>5659</v>
      </c>
      <c r="B2985" s="1112"/>
      <c r="C2985" s="1113" t="s">
        <v>5660</v>
      </c>
      <c r="D2985" s="1113"/>
      <c r="E2985" s="1113"/>
      <c r="F2985" s="1113"/>
      <c r="G2985" s="406" t="s">
        <v>266</v>
      </c>
      <c r="H2985" s="1128">
        <v>2900.3</v>
      </c>
      <c r="I2985" s="1115"/>
    </row>
    <row r="2986" spans="1:9" ht="12.75" customHeight="1" x14ac:dyDescent="0.2">
      <c r="A2986" s="1112" t="s">
        <v>5661</v>
      </c>
      <c r="B2986" s="1112"/>
      <c r="C2986" s="1113" t="s">
        <v>5662</v>
      </c>
      <c r="D2986" s="1113"/>
      <c r="E2986" s="1113"/>
      <c r="F2986" s="1113"/>
      <c r="G2986" s="406" t="s">
        <v>266</v>
      </c>
      <c r="H2986" s="1128">
        <v>1997.92</v>
      </c>
      <c r="I2986" s="1115"/>
    </row>
    <row r="2987" spans="1:9" ht="12.75" customHeight="1" x14ac:dyDescent="0.2">
      <c r="A2987" s="1140">
        <v>9092</v>
      </c>
      <c r="B2987" s="1119"/>
      <c r="C2987" s="1120" t="s">
        <v>916</v>
      </c>
      <c r="D2987" s="1120"/>
      <c r="E2987" s="1120"/>
      <c r="F2987" s="1120"/>
      <c r="G2987" s="405"/>
      <c r="H2987" s="1121"/>
      <c r="I2987" s="1121"/>
    </row>
    <row r="2988" spans="1:9" ht="12.75" customHeight="1" x14ac:dyDescent="0.2">
      <c r="A2988" s="1112" t="s">
        <v>5663</v>
      </c>
      <c r="B2988" s="1112"/>
      <c r="C2988" s="1113" t="s">
        <v>5664</v>
      </c>
      <c r="D2988" s="1113"/>
      <c r="E2988" s="1113"/>
      <c r="F2988" s="1113"/>
      <c r="G2988" s="406" t="s">
        <v>589</v>
      </c>
      <c r="H2988" s="1116">
        <v>231.9</v>
      </c>
      <c r="I2988" s="1115"/>
    </row>
    <row r="2989" spans="1:9" ht="12.75" customHeight="1" x14ac:dyDescent="0.2">
      <c r="A2989" s="1140">
        <v>9093</v>
      </c>
      <c r="B2989" s="1119"/>
      <c r="C2989" s="1120" t="s">
        <v>4500</v>
      </c>
      <c r="D2989" s="1120"/>
      <c r="E2989" s="1120"/>
      <c r="F2989" s="1120"/>
      <c r="G2989" s="405"/>
      <c r="H2989" s="1121"/>
      <c r="I2989" s="1121"/>
    </row>
    <row r="2990" spans="1:9" ht="12.75" customHeight="1" x14ac:dyDescent="0.2">
      <c r="A2990" s="1112" t="s">
        <v>5665</v>
      </c>
      <c r="B2990" s="1112"/>
      <c r="C2990" s="1113" t="s">
        <v>5666</v>
      </c>
      <c r="D2990" s="1113"/>
      <c r="E2990" s="1113"/>
      <c r="F2990" s="1113"/>
      <c r="G2990" s="406" t="s">
        <v>589</v>
      </c>
      <c r="H2990" s="1136">
        <v>14518.03</v>
      </c>
      <c r="I2990" s="1115"/>
    </row>
    <row r="2991" spans="1:9" ht="12.75" customHeight="1" x14ac:dyDescent="0.2">
      <c r="A2991" s="1112" t="s">
        <v>5667</v>
      </c>
      <c r="B2991" s="1112"/>
      <c r="C2991" s="1113" t="s">
        <v>5668</v>
      </c>
      <c r="D2991" s="1113"/>
      <c r="E2991" s="1113"/>
      <c r="F2991" s="1113"/>
      <c r="G2991" s="406" t="s">
        <v>589</v>
      </c>
      <c r="H2991" s="1136">
        <v>17915.150000000001</v>
      </c>
      <c r="I2991" s="1115"/>
    </row>
    <row r="2992" spans="1:9" ht="12.75" customHeight="1" x14ac:dyDescent="0.2">
      <c r="A2992" s="1112" t="s">
        <v>5669</v>
      </c>
      <c r="B2992" s="1112"/>
      <c r="C2992" s="1113" t="s">
        <v>5670</v>
      </c>
      <c r="D2992" s="1113"/>
      <c r="E2992" s="1113"/>
      <c r="F2992" s="1113"/>
      <c r="G2992" s="406" t="s">
        <v>589</v>
      </c>
      <c r="H2992" s="1136">
        <v>19715.45</v>
      </c>
      <c r="I2992" s="1115"/>
    </row>
    <row r="2993" spans="1:9" ht="12.75" customHeight="1" x14ac:dyDescent="0.2">
      <c r="A2993" s="1112" t="s">
        <v>5671</v>
      </c>
      <c r="B2993" s="1112"/>
      <c r="C2993" s="1113" t="s">
        <v>5672</v>
      </c>
      <c r="D2993" s="1113"/>
      <c r="E2993" s="1113"/>
      <c r="F2993" s="1113"/>
      <c r="G2993" s="406" t="s">
        <v>589</v>
      </c>
      <c r="H2993" s="1136">
        <v>21577.26</v>
      </c>
      <c r="I2993" s="1115"/>
    </row>
    <row r="2994" spans="1:9" ht="12.75" customHeight="1" x14ac:dyDescent="0.2">
      <c r="A2994" s="1112" t="s">
        <v>5673</v>
      </c>
      <c r="B2994" s="1112"/>
      <c r="C2994" s="1113" t="s">
        <v>5674</v>
      </c>
      <c r="D2994" s="1113"/>
      <c r="E2994" s="1113"/>
      <c r="F2994" s="1113"/>
      <c r="G2994" s="406" t="s">
        <v>589</v>
      </c>
      <c r="H2994" s="1136">
        <v>23236.45</v>
      </c>
      <c r="I2994" s="1115"/>
    </row>
    <row r="2995" spans="1:9" ht="12.75" customHeight="1" x14ac:dyDescent="0.2">
      <c r="A2995" s="1112" t="s">
        <v>5675</v>
      </c>
      <c r="B2995" s="1112"/>
      <c r="C2995" s="1113" t="s">
        <v>5676</v>
      </c>
      <c r="D2995" s="1113"/>
      <c r="E2995" s="1113"/>
      <c r="F2995" s="1113"/>
      <c r="G2995" s="406" t="s">
        <v>589</v>
      </c>
      <c r="H2995" s="1128">
        <v>3917.26</v>
      </c>
      <c r="I2995" s="1115"/>
    </row>
    <row r="2996" spans="1:9" ht="12.75" customHeight="1" x14ac:dyDescent="0.2">
      <c r="A2996" s="1140">
        <v>9095</v>
      </c>
      <c r="B2996" s="1119"/>
      <c r="C2996" s="1120" t="s">
        <v>5677</v>
      </c>
      <c r="D2996" s="1120"/>
      <c r="E2996" s="1120"/>
      <c r="F2996" s="1120"/>
      <c r="G2996" s="405"/>
      <c r="H2996" s="1121"/>
      <c r="I2996" s="1121"/>
    </row>
    <row r="2997" spans="1:9" ht="12.75" customHeight="1" x14ac:dyDescent="0.2">
      <c r="A2997" s="1112" t="s">
        <v>5678</v>
      </c>
      <c r="B2997" s="1112"/>
      <c r="C2997" s="1113" t="s">
        <v>5679</v>
      </c>
      <c r="D2997" s="1113"/>
      <c r="E2997" s="1113"/>
      <c r="F2997" s="1113"/>
      <c r="G2997" s="406" t="s">
        <v>231</v>
      </c>
      <c r="H2997" s="1128">
        <v>5310.51</v>
      </c>
      <c r="I2997" s="1115"/>
    </row>
    <row r="2998" spans="1:9" ht="12.75" customHeight="1" x14ac:dyDescent="0.2">
      <c r="A2998" s="1140">
        <v>9096</v>
      </c>
      <c r="B2998" s="1119"/>
      <c r="C2998" s="1120" t="s">
        <v>5680</v>
      </c>
      <c r="D2998" s="1120"/>
      <c r="E2998" s="1120"/>
      <c r="F2998" s="1120"/>
      <c r="G2998" s="405"/>
      <c r="H2998" s="1121"/>
      <c r="I2998" s="1121"/>
    </row>
    <row r="2999" spans="1:9" ht="12.75" customHeight="1" x14ac:dyDescent="0.2">
      <c r="A2999" s="1112" t="s">
        <v>5681</v>
      </c>
      <c r="B2999" s="1112"/>
      <c r="C2999" s="1113" t="s">
        <v>5682</v>
      </c>
      <c r="D2999" s="1113"/>
      <c r="E2999" s="1113"/>
      <c r="F2999" s="1113"/>
      <c r="G2999" s="406" t="s">
        <v>167</v>
      </c>
      <c r="H2999" s="1128">
        <v>2911.92</v>
      </c>
      <c r="I2999" s="1115"/>
    </row>
    <row r="3000" spans="1:9" ht="12.75" customHeight="1" x14ac:dyDescent="0.2">
      <c r="A3000" s="1140">
        <v>9097</v>
      </c>
      <c r="B3000" s="1119"/>
      <c r="C3000" s="1120" t="s">
        <v>5683</v>
      </c>
      <c r="D3000" s="1120"/>
      <c r="E3000" s="1120"/>
      <c r="F3000" s="1120"/>
      <c r="G3000" s="405"/>
      <c r="H3000" s="1121"/>
      <c r="I3000" s="1121"/>
    </row>
    <row r="3001" spans="1:9" ht="12.75" customHeight="1" x14ac:dyDescent="0.2">
      <c r="A3001" s="1112" t="s">
        <v>5684</v>
      </c>
      <c r="B3001" s="1112"/>
      <c r="C3001" s="1113" t="s">
        <v>5685</v>
      </c>
      <c r="D3001" s="1113"/>
      <c r="E3001" s="1113"/>
      <c r="F3001" s="1113"/>
      <c r="G3001" s="406" t="s">
        <v>231</v>
      </c>
      <c r="H3001" s="1116">
        <v>589.36</v>
      </c>
      <c r="I3001" s="1115"/>
    </row>
    <row r="3002" spans="1:9" ht="12.75" customHeight="1" x14ac:dyDescent="0.2">
      <c r="A3002" s="1112" t="s">
        <v>5686</v>
      </c>
      <c r="B3002" s="1112"/>
      <c r="C3002" s="1113" t="s">
        <v>5687</v>
      </c>
      <c r="D3002" s="1113"/>
      <c r="E3002" s="1113"/>
      <c r="F3002" s="1113"/>
      <c r="G3002" s="406" t="s">
        <v>53</v>
      </c>
      <c r="H3002" s="1114">
        <v>58.72</v>
      </c>
      <c r="I3002" s="1115"/>
    </row>
    <row r="3003" spans="1:9" ht="12.75" customHeight="1" x14ac:dyDescent="0.2">
      <c r="A3003" s="1112" t="s">
        <v>5688</v>
      </c>
      <c r="B3003" s="1112"/>
      <c r="C3003" s="1113" t="s">
        <v>5689</v>
      </c>
      <c r="D3003" s="1113"/>
      <c r="E3003" s="1113"/>
      <c r="F3003" s="1113"/>
      <c r="G3003" s="406" t="s">
        <v>231</v>
      </c>
      <c r="H3003" s="1116">
        <v>459.35</v>
      </c>
      <c r="I3003" s="1115"/>
    </row>
    <row r="3004" spans="1:9" ht="12.75" customHeight="1" x14ac:dyDescent="0.2">
      <c r="A3004" s="1112" t="s">
        <v>5690</v>
      </c>
      <c r="B3004" s="1112"/>
      <c r="C3004" s="1113" t="s">
        <v>5691</v>
      </c>
      <c r="D3004" s="1113"/>
      <c r="E3004" s="1113"/>
      <c r="F3004" s="1113"/>
      <c r="G3004" s="406" t="s">
        <v>589</v>
      </c>
      <c r="H3004" s="1116">
        <v>215.3</v>
      </c>
      <c r="I3004" s="1115"/>
    </row>
    <row r="3005" spans="1:9" ht="12.75" customHeight="1" x14ac:dyDescent="0.2">
      <c r="A3005" s="1112" t="s">
        <v>5692</v>
      </c>
      <c r="B3005" s="1112"/>
      <c r="C3005" s="1113" t="s">
        <v>5693</v>
      </c>
      <c r="D3005" s="1113"/>
      <c r="E3005" s="1113"/>
      <c r="F3005" s="1113"/>
      <c r="G3005" s="406" t="s">
        <v>164</v>
      </c>
      <c r="H3005" s="1116">
        <v>177.56</v>
      </c>
      <c r="I3005" s="1115"/>
    </row>
    <row r="3006" spans="1:9" ht="12.75" customHeight="1" x14ac:dyDescent="0.2">
      <c r="A3006" s="1140">
        <v>9098</v>
      </c>
      <c r="B3006" s="1119"/>
      <c r="C3006" s="1120" t="s">
        <v>5694</v>
      </c>
      <c r="D3006" s="1120"/>
      <c r="E3006" s="1120"/>
      <c r="F3006" s="1120"/>
      <c r="G3006" s="405"/>
      <c r="H3006" s="1121"/>
      <c r="I3006" s="1121"/>
    </row>
    <row r="3007" spans="1:9" ht="12.75" customHeight="1" x14ac:dyDescent="0.2">
      <c r="A3007" s="1112" t="s">
        <v>5695</v>
      </c>
      <c r="B3007" s="1112"/>
      <c r="C3007" s="1113" t="s">
        <v>5696</v>
      </c>
      <c r="D3007" s="1113"/>
      <c r="E3007" s="1113"/>
      <c r="F3007" s="1113"/>
      <c r="G3007" s="406" t="s">
        <v>589</v>
      </c>
      <c r="H3007" s="1116">
        <v>797.17</v>
      </c>
      <c r="I3007" s="1115"/>
    </row>
    <row r="3008" spans="1:9" ht="12.75" customHeight="1" x14ac:dyDescent="0.2">
      <c r="A3008" s="1112" t="s">
        <v>5697</v>
      </c>
      <c r="B3008" s="1112"/>
      <c r="C3008" s="1113" t="s">
        <v>5698</v>
      </c>
      <c r="D3008" s="1113"/>
      <c r="E3008" s="1113"/>
      <c r="F3008" s="1113"/>
      <c r="G3008" s="406" t="s">
        <v>589</v>
      </c>
      <c r="H3008" s="1116">
        <v>686.25</v>
      </c>
      <c r="I3008" s="1115"/>
    </row>
    <row r="3009" spans="1:9" ht="12.75" customHeight="1" x14ac:dyDescent="0.2">
      <c r="A3009" s="1112" t="s">
        <v>5699</v>
      </c>
      <c r="B3009" s="1112"/>
      <c r="C3009" s="1113" t="s">
        <v>5700</v>
      </c>
      <c r="D3009" s="1113"/>
      <c r="E3009" s="1113"/>
      <c r="F3009" s="1113"/>
      <c r="G3009" s="406" t="s">
        <v>589</v>
      </c>
      <c r="H3009" s="1116">
        <v>570.96</v>
      </c>
      <c r="I3009" s="1115"/>
    </row>
    <row r="3010" spans="1:9" ht="12.75" customHeight="1" x14ac:dyDescent="0.2">
      <c r="A3010" s="1112" t="s">
        <v>5701</v>
      </c>
      <c r="B3010" s="1112"/>
      <c r="C3010" s="1113" t="s">
        <v>5702</v>
      </c>
      <c r="D3010" s="1113"/>
      <c r="E3010" s="1113"/>
      <c r="F3010" s="1113"/>
      <c r="G3010" s="406" t="s">
        <v>589</v>
      </c>
      <c r="H3010" s="1116">
        <v>683.01</v>
      </c>
      <c r="I3010" s="1115"/>
    </row>
    <row r="3011" spans="1:9" ht="12.75" customHeight="1" x14ac:dyDescent="0.2">
      <c r="A3011" s="1112" t="s">
        <v>5703</v>
      </c>
      <c r="B3011" s="1112"/>
      <c r="C3011" s="1113" t="s">
        <v>5704</v>
      </c>
      <c r="D3011" s="1113"/>
      <c r="E3011" s="1113"/>
      <c r="F3011" s="1113"/>
      <c r="G3011" s="406" t="s">
        <v>589</v>
      </c>
      <c r="H3011" s="1116">
        <v>576.4</v>
      </c>
      <c r="I3011" s="1115"/>
    </row>
    <row r="3012" spans="1:9" ht="12.75" customHeight="1" x14ac:dyDescent="0.2">
      <c r="A3012" s="1112" t="s">
        <v>5705</v>
      </c>
      <c r="B3012" s="1112"/>
      <c r="C3012" s="1113" t="s">
        <v>5706</v>
      </c>
      <c r="D3012" s="1113"/>
      <c r="E3012" s="1113"/>
      <c r="F3012" s="1113"/>
      <c r="G3012" s="406" t="s">
        <v>589</v>
      </c>
      <c r="H3012" s="1116">
        <v>573.66999999999996</v>
      </c>
      <c r="I3012" s="1115"/>
    </row>
    <row r="3013" spans="1:9" ht="12.75" customHeight="1" x14ac:dyDescent="0.2">
      <c r="A3013" s="1112" t="s">
        <v>5707</v>
      </c>
      <c r="B3013" s="1112"/>
      <c r="C3013" s="1113" t="s">
        <v>5708</v>
      </c>
      <c r="D3013" s="1113"/>
      <c r="E3013" s="1113"/>
      <c r="F3013" s="1113"/>
      <c r="G3013" s="406" t="s">
        <v>589</v>
      </c>
      <c r="H3013" s="1116">
        <v>312.36</v>
      </c>
      <c r="I3013" s="1115"/>
    </row>
    <row r="3014" spans="1:9" ht="12.75" customHeight="1" x14ac:dyDescent="0.2">
      <c r="A3014" s="1112" t="s">
        <v>5709</v>
      </c>
      <c r="B3014" s="1112"/>
      <c r="C3014" s="1113" t="s">
        <v>5710</v>
      </c>
      <c r="D3014" s="1113"/>
      <c r="E3014" s="1113"/>
      <c r="F3014" s="1113"/>
      <c r="G3014" s="406" t="s">
        <v>589</v>
      </c>
      <c r="H3014" s="1128">
        <v>2315.3200000000002</v>
      </c>
      <c r="I3014" s="1115"/>
    </row>
    <row r="3015" spans="1:9" ht="12.75" customHeight="1" x14ac:dyDescent="0.2">
      <c r="A3015" s="1112" t="s">
        <v>5711</v>
      </c>
      <c r="B3015" s="1112"/>
      <c r="C3015" s="1113" t="s">
        <v>5712</v>
      </c>
      <c r="D3015" s="1113"/>
      <c r="E3015" s="1113"/>
      <c r="F3015" s="1113"/>
      <c r="G3015" s="406" t="s">
        <v>589</v>
      </c>
      <c r="H3015" s="1128">
        <v>1664.61</v>
      </c>
      <c r="I3015" s="1115"/>
    </row>
    <row r="3016" spans="1:9" ht="12.75" customHeight="1" x14ac:dyDescent="0.2">
      <c r="A3016" s="1112" t="s">
        <v>5713</v>
      </c>
      <c r="B3016" s="1112"/>
      <c r="C3016" s="1113" t="s">
        <v>5714</v>
      </c>
      <c r="D3016" s="1113"/>
      <c r="E3016" s="1113"/>
      <c r="F3016" s="1113"/>
      <c r="G3016" s="406" t="s">
        <v>589</v>
      </c>
      <c r="H3016" s="1128">
        <v>1226.47</v>
      </c>
      <c r="I3016" s="1115"/>
    </row>
    <row r="3017" spans="1:9" ht="12.75" customHeight="1" x14ac:dyDescent="0.2">
      <c r="A3017" s="1112" t="s">
        <v>5715</v>
      </c>
      <c r="B3017" s="1112"/>
      <c r="C3017" s="1113" t="s">
        <v>5716</v>
      </c>
      <c r="D3017" s="1113"/>
      <c r="E3017" s="1113"/>
      <c r="F3017" s="1113"/>
      <c r="G3017" s="406" t="s">
        <v>589</v>
      </c>
      <c r="H3017" s="1128">
        <v>1877.92</v>
      </c>
      <c r="I3017" s="1115"/>
    </row>
    <row r="3018" spans="1:9" ht="12.75" customHeight="1" x14ac:dyDescent="0.2">
      <c r="A3018" s="1112" t="s">
        <v>5717</v>
      </c>
      <c r="B3018" s="1112"/>
      <c r="C3018" s="1113" t="s">
        <v>5718</v>
      </c>
      <c r="D3018" s="1113"/>
      <c r="E3018" s="1113"/>
      <c r="F3018" s="1113"/>
      <c r="G3018" s="406" t="s">
        <v>589</v>
      </c>
      <c r="H3018" s="1128">
        <v>1226.4100000000001</v>
      </c>
      <c r="I3018" s="1115"/>
    </row>
    <row r="3019" spans="1:9" ht="12.75" customHeight="1" x14ac:dyDescent="0.2">
      <c r="A3019" s="1140">
        <v>9099</v>
      </c>
      <c r="B3019" s="1119"/>
      <c r="C3019" s="1120" t="s">
        <v>5719</v>
      </c>
      <c r="D3019" s="1120"/>
      <c r="E3019" s="1120"/>
      <c r="F3019" s="1120"/>
      <c r="G3019" s="405"/>
      <c r="H3019" s="1121"/>
      <c r="I3019" s="1121"/>
    </row>
    <row r="3020" spans="1:9" ht="12.75" customHeight="1" x14ac:dyDescent="0.2">
      <c r="A3020" s="1112" t="s">
        <v>5720</v>
      </c>
      <c r="B3020" s="1112"/>
      <c r="C3020" s="1113" t="s">
        <v>5721</v>
      </c>
      <c r="D3020" s="1113"/>
      <c r="E3020" s="1113"/>
      <c r="F3020" s="1113"/>
      <c r="G3020" s="406" t="s">
        <v>53</v>
      </c>
      <c r="H3020" s="1114">
        <v>18.25</v>
      </c>
      <c r="I3020" s="1115"/>
    </row>
    <row r="3021" spans="1:9" ht="12.75" customHeight="1" x14ac:dyDescent="0.2">
      <c r="A3021" s="1112" t="s">
        <v>5722</v>
      </c>
      <c r="B3021" s="1112"/>
      <c r="C3021" s="1113" t="s">
        <v>5723</v>
      </c>
      <c r="D3021" s="1113"/>
      <c r="E3021" s="1113"/>
      <c r="F3021" s="1113"/>
      <c r="G3021" s="406" t="s">
        <v>53</v>
      </c>
      <c r="H3021" s="1114">
        <v>28.66</v>
      </c>
      <c r="I3021" s="1115"/>
    </row>
    <row r="3022" spans="1:9" ht="12.75" customHeight="1" x14ac:dyDescent="0.2">
      <c r="A3022" s="1140">
        <v>8699</v>
      </c>
      <c r="B3022" s="1119"/>
      <c r="C3022" s="1120" t="s">
        <v>5724</v>
      </c>
      <c r="D3022" s="1120"/>
      <c r="E3022" s="1120"/>
      <c r="F3022" s="1120"/>
      <c r="G3022" s="405"/>
      <c r="H3022" s="1121"/>
      <c r="I3022" s="1121"/>
    </row>
    <row r="3023" spans="1:9" ht="12.75" customHeight="1" x14ac:dyDescent="0.2">
      <c r="A3023" s="1140">
        <v>9100</v>
      </c>
      <c r="B3023" s="1119"/>
      <c r="C3023" s="1120" t="s">
        <v>5725</v>
      </c>
      <c r="D3023" s="1120"/>
      <c r="E3023" s="1120"/>
      <c r="F3023" s="1120"/>
      <c r="G3023" s="405"/>
      <c r="H3023" s="1121"/>
      <c r="I3023" s="1121"/>
    </row>
    <row r="3024" spans="1:9" ht="12.75" customHeight="1" x14ac:dyDescent="0.2">
      <c r="A3024" s="1112" t="s">
        <v>5726</v>
      </c>
      <c r="B3024" s="1112"/>
      <c r="C3024" s="1113" t="s">
        <v>5727</v>
      </c>
      <c r="D3024" s="1113"/>
      <c r="E3024" s="1113"/>
      <c r="F3024" s="1113"/>
      <c r="G3024" s="406" t="s">
        <v>53</v>
      </c>
      <c r="H3024" s="1116">
        <v>733.32</v>
      </c>
      <c r="I3024" s="1115"/>
    </row>
    <row r="3025" spans="1:9" ht="12.75" customHeight="1" x14ac:dyDescent="0.2">
      <c r="A3025" s="1112" t="s">
        <v>5728</v>
      </c>
      <c r="B3025" s="1112"/>
      <c r="C3025" s="1113" t="s">
        <v>5729</v>
      </c>
      <c r="D3025" s="1113"/>
      <c r="E3025" s="1113"/>
      <c r="F3025" s="1113"/>
      <c r="G3025" s="406" t="s">
        <v>53</v>
      </c>
      <c r="H3025" s="1128">
        <v>1881.92</v>
      </c>
      <c r="I3025" s="1115"/>
    </row>
    <row r="3026" spans="1:9" ht="12.75" customHeight="1" x14ac:dyDescent="0.2">
      <c r="A3026" s="1140">
        <v>9101</v>
      </c>
      <c r="B3026" s="1119"/>
      <c r="C3026" s="1120" t="s">
        <v>5540</v>
      </c>
      <c r="D3026" s="1120"/>
      <c r="E3026" s="1120"/>
      <c r="F3026" s="1120"/>
      <c r="G3026" s="405"/>
      <c r="H3026" s="1121"/>
      <c r="I3026" s="1121"/>
    </row>
    <row r="3027" spans="1:9" ht="12.75" customHeight="1" x14ac:dyDescent="0.2">
      <c r="A3027" s="1112" t="s">
        <v>5730</v>
      </c>
      <c r="B3027" s="1112"/>
      <c r="C3027" s="1113" t="s">
        <v>5731</v>
      </c>
      <c r="D3027" s="1113"/>
      <c r="E3027" s="1113"/>
      <c r="F3027" s="1113"/>
      <c r="G3027" s="406" t="s">
        <v>589</v>
      </c>
      <c r="H3027" s="1116">
        <v>185.24</v>
      </c>
      <c r="I3027" s="1115"/>
    </row>
    <row r="3028" spans="1:9" ht="12.75" customHeight="1" x14ac:dyDescent="0.2">
      <c r="A3028" s="1112" t="s">
        <v>5732</v>
      </c>
      <c r="B3028" s="1112"/>
      <c r="C3028" s="1113" t="s">
        <v>5733</v>
      </c>
      <c r="D3028" s="1113"/>
      <c r="E3028" s="1113"/>
      <c r="F3028" s="1113"/>
      <c r="G3028" s="406" t="s">
        <v>589</v>
      </c>
      <c r="H3028" s="1116">
        <v>592.84</v>
      </c>
      <c r="I3028" s="1115"/>
    </row>
    <row r="3029" spans="1:9" ht="12.75" customHeight="1" x14ac:dyDescent="0.2">
      <c r="A3029" s="1112" t="s">
        <v>5734</v>
      </c>
      <c r="B3029" s="1112"/>
      <c r="C3029" s="1113" t="s">
        <v>5735</v>
      </c>
      <c r="D3029" s="1113"/>
      <c r="E3029" s="1113"/>
      <c r="F3029" s="1113"/>
      <c r="G3029" s="406" t="s">
        <v>164</v>
      </c>
      <c r="H3029" s="1128">
        <v>1052.6500000000001</v>
      </c>
      <c r="I3029" s="1115"/>
    </row>
    <row r="3030" spans="1:9" ht="12.75" customHeight="1" x14ac:dyDescent="0.2">
      <c r="A3030" s="1112" t="s">
        <v>5736</v>
      </c>
      <c r="B3030" s="1112"/>
      <c r="C3030" s="1113" t="s">
        <v>5737</v>
      </c>
      <c r="D3030" s="1113"/>
      <c r="E3030" s="1113"/>
      <c r="F3030" s="1113"/>
      <c r="G3030" s="406" t="s">
        <v>164</v>
      </c>
      <c r="H3030" s="1116">
        <v>636.53</v>
      </c>
      <c r="I3030" s="1115"/>
    </row>
    <row r="3031" spans="1:9" ht="12.75" customHeight="1" x14ac:dyDescent="0.2">
      <c r="A3031" s="1112" t="s">
        <v>5738</v>
      </c>
      <c r="B3031" s="1112"/>
      <c r="C3031" s="1113" t="s">
        <v>5739</v>
      </c>
      <c r="D3031" s="1113"/>
      <c r="E3031" s="1113"/>
      <c r="F3031" s="1113"/>
      <c r="G3031" s="406" t="s">
        <v>164</v>
      </c>
      <c r="H3031" s="1116">
        <v>512.92999999999995</v>
      </c>
      <c r="I3031" s="1115"/>
    </row>
    <row r="3032" spans="1:9" ht="12.75" customHeight="1" x14ac:dyDescent="0.2">
      <c r="A3032" s="1112" t="s">
        <v>5740</v>
      </c>
      <c r="B3032" s="1112"/>
      <c r="C3032" s="1113" t="s">
        <v>5741</v>
      </c>
      <c r="D3032" s="1113"/>
      <c r="E3032" s="1113"/>
      <c r="F3032" s="1113"/>
      <c r="G3032" s="406" t="s">
        <v>164</v>
      </c>
      <c r="H3032" s="1116">
        <v>725.11</v>
      </c>
      <c r="I3032" s="1115"/>
    </row>
    <row r="3033" spans="1:9" ht="12.75" customHeight="1" x14ac:dyDescent="0.2">
      <c r="A3033" s="1112" t="s">
        <v>5742</v>
      </c>
      <c r="B3033" s="1112"/>
      <c r="C3033" s="1113" t="s">
        <v>5743</v>
      </c>
      <c r="D3033" s="1113"/>
      <c r="E3033" s="1113"/>
      <c r="F3033" s="1113"/>
      <c r="G3033" s="406" t="s">
        <v>164</v>
      </c>
      <c r="H3033" s="1116">
        <v>467.7</v>
      </c>
      <c r="I3033" s="1115"/>
    </row>
    <row r="3034" spans="1:9" ht="12.75" customHeight="1" x14ac:dyDescent="0.2">
      <c r="A3034" s="1112" t="s">
        <v>5744</v>
      </c>
      <c r="B3034" s="1112"/>
      <c r="C3034" s="1113" t="s">
        <v>5745</v>
      </c>
      <c r="D3034" s="1113"/>
      <c r="E3034" s="1113"/>
      <c r="F3034" s="1113"/>
      <c r="G3034" s="406" t="s">
        <v>164</v>
      </c>
      <c r="H3034" s="1116">
        <v>422.77</v>
      </c>
      <c r="I3034" s="1115"/>
    </row>
    <row r="3035" spans="1:9" ht="12.75" customHeight="1" x14ac:dyDescent="0.2">
      <c r="A3035" s="1112" t="s">
        <v>5746</v>
      </c>
      <c r="B3035" s="1112"/>
      <c r="C3035" s="1113" t="s">
        <v>5747</v>
      </c>
      <c r="D3035" s="1113"/>
      <c r="E3035" s="1113"/>
      <c r="F3035" s="1113"/>
      <c r="G3035" s="406" t="s">
        <v>164</v>
      </c>
      <c r="H3035" s="1116">
        <v>427.37</v>
      </c>
      <c r="I3035" s="1115"/>
    </row>
    <row r="3036" spans="1:9" ht="12.75" customHeight="1" x14ac:dyDescent="0.2">
      <c r="A3036" s="1112" t="s">
        <v>5748</v>
      </c>
      <c r="B3036" s="1112"/>
      <c r="C3036" s="1113" t="s">
        <v>5749</v>
      </c>
      <c r="D3036" s="1113"/>
      <c r="E3036" s="1113"/>
      <c r="F3036" s="1113"/>
      <c r="G3036" s="406" t="s">
        <v>164</v>
      </c>
      <c r="H3036" s="1116">
        <v>431.95</v>
      </c>
      <c r="I3036" s="1115"/>
    </row>
    <row r="3037" spans="1:9" ht="12.75" customHeight="1" x14ac:dyDescent="0.2">
      <c r="A3037" s="1112" t="s">
        <v>5750</v>
      </c>
      <c r="B3037" s="1112"/>
      <c r="C3037" s="1113" t="s">
        <v>5751</v>
      </c>
      <c r="D3037" s="1113"/>
      <c r="E3037" s="1113"/>
      <c r="F3037" s="1113"/>
      <c r="G3037" s="406" t="s">
        <v>164</v>
      </c>
      <c r="H3037" s="1116">
        <v>648.03</v>
      </c>
      <c r="I3037" s="1115"/>
    </row>
    <row r="3038" spans="1:9" ht="12.75" customHeight="1" x14ac:dyDescent="0.2">
      <c r="A3038" s="1112" t="s">
        <v>5752</v>
      </c>
      <c r="B3038" s="1112"/>
      <c r="C3038" s="1113" t="s">
        <v>5753</v>
      </c>
      <c r="D3038" s="1113"/>
      <c r="E3038" s="1113"/>
      <c r="F3038" s="1113"/>
      <c r="G3038" s="406" t="s">
        <v>164</v>
      </c>
      <c r="H3038" s="1116">
        <v>640.32000000000005</v>
      </c>
      <c r="I3038" s="1115"/>
    </row>
    <row r="3039" spans="1:9" ht="12.75" customHeight="1" x14ac:dyDescent="0.2">
      <c r="A3039" s="1112" t="s">
        <v>5754</v>
      </c>
      <c r="B3039" s="1112"/>
      <c r="C3039" s="1113" t="s">
        <v>5755</v>
      </c>
      <c r="D3039" s="1113"/>
      <c r="E3039" s="1113"/>
      <c r="F3039" s="1113"/>
      <c r="G3039" s="406" t="s">
        <v>164</v>
      </c>
      <c r="H3039" s="1128">
        <v>1220.01</v>
      </c>
      <c r="I3039" s="1115"/>
    </row>
    <row r="3040" spans="1:9" ht="12.75" customHeight="1" x14ac:dyDescent="0.2">
      <c r="A3040" s="1112" t="s">
        <v>5756</v>
      </c>
      <c r="B3040" s="1112"/>
      <c r="C3040" s="1113" t="s">
        <v>5757</v>
      </c>
      <c r="D3040" s="1113"/>
      <c r="E3040" s="1113"/>
      <c r="F3040" s="1113"/>
      <c r="G3040" s="406" t="s">
        <v>164</v>
      </c>
      <c r="H3040" s="1116">
        <v>320.88</v>
      </c>
      <c r="I3040" s="1115"/>
    </row>
    <row r="3041" spans="1:9" ht="12.75" customHeight="1" x14ac:dyDescent="0.2">
      <c r="A3041" s="1112" t="s">
        <v>5758</v>
      </c>
      <c r="B3041" s="1112"/>
      <c r="C3041" s="1113" t="s">
        <v>5759</v>
      </c>
      <c r="D3041" s="1113"/>
      <c r="E3041" s="1113"/>
      <c r="F3041" s="1113"/>
      <c r="G3041" s="406" t="s">
        <v>164</v>
      </c>
      <c r="H3041" s="1116">
        <v>785.8</v>
      </c>
      <c r="I3041" s="1115"/>
    </row>
    <row r="3042" spans="1:9" ht="12.75" customHeight="1" x14ac:dyDescent="0.2">
      <c r="A3042" s="1112" t="s">
        <v>5760</v>
      </c>
      <c r="B3042" s="1112"/>
      <c r="C3042" s="1113" t="s">
        <v>5761</v>
      </c>
      <c r="D3042" s="1113"/>
      <c r="E3042" s="1113"/>
      <c r="F3042" s="1113"/>
      <c r="G3042" s="406" t="s">
        <v>164</v>
      </c>
      <c r="H3042" s="1116">
        <v>996.07</v>
      </c>
      <c r="I3042" s="1115"/>
    </row>
    <row r="3043" spans="1:9" ht="12.75" customHeight="1" x14ac:dyDescent="0.2">
      <c r="A3043" s="1112" t="s">
        <v>5762</v>
      </c>
      <c r="B3043" s="1112"/>
      <c r="C3043" s="1113" t="s">
        <v>5763</v>
      </c>
      <c r="D3043" s="1113"/>
      <c r="E3043" s="1113"/>
      <c r="F3043" s="1113"/>
      <c r="G3043" s="406" t="s">
        <v>164</v>
      </c>
      <c r="H3043" s="1116">
        <v>738.02</v>
      </c>
      <c r="I3043" s="1115"/>
    </row>
    <row r="3044" spans="1:9" ht="12.75" customHeight="1" x14ac:dyDescent="0.2">
      <c r="A3044" s="1112" t="s">
        <v>5764</v>
      </c>
      <c r="B3044" s="1112"/>
      <c r="C3044" s="1113" t="s">
        <v>5765</v>
      </c>
      <c r="D3044" s="1113"/>
      <c r="E3044" s="1113"/>
      <c r="F3044" s="1113"/>
      <c r="G3044" s="406" t="s">
        <v>164</v>
      </c>
      <c r="H3044" s="1116">
        <v>738.02</v>
      </c>
      <c r="I3044" s="1115"/>
    </row>
    <row r="3045" spans="1:9" ht="12.75" customHeight="1" x14ac:dyDescent="0.2">
      <c r="A3045" s="1112" t="s">
        <v>5766</v>
      </c>
      <c r="B3045" s="1112"/>
      <c r="C3045" s="1113" t="s">
        <v>5767</v>
      </c>
      <c r="D3045" s="1113"/>
      <c r="E3045" s="1113"/>
      <c r="F3045" s="1113"/>
      <c r="G3045" s="406" t="s">
        <v>164</v>
      </c>
      <c r="H3045" s="1116">
        <v>457.56</v>
      </c>
      <c r="I3045" s="1115"/>
    </row>
    <row r="3046" spans="1:9" ht="12.75" customHeight="1" x14ac:dyDescent="0.2">
      <c r="A3046" s="1112" t="s">
        <v>5768</v>
      </c>
      <c r="B3046" s="1112"/>
      <c r="C3046" s="1113" t="s">
        <v>5769</v>
      </c>
      <c r="D3046" s="1113"/>
      <c r="E3046" s="1113"/>
      <c r="F3046" s="1113"/>
      <c r="G3046" s="406" t="s">
        <v>589</v>
      </c>
      <c r="H3046" s="1116">
        <v>256.25</v>
      </c>
      <c r="I3046" s="1115"/>
    </row>
    <row r="3047" spans="1:9" ht="12.75" customHeight="1" x14ac:dyDescent="0.2">
      <c r="A3047" s="1112" t="s">
        <v>5770</v>
      </c>
      <c r="B3047" s="1112"/>
      <c r="C3047" s="1113" t="s">
        <v>5771</v>
      </c>
      <c r="D3047" s="1113"/>
      <c r="E3047" s="1113"/>
      <c r="F3047" s="1113"/>
      <c r="G3047" s="406" t="s">
        <v>589</v>
      </c>
      <c r="H3047" s="1116">
        <v>374.57</v>
      </c>
      <c r="I3047" s="1115"/>
    </row>
    <row r="3048" spans="1:9" ht="12.75" customHeight="1" x14ac:dyDescent="0.2">
      <c r="A3048" s="1112" t="s">
        <v>5772</v>
      </c>
      <c r="B3048" s="1112"/>
      <c r="C3048" s="1113" t="s">
        <v>5773</v>
      </c>
      <c r="D3048" s="1113"/>
      <c r="E3048" s="1113"/>
      <c r="F3048" s="1113"/>
      <c r="G3048" s="406" t="s">
        <v>589</v>
      </c>
      <c r="H3048" s="1116">
        <v>244.85</v>
      </c>
      <c r="I3048" s="1115"/>
    </row>
    <row r="3049" spans="1:9" ht="12.75" customHeight="1" x14ac:dyDescent="0.2">
      <c r="A3049" s="1140">
        <v>9102</v>
      </c>
      <c r="B3049" s="1119"/>
      <c r="C3049" s="1120" t="s">
        <v>2017</v>
      </c>
      <c r="D3049" s="1120"/>
      <c r="E3049" s="1120"/>
      <c r="F3049" s="1120"/>
      <c r="G3049" s="405"/>
      <c r="H3049" s="1121"/>
      <c r="I3049" s="1121"/>
    </row>
    <row r="3050" spans="1:9" ht="12.75" customHeight="1" x14ac:dyDescent="0.2">
      <c r="A3050" s="1112" t="s">
        <v>5774</v>
      </c>
      <c r="B3050" s="1112"/>
      <c r="C3050" s="1113" t="s">
        <v>5775</v>
      </c>
      <c r="D3050" s="1113"/>
      <c r="E3050" s="1113"/>
      <c r="F3050" s="1113"/>
      <c r="G3050" s="406" t="s">
        <v>53</v>
      </c>
      <c r="H3050" s="1116">
        <v>394.96</v>
      </c>
      <c r="I3050" s="1115"/>
    </row>
    <row r="3051" spans="1:9" ht="12.75" customHeight="1" x14ac:dyDescent="0.2">
      <c r="A3051" s="1140">
        <v>9103</v>
      </c>
      <c r="B3051" s="1119"/>
      <c r="C3051" s="1120" t="s">
        <v>5633</v>
      </c>
      <c r="D3051" s="1120"/>
      <c r="E3051" s="1120"/>
      <c r="F3051" s="1120"/>
      <c r="G3051" s="405"/>
      <c r="H3051" s="1121"/>
      <c r="I3051" s="1121"/>
    </row>
    <row r="3052" spans="1:9" ht="12.75" customHeight="1" x14ac:dyDescent="0.2">
      <c r="A3052" s="1112" t="s">
        <v>5776</v>
      </c>
      <c r="B3052" s="1112"/>
      <c r="C3052" s="1113" t="s">
        <v>5777</v>
      </c>
      <c r="D3052" s="1113"/>
      <c r="E3052" s="1113"/>
      <c r="F3052" s="1113"/>
      <c r="G3052" s="406" t="s">
        <v>589</v>
      </c>
      <c r="H3052" s="1128">
        <v>2539.04</v>
      </c>
      <c r="I3052" s="1115"/>
    </row>
    <row r="3053" spans="1:9" ht="12.75" customHeight="1" x14ac:dyDescent="0.2">
      <c r="A3053" s="1112" t="s">
        <v>5778</v>
      </c>
      <c r="B3053" s="1112"/>
      <c r="C3053" s="1113" t="s">
        <v>5779</v>
      </c>
      <c r="D3053" s="1113"/>
      <c r="E3053" s="1113"/>
      <c r="F3053" s="1113"/>
      <c r="G3053" s="406" t="s">
        <v>589</v>
      </c>
      <c r="H3053" s="1116">
        <v>864.91</v>
      </c>
      <c r="I3053" s="1115"/>
    </row>
    <row r="3054" spans="1:9" ht="12.75" customHeight="1" x14ac:dyDescent="0.2">
      <c r="A3054" s="1112" t="s">
        <v>5780</v>
      </c>
      <c r="B3054" s="1112"/>
      <c r="C3054" s="1113" t="s">
        <v>5781</v>
      </c>
      <c r="D3054" s="1113"/>
      <c r="E3054" s="1113"/>
      <c r="F3054" s="1113"/>
      <c r="G3054" s="406" t="s">
        <v>589</v>
      </c>
      <c r="H3054" s="1116">
        <v>245.73</v>
      </c>
      <c r="I3054" s="1115"/>
    </row>
    <row r="3055" spans="1:9" ht="12.75" customHeight="1" x14ac:dyDescent="0.2">
      <c r="A3055" s="1112" t="s">
        <v>5782</v>
      </c>
      <c r="B3055" s="1112"/>
      <c r="C3055" s="1113" t="s">
        <v>5783</v>
      </c>
      <c r="D3055" s="1113"/>
      <c r="E3055" s="1113"/>
      <c r="F3055" s="1113"/>
      <c r="G3055" s="406" t="s">
        <v>53</v>
      </c>
      <c r="H3055" s="1116">
        <v>133.22999999999999</v>
      </c>
      <c r="I3055" s="1115"/>
    </row>
    <row r="3056" spans="1:9" ht="12.75" customHeight="1" x14ac:dyDescent="0.2">
      <c r="A3056" s="1112" t="s">
        <v>5784</v>
      </c>
      <c r="B3056" s="1112"/>
      <c r="C3056" s="1113" t="s">
        <v>5785</v>
      </c>
      <c r="D3056" s="1113"/>
      <c r="E3056" s="1113"/>
      <c r="F3056" s="1113"/>
      <c r="G3056" s="406" t="s">
        <v>53</v>
      </c>
      <c r="H3056" s="1116">
        <v>328.15</v>
      </c>
      <c r="I3056" s="1115"/>
    </row>
    <row r="3057" spans="1:9" ht="12.75" customHeight="1" x14ac:dyDescent="0.2">
      <c r="A3057" s="1112" t="s">
        <v>5786</v>
      </c>
      <c r="B3057" s="1112"/>
      <c r="C3057" s="1113" t="s">
        <v>5787</v>
      </c>
      <c r="D3057" s="1113"/>
      <c r="E3057" s="1113"/>
      <c r="F3057" s="1113"/>
      <c r="G3057" s="406" t="s">
        <v>53</v>
      </c>
      <c r="H3057" s="1116">
        <v>194.56</v>
      </c>
      <c r="I3057" s="1115"/>
    </row>
    <row r="3058" spans="1:9" ht="12.75" customHeight="1" x14ac:dyDescent="0.2">
      <c r="A3058" s="1112" t="s">
        <v>5788</v>
      </c>
      <c r="B3058" s="1112"/>
      <c r="C3058" s="1113" t="s">
        <v>5789</v>
      </c>
      <c r="D3058" s="1113"/>
      <c r="E3058" s="1113"/>
      <c r="F3058" s="1113"/>
      <c r="G3058" s="406" t="s">
        <v>53</v>
      </c>
      <c r="H3058" s="1116">
        <v>190.19</v>
      </c>
      <c r="I3058" s="1115"/>
    </row>
    <row r="3059" spans="1:9" ht="12.75" customHeight="1" x14ac:dyDescent="0.2">
      <c r="A3059" s="1140">
        <v>9104</v>
      </c>
      <c r="B3059" s="1119"/>
      <c r="C3059" s="1120" t="s">
        <v>810</v>
      </c>
      <c r="D3059" s="1120"/>
      <c r="E3059" s="1120"/>
      <c r="F3059" s="1120"/>
      <c r="G3059" s="405"/>
      <c r="H3059" s="1121"/>
      <c r="I3059" s="1121"/>
    </row>
    <row r="3060" spans="1:9" ht="12.75" customHeight="1" x14ac:dyDescent="0.2">
      <c r="A3060" s="1112" t="s">
        <v>5790</v>
      </c>
      <c r="B3060" s="1112"/>
      <c r="C3060" s="1113" t="s">
        <v>5791</v>
      </c>
      <c r="D3060" s="1113"/>
      <c r="E3060" s="1113"/>
      <c r="F3060" s="1113"/>
      <c r="G3060" s="406" t="s">
        <v>266</v>
      </c>
      <c r="H3060" s="1128">
        <v>2134.92</v>
      </c>
      <c r="I3060" s="1115"/>
    </row>
    <row r="3061" spans="1:9" ht="12.75" customHeight="1" x14ac:dyDescent="0.2">
      <c r="A3061" s="1140">
        <v>9105</v>
      </c>
      <c r="B3061" s="1119"/>
      <c r="C3061" s="1120" t="s">
        <v>5677</v>
      </c>
      <c r="D3061" s="1120"/>
      <c r="E3061" s="1120"/>
      <c r="F3061" s="1120"/>
      <c r="G3061" s="405"/>
      <c r="H3061" s="1121"/>
      <c r="I3061" s="1121"/>
    </row>
    <row r="3062" spans="1:9" ht="12.75" customHeight="1" x14ac:dyDescent="0.2">
      <c r="A3062" s="1112" t="s">
        <v>5792</v>
      </c>
      <c r="B3062" s="1112"/>
      <c r="C3062" s="1113" t="s">
        <v>5793</v>
      </c>
      <c r="D3062" s="1113"/>
      <c r="E3062" s="1113"/>
      <c r="F3062" s="1113"/>
      <c r="G3062" s="406" t="s">
        <v>589</v>
      </c>
      <c r="H3062" s="1128">
        <v>1429.24</v>
      </c>
      <c r="I3062" s="1115"/>
    </row>
    <row r="3063" spans="1:9" ht="12.75" customHeight="1" x14ac:dyDescent="0.2">
      <c r="A3063" s="1112" t="s">
        <v>5794</v>
      </c>
      <c r="B3063" s="1112"/>
      <c r="C3063" s="1113" t="s">
        <v>5795</v>
      </c>
      <c r="D3063" s="1113"/>
      <c r="E3063" s="1113"/>
      <c r="F3063" s="1113"/>
      <c r="G3063" s="406" t="s">
        <v>589</v>
      </c>
      <c r="H3063" s="1116">
        <v>415.57</v>
      </c>
      <c r="I3063" s="1115"/>
    </row>
    <row r="3064" spans="1:9" ht="12.75" customHeight="1" x14ac:dyDescent="0.2">
      <c r="A3064" s="1140">
        <v>9106</v>
      </c>
      <c r="B3064" s="1119"/>
      <c r="C3064" s="1120" t="s">
        <v>5796</v>
      </c>
      <c r="D3064" s="1120"/>
      <c r="E3064" s="1120"/>
      <c r="F3064" s="1120"/>
      <c r="G3064" s="405"/>
      <c r="H3064" s="1121"/>
      <c r="I3064" s="1121"/>
    </row>
    <row r="3065" spans="1:9" ht="12.75" customHeight="1" x14ac:dyDescent="0.2">
      <c r="A3065" s="1112" t="s">
        <v>5797</v>
      </c>
      <c r="B3065" s="1112"/>
      <c r="C3065" s="1113" t="s">
        <v>5798</v>
      </c>
      <c r="D3065" s="1113"/>
      <c r="E3065" s="1113"/>
      <c r="F3065" s="1113"/>
      <c r="G3065" s="406" t="s">
        <v>167</v>
      </c>
      <c r="H3065" s="1116">
        <v>457.04</v>
      </c>
      <c r="I3065" s="1115"/>
    </row>
    <row r="3066" spans="1:9" ht="12.75" customHeight="1" x14ac:dyDescent="0.2">
      <c r="A3066" s="1140">
        <v>9107</v>
      </c>
      <c r="B3066" s="1119"/>
      <c r="C3066" s="1120" t="s">
        <v>1492</v>
      </c>
      <c r="D3066" s="1120"/>
      <c r="E3066" s="1120"/>
      <c r="F3066" s="1120"/>
      <c r="G3066" s="405"/>
      <c r="H3066" s="1121"/>
      <c r="I3066" s="1121"/>
    </row>
    <row r="3067" spans="1:9" ht="12.75" customHeight="1" x14ac:dyDescent="0.2">
      <c r="A3067" s="1112" t="s">
        <v>5799</v>
      </c>
      <c r="B3067" s="1112"/>
      <c r="C3067" s="1113" t="s">
        <v>5800</v>
      </c>
      <c r="D3067" s="1113"/>
      <c r="E3067" s="1113"/>
      <c r="F3067" s="1113"/>
      <c r="G3067" s="406" t="s">
        <v>53</v>
      </c>
      <c r="H3067" s="1116">
        <v>560.29</v>
      </c>
      <c r="I3067" s="1115"/>
    </row>
    <row r="3068" spans="1:9" ht="12.75" customHeight="1" x14ac:dyDescent="0.2">
      <c r="A3068" s="1112" t="s">
        <v>5801</v>
      </c>
      <c r="B3068" s="1112"/>
      <c r="C3068" s="1113" t="s">
        <v>5802</v>
      </c>
      <c r="D3068" s="1113"/>
      <c r="E3068" s="1113"/>
      <c r="F3068" s="1113"/>
      <c r="G3068" s="406" t="s">
        <v>589</v>
      </c>
      <c r="H3068" s="1114">
        <v>73.36</v>
      </c>
      <c r="I3068" s="1115"/>
    </row>
    <row r="3069" spans="1:9" ht="12.75" customHeight="1" x14ac:dyDescent="0.2">
      <c r="A3069" s="1127">
        <v>14</v>
      </c>
      <c r="B3069" s="1119"/>
      <c r="C3069" s="1120" t="s">
        <v>5803</v>
      </c>
      <c r="D3069" s="1120"/>
      <c r="E3069" s="1120"/>
      <c r="F3069" s="1120"/>
      <c r="G3069" s="405"/>
      <c r="H3069" s="1121"/>
      <c r="I3069" s="1121"/>
    </row>
    <row r="3070" spans="1:9" ht="12.75" customHeight="1" x14ac:dyDescent="0.2">
      <c r="A3070" s="1112" t="s">
        <v>5804</v>
      </c>
      <c r="B3070" s="1112"/>
      <c r="C3070" s="1113" t="s">
        <v>5805</v>
      </c>
      <c r="D3070" s="1113"/>
      <c r="E3070" s="1113"/>
      <c r="F3070" s="1113"/>
      <c r="G3070" s="406" t="s">
        <v>266</v>
      </c>
      <c r="H3070" s="1114">
        <v>34.4</v>
      </c>
      <c r="I3070" s="1115"/>
    </row>
    <row r="3071" spans="1:9" ht="12.75" customHeight="1" x14ac:dyDescent="0.2">
      <c r="A3071" s="1112" t="s">
        <v>5806</v>
      </c>
      <c r="B3071" s="1112"/>
      <c r="C3071" s="1113" t="s">
        <v>5807</v>
      </c>
      <c r="D3071" s="1113"/>
      <c r="E3071" s="1113"/>
      <c r="F3071" s="1113"/>
      <c r="G3071" s="406" t="s">
        <v>266</v>
      </c>
      <c r="H3071" s="1114">
        <v>22.93</v>
      </c>
      <c r="I3071" s="1115"/>
    </row>
    <row r="3072" spans="1:9" ht="12.75" customHeight="1" x14ac:dyDescent="0.2">
      <c r="A3072" s="1112" t="s">
        <v>5808</v>
      </c>
      <c r="B3072" s="1112"/>
      <c r="C3072" s="1113" t="s">
        <v>5809</v>
      </c>
      <c r="D3072" s="1113"/>
      <c r="E3072" s="1113"/>
      <c r="F3072" s="1113"/>
      <c r="G3072" s="406" t="s">
        <v>266</v>
      </c>
      <c r="H3072" s="1114">
        <v>24.31</v>
      </c>
      <c r="I3072" s="1115"/>
    </row>
    <row r="3073" spans="1:9" ht="12.75" customHeight="1" x14ac:dyDescent="0.2">
      <c r="A3073" s="1112" t="s">
        <v>5810</v>
      </c>
      <c r="B3073" s="1112"/>
      <c r="C3073" s="1113" t="s">
        <v>5811</v>
      </c>
      <c r="D3073" s="1113"/>
      <c r="E3073" s="1113"/>
      <c r="F3073" s="1113"/>
      <c r="G3073" s="406" t="s">
        <v>266</v>
      </c>
      <c r="H3073" s="1116">
        <v>954.87</v>
      </c>
      <c r="I3073" s="1115"/>
    </row>
    <row r="3074" spans="1:9" ht="12.75" customHeight="1" x14ac:dyDescent="0.2">
      <c r="A3074" s="1112" t="s">
        <v>5812</v>
      </c>
      <c r="B3074" s="1112"/>
      <c r="C3074" s="1113" t="s">
        <v>5813</v>
      </c>
      <c r="D3074" s="1113"/>
      <c r="E3074" s="1113"/>
      <c r="F3074" s="1113"/>
      <c r="G3074" s="406" t="s">
        <v>266</v>
      </c>
      <c r="H3074" s="1116">
        <v>510.51</v>
      </c>
      <c r="I3074" s="1115"/>
    </row>
    <row r="3075" spans="1:9" ht="12.75" customHeight="1" x14ac:dyDescent="0.2">
      <c r="A3075" s="1112" t="s">
        <v>5814</v>
      </c>
      <c r="B3075" s="1112"/>
      <c r="C3075" s="1113" t="s">
        <v>5815</v>
      </c>
      <c r="D3075" s="1113"/>
      <c r="E3075" s="1113"/>
      <c r="F3075" s="1113"/>
      <c r="G3075" s="406" t="s">
        <v>266</v>
      </c>
      <c r="H3075" s="1116">
        <v>558.53</v>
      </c>
      <c r="I3075" s="1115"/>
    </row>
    <row r="3076" spans="1:9" ht="12.75" customHeight="1" x14ac:dyDescent="0.2">
      <c r="A3076" s="1112" t="s">
        <v>5816</v>
      </c>
      <c r="B3076" s="1112"/>
      <c r="C3076" s="1113" t="s">
        <v>5817</v>
      </c>
      <c r="D3076" s="1113"/>
      <c r="E3076" s="1113"/>
      <c r="F3076" s="1113"/>
      <c r="G3076" s="406" t="s">
        <v>266</v>
      </c>
      <c r="H3076" s="1116">
        <v>522.47</v>
      </c>
      <c r="I3076" s="1115"/>
    </row>
    <row r="3077" spans="1:9" ht="12.75" customHeight="1" x14ac:dyDescent="0.2">
      <c r="A3077" s="1112" t="s">
        <v>5818</v>
      </c>
      <c r="B3077" s="1112"/>
      <c r="C3077" s="1113" t="s">
        <v>5819</v>
      </c>
      <c r="D3077" s="1113"/>
      <c r="E3077" s="1113"/>
      <c r="F3077" s="1113"/>
      <c r="G3077" s="406" t="s">
        <v>266</v>
      </c>
      <c r="H3077" s="1116">
        <v>608.33000000000004</v>
      </c>
      <c r="I3077" s="1115"/>
    </row>
    <row r="3078" spans="1:9" ht="12.75" customHeight="1" x14ac:dyDescent="0.2">
      <c r="A3078" s="1112" t="s">
        <v>5820</v>
      </c>
      <c r="B3078" s="1112"/>
      <c r="C3078" s="1113" t="s">
        <v>5821</v>
      </c>
      <c r="D3078" s="1113"/>
      <c r="E3078" s="1113"/>
      <c r="F3078" s="1113"/>
      <c r="G3078" s="406" t="s">
        <v>266</v>
      </c>
      <c r="H3078" s="1116">
        <v>513.95000000000005</v>
      </c>
      <c r="I3078" s="1115"/>
    </row>
    <row r="3079" spans="1:9" ht="12.75" customHeight="1" x14ac:dyDescent="0.2">
      <c r="A3079" s="1112" t="s">
        <v>5822</v>
      </c>
      <c r="B3079" s="1112"/>
      <c r="C3079" s="1113" t="s">
        <v>5823</v>
      </c>
      <c r="D3079" s="1113"/>
      <c r="E3079" s="1113"/>
      <c r="F3079" s="1113"/>
      <c r="G3079" s="406" t="s">
        <v>266</v>
      </c>
      <c r="H3079" s="1116">
        <v>457.01</v>
      </c>
      <c r="I3079" s="1115"/>
    </row>
    <row r="3080" spans="1:9" ht="12.75" customHeight="1" x14ac:dyDescent="0.2">
      <c r="A3080" s="1112" t="s">
        <v>5824</v>
      </c>
      <c r="B3080" s="1112"/>
      <c r="C3080" s="1113" t="s">
        <v>5825</v>
      </c>
      <c r="D3080" s="1113"/>
      <c r="E3080" s="1113"/>
      <c r="F3080" s="1113"/>
      <c r="G3080" s="406" t="s">
        <v>266</v>
      </c>
      <c r="H3080" s="1116">
        <v>418.79</v>
      </c>
      <c r="I3080" s="1115"/>
    </row>
    <row r="3081" spans="1:9" ht="12.75" customHeight="1" x14ac:dyDescent="0.2">
      <c r="A3081" s="1112" t="s">
        <v>5826</v>
      </c>
      <c r="B3081" s="1112"/>
      <c r="C3081" s="1113" t="s">
        <v>5827</v>
      </c>
      <c r="D3081" s="1113"/>
      <c r="E3081" s="1113"/>
      <c r="F3081" s="1113"/>
      <c r="G3081" s="406" t="s">
        <v>266</v>
      </c>
      <c r="H3081" s="1116">
        <v>391.49</v>
      </c>
      <c r="I3081" s="1115"/>
    </row>
    <row r="3082" spans="1:9" ht="12.75" customHeight="1" x14ac:dyDescent="0.2">
      <c r="A3082" s="1112" t="s">
        <v>5828</v>
      </c>
      <c r="B3082" s="1112"/>
      <c r="C3082" s="1113" t="s">
        <v>5829</v>
      </c>
      <c r="D3082" s="1113"/>
      <c r="E3082" s="1113"/>
      <c r="F3082" s="1113"/>
      <c r="G3082" s="406" t="s">
        <v>164</v>
      </c>
      <c r="H3082" s="1116">
        <v>332.86</v>
      </c>
      <c r="I3082" s="1115"/>
    </row>
    <row r="3083" spans="1:9" ht="12.75" customHeight="1" x14ac:dyDescent="0.2">
      <c r="A3083" s="1112" t="s">
        <v>5830</v>
      </c>
      <c r="B3083" s="1112"/>
      <c r="C3083" s="1113" t="s">
        <v>5831</v>
      </c>
      <c r="D3083" s="1113"/>
      <c r="E3083" s="1113"/>
      <c r="F3083" s="1113"/>
      <c r="G3083" s="406" t="s">
        <v>266</v>
      </c>
      <c r="H3083" s="1116">
        <v>475.46</v>
      </c>
      <c r="I3083" s="1115"/>
    </row>
    <row r="3084" spans="1:9" ht="12.75" customHeight="1" x14ac:dyDescent="0.2">
      <c r="A3084" s="1112" t="s">
        <v>5832</v>
      </c>
      <c r="B3084" s="1112"/>
      <c r="C3084" s="1113" t="s">
        <v>5833</v>
      </c>
      <c r="D3084" s="1113"/>
      <c r="E3084" s="1113"/>
      <c r="F3084" s="1113"/>
      <c r="G3084" s="406" t="s">
        <v>266</v>
      </c>
      <c r="H3084" s="1116">
        <v>524.74</v>
      </c>
      <c r="I3084" s="1115"/>
    </row>
    <row r="3085" spans="1:9" ht="12.75" customHeight="1" x14ac:dyDescent="0.2">
      <c r="A3085" s="1112" t="s">
        <v>5834</v>
      </c>
      <c r="B3085" s="1112"/>
      <c r="C3085" s="1113" t="s">
        <v>5835</v>
      </c>
      <c r="D3085" s="1113"/>
      <c r="E3085" s="1113"/>
      <c r="F3085" s="1113"/>
      <c r="G3085" s="406" t="s">
        <v>266</v>
      </c>
      <c r="H3085" s="1116">
        <v>508.66</v>
      </c>
      <c r="I3085" s="1115"/>
    </row>
    <row r="3086" spans="1:9" ht="12.75" customHeight="1" x14ac:dyDescent="0.2">
      <c r="A3086" s="1112" t="s">
        <v>5836</v>
      </c>
      <c r="B3086" s="1112"/>
      <c r="C3086" s="1113" t="s">
        <v>5837</v>
      </c>
      <c r="D3086" s="1113"/>
      <c r="E3086" s="1113"/>
      <c r="F3086" s="1113"/>
      <c r="G3086" s="406" t="s">
        <v>266</v>
      </c>
      <c r="H3086" s="1116">
        <v>554.63</v>
      </c>
      <c r="I3086" s="1115"/>
    </row>
    <row r="3087" spans="1:9" ht="12.75" customHeight="1" x14ac:dyDescent="0.2">
      <c r="A3087" s="1112" t="s">
        <v>5838</v>
      </c>
      <c r="B3087" s="1112"/>
      <c r="C3087" s="1113" t="s">
        <v>5839</v>
      </c>
      <c r="D3087" s="1113"/>
      <c r="E3087" s="1113"/>
      <c r="F3087" s="1113"/>
      <c r="G3087" s="406" t="s">
        <v>266</v>
      </c>
      <c r="H3087" s="1116">
        <v>546.36</v>
      </c>
      <c r="I3087" s="1115"/>
    </row>
    <row r="3088" spans="1:9" ht="12.75" customHeight="1" x14ac:dyDescent="0.2">
      <c r="A3088" s="1112" t="s">
        <v>5840</v>
      </c>
      <c r="B3088" s="1112"/>
      <c r="C3088" s="1113" t="s">
        <v>5841</v>
      </c>
      <c r="D3088" s="1113"/>
      <c r="E3088" s="1113"/>
      <c r="F3088" s="1113"/>
      <c r="G3088" s="406" t="s">
        <v>266</v>
      </c>
      <c r="H3088" s="1116">
        <v>597.95000000000005</v>
      </c>
      <c r="I3088" s="1115"/>
    </row>
    <row r="3089" spans="1:9" ht="12.75" customHeight="1" x14ac:dyDescent="0.2">
      <c r="A3089" s="1112" t="s">
        <v>5842</v>
      </c>
      <c r="B3089" s="1112"/>
      <c r="C3089" s="1113" t="s">
        <v>5843</v>
      </c>
      <c r="D3089" s="1113"/>
      <c r="E3089" s="1113"/>
      <c r="F3089" s="1113"/>
      <c r="G3089" s="406" t="s">
        <v>266</v>
      </c>
      <c r="H3089" s="1116">
        <v>590.61</v>
      </c>
      <c r="I3089" s="1115"/>
    </row>
    <row r="3090" spans="1:9" ht="12.75" customHeight="1" x14ac:dyDescent="0.2">
      <c r="A3090" s="1112" t="s">
        <v>5844</v>
      </c>
      <c r="B3090" s="1112"/>
      <c r="C3090" s="1113" t="s">
        <v>5845</v>
      </c>
      <c r="D3090" s="1113"/>
      <c r="E3090" s="1113"/>
      <c r="F3090" s="1113"/>
      <c r="G3090" s="406" t="s">
        <v>266</v>
      </c>
      <c r="H3090" s="1116">
        <v>623.26</v>
      </c>
      <c r="I3090" s="1115"/>
    </row>
    <row r="3091" spans="1:9" ht="12.75" customHeight="1" x14ac:dyDescent="0.2">
      <c r="A3091" s="1112" t="s">
        <v>5846</v>
      </c>
      <c r="B3091" s="1112"/>
      <c r="C3091" s="1113" t="s">
        <v>5847</v>
      </c>
      <c r="D3091" s="1113"/>
      <c r="E3091" s="1113"/>
      <c r="F3091" s="1113"/>
      <c r="G3091" s="406" t="s">
        <v>266</v>
      </c>
      <c r="H3091" s="1116">
        <v>679.41</v>
      </c>
      <c r="I3091" s="1115"/>
    </row>
    <row r="3092" spans="1:9" ht="12.75" customHeight="1" x14ac:dyDescent="0.2">
      <c r="A3092" s="1112" t="s">
        <v>5848</v>
      </c>
      <c r="B3092" s="1112"/>
      <c r="C3092" s="1113" t="s">
        <v>5849</v>
      </c>
      <c r="D3092" s="1113"/>
      <c r="E3092" s="1113"/>
      <c r="F3092" s="1113"/>
      <c r="G3092" s="406" t="s">
        <v>266</v>
      </c>
      <c r="H3092" s="1116">
        <v>664.12</v>
      </c>
      <c r="I3092" s="1115"/>
    </row>
    <row r="3093" spans="1:9" ht="12.75" customHeight="1" x14ac:dyDescent="0.2">
      <c r="A3093" s="1112" t="s">
        <v>5850</v>
      </c>
      <c r="B3093" s="1112"/>
      <c r="C3093" s="1113" t="s">
        <v>5851</v>
      </c>
      <c r="D3093" s="1113"/>
      <c r="E3093" s="1113"/>
      <c r="F3093" s="1113"/>
      <c r="G3093" s="406" t="s">
        <v>266</v>
      </c>
      <c r="H3093" s="1116">
        <v>534.97</v>
      </c>
      <c r="I3093" s="1115"/>
    </row>
    <row r="3094" spans="1:9" ht="12.75" customHeight="1" x14ac:dyDescent="0.2">
      <c r="A3094" s="1112" t="s">
        <v>5852</v>
      </c>
      <c r="B3094" s="1112"/>
      <c r="C3094" s="1113" t="s">
        <v>5853</v>
      </c>
      <c r="D3094" s="1113"/>
      <c r="E3094" s="1113"/>
      <c r="F3094" s="1113"/>
      <c r="G3094" s="406" t="s">
        <v>266</v>
      </c>
      <c r="H3094" s="1116">
        <v>555.44000000000005</v>
      </c>
      <c r="I3094" s="1115"/>
    </row>
    <row r="3095" spans="1:9" ht="12.75" customHeight="1" x14ac:dyDescent="0.2">
      <c r="A3095" s="1112" t="s">
        <v>5854</v>
      </c>
      <c r="B3095" s="1112"/>
      <c r="C3095" s="1113" t="s">
        <v>5855</v>
      </c>
      <c r="D3095" s="1113"/>
      <c r="E3095" s="1113"/>
      <c r="F3095" s="1113"/>
      <c r="G3095" s="406" t="s">
        <v>266</v>
      </c>
      <c r="H3095" s="1116">
        <v>411.47</v>
      </c>
      <c r="I3095" s="1115"/>
    </row>
    <row r="3096" spans="1:9" ht="12.75" customHeight="1" x14ac:dyDescent="0.2">
      <c r="A3096" s="1112" t="s">
        <v>5856</v>
      </c>
      <c r="B3096" s="1112"/>
      <c r="C3096" s="1113" t="s">
        <v>5857</v>
      </c>
      <c r="D3096" s="1113"/>
      <c r="E3096" s="1113"/>
      <c r="F3096" s="1113"/>
      <c r="G3096" s="406" t="s">
        <v>266</v>
      </c>
      <c r="H3096" s="1116">
        <v>386.08</v>
      </c>
      <c r="I3096" s="1115"/>
    </row>
    <row r="3097" spans="1:9" ht="12.75" customHeight="1" x14ac:dyDescent="0.2">
      <c r="A3097" s="1112" t="s">
        <v>5858</v>
      </c>
      <c r="B3097" s="1112"/>
      <c r="C3097" s="1113" t="s">
        <v>5859</v>
      </c>
      <c r="D3097" s="1113"/>
      <c r="E3097" s="1113"/>
      <c r="F3097" s="1113"/>
      <c r="G3097" s="406" t="s">
        <v>266</v>
      </c>
      <c r="H3097" s="1116">
        <v>503.98</v>
      </c>
      <c r="I3097" s="1115"/>
    </row>
    <row r="3098" spans="1:9" ht="12.75" customHeight="1" x14ac:dyDescent="0.2">
      <c r="A3098" s="1112" t="s">
        <v>5860</v>
      </c>
      <c r="B3098" s="1112"/>
      <c r="C3098" s="1113" t="s">
        <v>5861</v>
      </c>
      <c r="D3098" s="1113"/>
      <c r="E3098" s="1113"/>
      <c r="F3098" s="1113"/>
      <c r="G3098" s="406" t="s">
        <v>266</v>
      </c>
      <c r="H3098" s="1116">
        <v>497.87</v>
      </c>
      <c r="I3098" s="1115"/>
    </row>
    <row r="3099" spans="1:9" ht="12.75" customHeight="1" x14ac:dyDescent="0.2">
      <c r="A3099" s="1112" t="s">
        <v>5862</v>
      </c>
      <c r="B3099" s="1112"/>
      <c r="C3099" s="1113" t="s">
        <v>5863</v>
      </c>
      <c r="D3099" s="1113"/>
      <c r="E3099" s="1113"/>
      <c r="F3099" s="1113"/>
      <c r="G3099" s="406" t="s">
        <v>266</v>
      </c>
      <c r="H3099" s="1116">
        <v>477.65</v>
      </c>
      <c r="I3099" s="1115"/>
    </row>
    <row r="3100" spans="1:9" ht="12.75" customHeight="1" x14ac:dyDescent="0.2">
      <c r="A3100" s="1112" t="s">
        <v>5864</v>
      </c>
      <c r="B3100" s="1112"/>
      <c r="C3100" s="1113" t="s">
        <v>5865</v>
      </c>
      <c r="D3100" s="1113"/>
      <c r="E3100" s="1113"/>
      <c r="F3100" s="1113"/>
      <c r="G3100" s="406" t="s">
        <v>266</v>
      </c>
      <c r="H3100" s="1116">
        <v>498.71</v>
      </c>
      <c r="I3100" s="1115"/>
    </row>
    <row r="3101" spans="1:9" ht="12.75" customHeight="1" x14ac:dyDescent="0.2">
      <c r="A3101" s="1112" t="s">
        <v>5866</v>
      </c>
      <c r="B3101" s="1112"/>
      <c r="C3101" s="1113" t="s">
        <v>5867</v>
      </c>
      <c r="D3101" s="1113"/>
      <c r="E3101" s="1113"/>
      <c r="F3101" s="1113"/>
      <c r="G3101" s="406" t="s">
        <v>266</v>
      </c>
      <c r="H3101" s="1116">
        <v>506.83</v>
      </c>
      <c r="I3101" s="1115"/>
    </row>
    <row r="3102" spans="1:9" ht="12.75" customHeight="1" x14ac:dyDescent="0.2">
      <c r="A3102" s="1112" t="s">
        <v>5868</v>
      </c>
      <c r="B3102" s="1112"/>
      <c r="C3102" s="1113" t="s">
        <v>5869</v>
      </c>
      <c r="D3102" s="1113"/>
      <c r="E3102" s="1113"/>
      <c r="F3102" s="1113"/>
      <c r="G3102" s="406" t="s">
        <v>266</v>
      </c>
      <c r="H3102" s="1116">
        <v>523.57000000000005</v>
      </c>
      <c r="I3102" s="1115"/>
    </row>
    <row r="3103" spans="1:9" ht="12.75" customHeight="1" x14ac:dyDescent="0.2">
      <c r="A3103" s="1112" t="s">
        <v>5870</v>
      </c>
      <c r="B3103" s="1112"/>
      <c r="C3103" s="1113" t="s">
        <v>5871</v>
      </c>
      <c r="D3103" s="1113"/>
      <c r="E3103" s="1113"/>
      <c r="F3103" s="1113"/>
      <c r="G3103" s="406" t="s">
        <v>266</v>
      </c>
      <c r="H3103" s="1116">
        <v>471.51</v>
      </c>
      <c r="I3103" s="1115"/>
    </row>
    <row r="3104" spans="1:9" ht="12.75" customHeight="1" x14ac:dyDescent="0.2">
      <c r="A3104" s="1112" t="s">
        <v>5872</v>
      </c>
      <c r="B3104" s="1112"/>
      <c r="C3104" s="1113" t="s">
        <v>5873</v>
      </c>
      <c r="D3104" s="1113"/>
      <c r="E3104" s="1113"/>
      <c r="F3104" s="1113"/>
      <c r="G3104" s="406" t="s">
        <v>164</v>
      </c>
      <c r="H3104" s="1117">
        <v>6.08</v>
      </c>
      <c r="I3104" s="1115"/>
    </row>
    <row r="3105" spans="1:9" ht="12.75" customHeight="1" x14ac:dyDescent="0.2">
      <c r="A3105" s="1112" t="s">
        <v>5874</v>
      </c>
      <c r="B3105" s="1112"/>
      <c r="C3105" s="1113" t="s">
        <v>5875</v>
      </c>
      <c r="D3105" s="1113"/>
      <c r="E3105" s="1113"/>
      <c r="F3105" s="1113"/>
      <c r="G3105" s="406" t="s">
        <v>164</v>
      </c>
      <c r="H3105" s="1116">
        <v>139.6</v>
      </c>
      <c r="I3105" s="1115"/>
    </row>
    <row r="3106" spans="1:9" ht="12.75" customHeight="1" x14ac:dyDescent="0.2">
      <c r="A3106" s="1112" t="s">
        <v>5876</v>
      </c>
      <c r="B3106" s="1112"/>
      <c r="C3106" s="1113" t="s">
        <v>5877</v>
      </c>
      <c r="D3106" s="1113"/>
      <c r="E3106" s="1113"/>
      <c r="F3106" s="1113"/>
      <c r="G3106" s="406" t="s">
        <v>164</v>
      </c>
      <c r="H3106" s="1114">
        <v>16.91</v>
      </c>
      <c r="I3106" s="1115"/>
    </row>
    <row r="3107" spans="1:9" ht="12.75" customHeight="1" x14ac:dyDescent="0.2">
      <c r="A3107" s="1112" t="s">
        <v>5878</v>
      </c>
      <c r="B3107" s="1112"/>
      <c r="C3107" s="1113" t="s">
        <v>5879</v>
      </c>
      <c r="D3107" s="1113"/>
      <c r="E3107" s="1113"/>
      <c r="F3107" s="1113"/>
      <c r="G3107" s="406" t="s">
        <v>164</v>
      </c>
      <c r="H3107" s="1117">
        <v>6.08</v>
      </c>
      <c r="I3107" s="1115"/>
    </row>
    <row r="3108" spans="1:9" ht="12.75" customHeight="1" x14ac:dyDescent="0.2">
      <c r="A3108" s="1112" t="s">
        <v>5880</v>
      </c>
      <c r="B3108" s="1112"/>
      <c r="C3108" s="1113" t="s">
        <v>5881</v>
      </c>
      <c r="D3108" s="1113"/>
      <c r="E3108" s="1113"/>
      <c r="F3108" s="1113"/>
      <c r="G3108" s="406" t="s">
        <v>164</v>
      </c>
      <c r="H3108" s="1116">
        <v>111.64</v>
      </c>
      <c r="I3108" s="1115"/>
    </row>
    <row r="3109" spans="1:9" ht="12.75" customHeight="1" x14ac:dyDescent="0.2">
      <c r="A3109" s="1112" t="s">
        <v>5882</v>
      </c>
      <c r="B3109" s="1112"/>
      <c r="C3109" s="1113" t="s">
        <v>5883</v>
      </c>
      <c r="D3109" s="1113"/>
      <c r="E3109" s="1113"/>
      <c r="F3109" s="1113"/>
      <c r="G3109" s="406" t="s">
        <v>164</v>
      </c>
      <c r="H3109" s="1114">
        <v>16.91</v>
      </c>
      <c r="I3109" s="1115"/>
    </row>
    <row r="3110" spans="1:9" ht="12.75" customHeight="1" x14ac:dyDescent="0.2">
      <c r="A3110" s="1112" t="s">
        <v>5884</v>
      </c>
      <c r="B3110" s="1112"/>
      <c r="C3110" s="1113" t="s">
        <v>5885</v>
      </c>
      <c r="D3110" s="1113"/>
      <c r="E3110" s="1113"/>
      <c r="F3110" s="1113"/>
      <c r="G3110" s="406" t="s">
        <v>164</v>
      </c>
      <c r="H3110" s="1117">
        <v>6.71</v>
      </c>
      <c r="I3110" s="1115"/>
    </row>
    <row r="3111" spans="1:9" ht="12.75" customHeight="1" x14ac:dyDescent="0.2">
      <c r="A3111" s="1112" t="s">
        <v>5886</v>
      </c>
      <c r="B3111" s="1112"/>
      <c r="C3111" s="1113" t="s">
        <v>5887</v>
      </c>
      <c r="D3111" s="1113"/>
      <c r="E3111" s="1113"/>
      <c r="F3111" s="1113"/>
      <c r="G3111" s="406" t="s">
        <v>164</v>
      </c>
      <c r="H3111" s="1114">
        <v>89.3</v>
      </c>
      <c r="I3111" s="1115"/>
    </row>
    <row r="3112" spans="1:9" ht="12.75" customHeight="1" x14ac:dyDescent="0.2">
      <c r="A3112" s="1112" t="s">
        <v>5888</v>
      </c>
      <c r="B3112" s="1112"/>
      <c r="C3112" s="1113" t="s">
        <v>5889</v>
      </c>
      <c r="D3112" s="1113"/>
      <c r="E3112" s="1113"/>
      <c r="F3112" s="1113"/>
      <c r="G3112" s="406" t="s">
        <v>164</v>
      </c>
      <c r="H3112" s="1114">
        <v>22.1</v>
      </c>
      <c r="I3112" s="1115"/>
    </row>
    <row r="3113" spans="1:9" ht="12.75" customHeight="1" x14ac:dyDescent="0.2">
      <c r="A3113" s="1112" t="s">
        <v>5890</v>
      </c>
      <c r="B3113" s="1112"/>
      <c r="C3113" s="1113" t="s">
        <v>5891</v>
      </c>
      <c r="D3113" s="1113"/>
      <c r="E3113" s="1113"/>
      <c r="F3113" s="1113"/>
      <c r="G3113" s="406" t="s">
        <v>164</v>
      </c>
      <c r="H3113" s="1116">
        <v>171.22</v>
      </c>
      <c r="I3113" s="1115"/>
    </row>
    <row r="3114" spans="1:9" ht="12.75" customHeight="1" x14ac:dyDescent="0.2">
      <c r="A3114" s="1112" t="s">
        <v>5892</v>
      </c>
      <c r="B3114" s="1112"/>
      <c r="C3114" s="1113" t="s">
        <v>5893</v>
      </c>
      <c r="D3114" s="1113"/>
      <c r="E3114" s="1113"/>
      <c r="F3114" s="1113"/>
      <c r="G3114" s="406" t="s">
        <v>164</v>
      </c>
      <c r="H3114" s="1114">
        <v>52.15</v>
      </c>
      <c r="I3114" s="1115"/>
    </row>
    <row r="3115" spans="1:9" ht="12.75" customHeight="1" x14ac:dyDescent="0.2">
      <c r="A3115" s="1112" t="s">
        <v>5894</v>
      </c>
      <c r="B3115" s="1112"/>
      <c r="C3115" s="1113" t="s">
        <v>5895</v>
      </c>
      <c r="D3115" s="1113"/>
      <c r="E3115" s="1113"/>
      <c r="F3115" s="1113"/>
      <c r="G3115" s="406" t="s">
        <v>266</v>
      </c>
      <c r="H3115" s="1114">
        <v>73.040000000000006</v>
      </c>
      <c r="I3115" s="1115"/>
    </row>
    <row r="3116" spans="1:9" ht="12.75" customHeight="1" x14ac:dyDescent="0.2">
      <c r="A3116" s="1112" t="s">
        <v>5896</v>
      </c>
      <c r="B3116" s="1112"/>
      <c r="C3116" s="1113" t="s">
        <v>5897</v>
      </c>
      <c r="D3116" s="1113"/>
      <c r="E3116" s="1113"/>
      <c r="F3116" s="1113"/>
      <c r="G3116" s="406" t="s">
        <v>266</v>
      </c>
      <c r="H3116" s="1114">
        <v>57.39</v>
      </c>
      <c r="I3116" s="1115"/>
    </row>
    <row r="3117" spans="1:9" ht="12.75" customHeight="1" x14ac:dyDescent="0.2">
      <c r="A3117" s="1112" t="s">
        <v>5898</v>
      </c>
      <c r="B3117" s="1112"/>
      <c r="C3117" s="1113" t="s">
        <v>5899</v>
      </c>
      <c r="D3117" s="1113"/>
      <c r="E3117" s="1113"/>
      <c r="F3117" s="1113"/>
      <c r="G3117" s="406" t="s">
        <v>164</v>
      </c>
      <c r="H3117" s="1117">
        <v>9.5299999999999994</v>
      </c>
      <c r="I3117" s="1115"/>
    </row>
    <row r="3118" spans="1:9" ht="12.75" customHeight="1" x14ac:dyDescent="0.2">
      <c r="A3118" s="1112" t="s">
        <v>5900</v>
      </c>
      <c r="B3118" s="1112"/>
      <c r="C3118" s="1113" t="s">
        <v>5901</v>
      </c>
      <c r="D3118" s="1113"/>
      <c r="E3118" s="1113"/>
      <c r="F3118" s="1113"/>
      <c r="G3118" s="406" t="s">
        <v>53</v>
      </c>
      <c r="H3118" s="1114">
        <v>19.170000000000002</v>
      </c>
      <c r="I3118" s="1115"/>
    </row>
    <row r="3119" spans="1:9" ht="12.75" customHeight="1" x14ac:dyDescent="0.2">
      <c r="A3119" s="1112" t="s">
        <v>5902</v>
      </c>
      <c r="B3119" s="1112"/>
      <c r="C3119" s="1113" t="s">
        <v>5903</v>
      </c>
      <c r="D3119" s="1113"/>
      <c r="E3119" s="1113"/>
      <c r="F3119" s="1113"/>
      <c r="G3119" s="406" t="s">
        <v>53</v>
      </c>
      <c r="H3119" s="1117">
        <v>7.05</v>
      </c>
      <c r="I3119" s="1115"/>
    </row>
    <row r="3120" spans="1:9" ht="12.75" customHeight="1" x14ac:dyDescent="0.2">
      <c r="A3120" s="1112" t="s">
        <v>5904</v>
      </c>
      <c r="B3120" s="1112"/>
      <c r="C3120" s="1113" t="s">
        <v>5905</v>
      </c>
      <c r="D3120" s="1113"/>
      <c r="E3120" s="1113"/>
      <c r="F3120" s="1113"/>
      <c r="G3120" s="406" t="s">
        <v>164</v>
      </c>
      <c r="H3120" s="1116">
        <v>191.99</v>
      </c>
      <c r="I3120" s="1115"/>
    </row>
    <row r="3121" spans="1:9" ht="12.75" customHeight="1" x14ac:dyDescent="0.2">
      <c r="A3121" s="1112" t="s">
        <v>5906</v>
      </c>
      <c r="B3121" s="1112"/>
      <c r="C3121" s="1113" t="s">
        <v>5907</v>
      </c>
      <c r="D3121" s="1113"/>
      <c r="E3121" s="1113"/>
      <c r="F3121" s="1113"/>
      <c r="G3121" s="406" t="s">
        <v>164</v>
      </c>
      <c r="H3121" s="1116">
        <v>225.64</v>
      </c>
      <c r="I3121" s="1115"/>
    </row>
    <row r="3122" spans="1:9" ht="12.75" customHeight="1" x14ac:dyDescent="0.2">
      <c r="A3122" s="1112" t="s">
        <v>5908</v>
      </c>
      <c r="B3122" s="1112"/>
      <c r="C3122" s="1113" t="s">
        <v>5909</v>
      </c>
      <c r="D3122" s="1113"/>
      <c r="E3122" s="1113"/>
      <c r="F3122" s="1113"/>
      <c r="G3122" s="406" t="s">
        <v>164</v>
      </c>
      <c r="H3122" s="1116">
        <v>171.22</v>
      </c>
      <c r="I3122" s="1115"/>
    </row>
    <row r="3123" spans="1:9" ht="12.75" customHeight="1" x14ac:dyDescent="0.2">
      <c r="A3123" s="1112" t="s">
        <v>5910</v>
      </c>
      <c r="B3123" s="1112"/>
      <c r="C3123" s="1113" t="s">
        <v>5911</v>
      </c>
      <c r="D3123" s="1113"/>
      <c r="E3123" s="1113"/>
      <c r="F3123" s="1113"/>
      <c r="G3123" s="406" t="s">
        <v>53</v>
      </c>
      <c r="H3123" s="1114">
        <v>42.92</v>
      </c>
      <c r="I3123" s="1115"/>
    </row>
    <row r="3124" spans="1:9" ht="12.75" customHeight="1" x14ac:dyDescent="0.2">
      <c r="A3124" s="1112" t="s">
        <v>5912</v>
      </c>
      <c r="B3124" s="1112"/>
      <c r="C3124" s="1113" t="s">
        <v>5913</v>
      </c>
      <c r="D3124" s="1113"/>
      <c r="E3124" s="1113"/>
      <c r="F3124" s="1113"/>
      <c r="G3124" s="406" t="s">
        <v>266</v>
      </c>
      <c r="H3124" s="1116">
        <v>113.65</v>
      </c>
      <c r="I3124" s="1115"/>
    </row>
    <row r="3125" spans="1:9" ht="12.75" customHeight="1" x14ac:dyDescent="0.2">
      <c r="A3125" s="1112" t="s">
        <v>5914</v>
      </c>
      <c r="B3125" s="1112"/>
      <c r="C3125" s="1113" t="s">
        <v>5915</v>
      </c>
      <c r="D3125" s="1113"/>
      <c r="E3125" s="1113"/>
      <c r="F3125" s="1113"/>
      <c r="G3125" s="406" t="s">
        <v>266</v>
      </c>
      <c r="H3125" s="1114">
        <v>89.34</v>
      </c>
      <c r="I3125" s="1115"/>
    </row>
    <row r="3126" spans="1:9" ht="12.75" customHeight="1" x14ac:dyDescent="0.2">
      <c r="A3126" s="1112" t="s">
        <v>5916</v>
      </c>
      <c r="B3126" s="1112"/>
      <c r="C3126" s="1113" t="s">
        <v>5917</v>
      </c>
      <c r="D3126" s="1113"/>
      <c r="E3126" s="1113"/>
      <c r="F3126" s="1113"/>
      <c r="G3126" s="406" t="s">
        <v>266</v>
      </c>
      <c r="H3126" s="1128">
        <v>2259.46</v>
      </c>
      <c r="I3126" s="1115"/>
    </row>
    <row r="3127" spans="1:9" ht="12.75" customHeight="1" x14ac:dyDescent="0.2">
      <c r="A3127" s="1127">
        <v>50</v>
      </c>
      <c r="B3127" s="1119"/>
      <c r="C3127" s="1120" t="s">
        <v>5918</v>
      </c>
      <c r="D3127" s="1120"/>
      <c r="E3127" s="1120"/>
      <c r="F3127" s="1120"/>
      <c r="G3127" s="405"/>
      <c r="H3127" s="1121"/>
      <c r="I3127" s="1121"/>
    </row>
    <row r="3128" spans="1:9" ht="12.75" customHeight="1" x14ac:dyDescent="0.2">
      <c r="A3128" s="1140">
        <v>9111</v>
      </c>
      <c r="B3128" s="1119"/>
      <c r="C3128" s="1120" t="s">
        <v>5919</v>
      </c>
      <c r="D3128" s="1120"/>
      <c r="E3128" s="1120"/>
      <c r="F3128" s="1120"/>
      <c r="G3128" s="405"/>
      <c r="H3128" s="1121"/>
      <c r="I3128" s="1121"/>
    </row>
    <row r="3129" spans="1:9" ht="12.75" customHeight="1" x14ac:dyDescent="0.2">
      <c r="A3129" s="1112" t="s">
        <v>5920</v>
      </c>
      <c r="B3129" s="1112"/>
      <c r="C3129" s="1113" t="s">
        <v>5921</v>
      </c>
      <c r="D3129" s="1113"/>
      <c r="E3129" s="1113"/>
      <c r="F3129" s="1113"/>
      <c r="G3129" s="406" t="s">
        <v>5922</v>
      </c>
      <c r="H3129" s="1114">
        <v>16.55</v>
      </c>
      <c r="I3129" s="1115"/>
    </row>
    <row r="3130" spans="1:9" ht="12.75" customHeight="1" x14ac:dyDescent="0.2">
      <c r="A3130" s="1112" t="s">
        <v>5923</v>
      </c>
      <c r="B3130" s="1112"/>
      <c r="C3130" s="1113" t="s">
        <v>5924</v>
      </c>
      <c r="D3130" s="1113"/>
      <c r="E3130" s="1113"/>
      <c r="F3130" s="1113"/>
      <c r="G3130" s="406" t="s">
        <v>5922</v>
      </c>
      <c r="H3130" s="1114">
        <v>17.45</v>
      </c>
      <c r="I3130" s="1115"/>
    </row>
    <row r="3131" spans="1:9" ht="12.75" customHeight="1" x14ac:dyDescent="0.2">
      <c r="A3131" s="1112" t="s">
        <v>5925</v>
      </c>
      <c r="B3131" s="1112"/>
      <c r="C3131" s="1113" t="s">
        <v>5926</v>
      </c>
      <c r="D3131" s="1113"/>
      <c r="E3131" s="1113"/>
      <c r="F3131" s="1113"/>
      <c r="G3131" s="406" t="s">
        <v>5922</v>
      </c>
      <c r="H3131" s="1114">
        <v>17.87</v>
      </c>
      <c r="I3131" s="1115"/>
    </row>
    <row r="3132" spans="1:9" ht="12.75" customHeight="1" x14ac:dyDescent="0.2">
      <c r="A3132" s="1112" t="s">
        <v>5927</v>
      </c>
      <c r="B3132" s="1112"/>
      <c r="C3132" s="1113" t="s">
        <v>5928</v>
      </c>
      <c r="D3132" s="1113"/>
      <c r="E3132" s="1113"/>
      <c r="F3132" s="1113"/>
      <c r="G3132" s="406" t="s">
        <v>5922</v>
      </c>
      <c r="H3132" s="1114">
        <v>18.25</v>
      </c>
      <c r="I3132" s="1115"/>
    </row>
    <row r="3133" spans="1:9" ht="12.75" customHeight="1" x14ac:dyDescent="0.2">
      <c r="A3133" s="1112" t="s">
        <v>5929</v>
      </c>
      <c r="B3133" s="1112"/>
      <c r="C3133" s="1113" t="s">
        <v>5930</v>
      </c>
      <c r="D3133" s="1113"/>
      <c r="E3133" s="1113"/>
      <c r="F3133" s="1113"/>
      <c r="G3133" s="406" t="s">
        <v>5922</v>
      </c>
      <c r="H3133" s="1114">
        <v>19.14</v>
      </c>
      <c r="I3133" s="1115"/>
    </row>
    <row r="3134" spans="1:9" ht="12.75" customHeight="1" x14ac:dyDescent="0.2">
      <c r="A3134" s="1112" t="s">
        <v>5931</v>
      </c>
      <c r="B3134" s="1112"/>
      <c r="C3134" s="1113" t="s">
        <v>5932</v>
      </c>
      <c r="D3134" s="1113"/>
      <c r="E3134" s="1113"/>
      <c r="F3134" s="1113"/>
      <c r="G3134" s="406" t="s">
        <v>5922</v>
      </c>
      <c r="H3134" s="1114">
        <v>17.87</v>
      </c>
      <c r="I3134" s="1115"/>
    </row>
    <row r="3135" spans="1:9" ht="12.75" customHeight="1" x14ac:dyDescent="0.2">
      <c r="A3135" s="1112" t="s">
        <v>5933</v>
      </c>
      <c r="B3135" s="1112"/>
      <c r="C3135" s="1113" t="s">
        <v>5934</v>
      </c>
      <c r="D3135" s="1113"/>
      <c r="E3135" s="1113"/>
      <c r="F3135" s="1113"/>
      <c r="G3135" s="406" t="s">
        <v>5922</v>
      </c>
      <c r="H3135" s="1114">
        <v>17.84</v>
      </c>
      <c r="I3135" s="1115"/>
    </row>
    <row r="3136" spans="1:9" ht="12.75" customHeight="1" x14ac:dyDescent="0.2">
      <c r="A3136" s="1112" t="s">
        <v>5935</v>
      </c>
      <c r="B3136" s="1112"/>
      <c r="C3136" s="1113" t="s">
        <v>5936</v>
      </c>
      <c r="D3136" s="1113"/>
      <c r="E3136" s="1113"/>
      <c r="F3136" s="1113"/>
      <c r="G3136" s="406" t="s">
        <v>5922</v>
      </c>
      <c r="H3136" s="1114">
        <v>16.21</v>
      </c>
      <c r="I3136" s="1115"/>
    </row>
    <row r="3137" spans="1:9" ht="12.75" customHeight="1" x14ac:dyDescent="0.2">
      <c r="A3137" s="1112" t="s">
        <v>5937</v>
      </c>
      <c r="B3137" s="1112"/>
      <c r="C3137" s="1113" t="s">
        <v>5938</v>
      </c>
      <c r="D3137" s="1113"/>
      <c r="E3137" s="1113"/>
      <c r="F3137" s="1113"/>
      <c r="G3137" s="406" t="s">
        <v>425</v>
      </c>
      <c r="H3137" s="1128">
        <v>3383.55</v>
      </c>
      <c r="I3137" s="1115"/>
    </row>
    <row r="3138" spans="1:9" ht="12.75" customHeight="1" x14ac:dyDescent="0.2">
      <c r="A3138" s="1112" t="s">
        <v>5939</v>
      </c>
      <c r="B3138" s="1112"/>
      <c r="C3138" s="1113" t="s">
        <v>5940</v>
      </c>
      <c r="D3138" s="1113"/>
      <c r="E3138" s="1113"/>
      <c r="F3138" s="1113"/>
      <c r="G3138" s="406" t="s">
        <v>425</v>
      </c>
      <c r="H3138" s="1128">
        <v>3007.7</v>
      </c>
      <c r="I3138" s="1115"/>
    </row>
    <row r="3139" spans="1:9" ht="12.75" customHeight="1" x14ac:dyDescent="0.2">
      <c r="A3139" s="1112" t="s">
        <v>5941</v>
      </c>
      <c r="B3139" s="1112"/>
      <c r="C3139" s="1113" t="s">
        <v>5942</v>
      </c>
      <c r="D3139" s="1113"/>
      <c r="E3139" s="1113"/>
      <c r="F3139" s="1113"/>
      <c r="G3139" s="406" t="s">
        <v>5922</v>
      </c>
      <c r="H3139" s="1114">
        <v>22.24</v>
      </c>
      <c r="I3139" s="1115"/>
    </row>
    <row r="3140" spans="1:9" ht="12.75" customHeight="1" x14ac:dyDescent="0.2">
      <c r="A3140" s="1112" t="s">
        <v>5943</v>
      </c>
      <c r="B3140" s="1112"/>
      <c r="C3140" s="1113" t="s">
        <v>5944</v>
      </c>
      <c r="D3140" s="1113"/>
      <c r="E3140" s="1113"/>
      <c r="F3140" s="1113"/>
      <c r="G3140" s="406" t="s">
        <v>425</v>
      </c>
      <c r="H3140" s="1128">
        <v>2625.61</v>
      </c>
      <c r="I3140" s="1115"/>
    </row>
    <row r="3141" spans="1:9" ht="12.75" customHeight="1" x14ac:dyDescent="0.2">
      <c r="A3141" s="1112" t="s">
        <v>5945</v>
      </c>
      <c r="B3141" s="1112"/>
      <c r="C3141" s="1113" t="s">
        <v>5946</v>
      </c>
      <c r="D3141" s="1113"/>
      <c r="E3141" s="1113"/>
      <c r="F3141" s="1113"/>
      <c r="G3141" s="406" t="s">
        <v>5922</v>
      </c>
      <c r="H3141" s="1114">
        <v>16.8</v>
      </c>
      <c r="I3141" s="1115"/>
    </row>
    <row r="3142" spans="1:9" ht="12.75" customHeight="1" x14ac:dyDescent="0.2">
      <c r="A3142" s="1112" t="s">
        <v>5947</v>
      </c>
      <c r="B3142" s="1112"/>
      <c r="C3142" s="1113" t="s">
        <v>5948</v>
      </c>
      <c r="D3142" s="1113"/>
      <c r="E3142" s="1113"/>
      <c r="F3142" s="1113"/>
      <c r="G3142" s="406" t="s">
        <v>5922</v>
      </c>
      <c r="H3142" s="1114">
        <v>23.75</v>
      </c>
      <c r="I3142" s="1115"/>
    </row>
    <row r="3143" spans="1:9" ht="12.75" customHeight="1" x14ac:dyDescent="0.2">
      <c r="A3143" s="1112" t="s">
        <v>5949</v>
      </c>
      <c r="B3143" s="1112"/>
      <c r="C3143" s="1113" t="s">
        <v>5950</v>
      </c>
      <c r="D3143" s="1113"/>
      <c r="E3143" s="1113"/>
      <c r="F3143" s="1113"/>
      <c r="G3143" s="406" t="s">
        <v>5922</v>
      </c>
      <c r="H3143" s="1114">
        <v>21.76</v>
      </c>
      <c r="I3143" s="1115"/>
    </row>
    <row r="3144" spans="1:9" ht="12.75" customHeight="1" x14ac:dyDescent="0.2">
      <c r="A3144" s="1112" t="s">
        <v>5951</v>
      </c>
      <c r="B3144" s="1112"/>
      <c r="C3144" s="1113" t="s">
        <v>5952</v>
      </c>
      <c r="D3144" s="1113"/>
      <c r="E3144" s="1113"/>
      <c r="F3144" s="1113"/>
      <c r="G3144" s="406" t="s">
        <v>5922</v>
      </c>
      <c r="H3144" s="1114">
        <v>17.27</v>
      </c>
      <c r="I3144" s="1115"/>
    </row>
    <row r="3145" spans="1:9" ht="12.75" customHeight="1" x14ac:dyDescent="0.2">
      <c r="A3145" s="1112" t="s">
        <v>5953</v>
      </c>
      <c r="B3145" s="1112"/>
      <c r="C3145" s="1113" t="s">
        <v>5954</v>
      </c>
      <c r="D3145" s="1113"/>
      <c r="E3145" s="1113"/>
      <c r="F3145" s="1113"/>
      <c r="G3145" s="406" t="s">
        <v>5922</v>
      </c>
      <c r="H3145" s="1114">
        <v>24.92</v>
      </c>
      <c r="I3145" s="1115"/>
    </row>
    <row r="3146" spans="1:9" ht="12.75" customHeight="1" x14ac:dyDescent="0.2">
      <c r="A3146" s="1112" t="s">
        <v>5955</v>
      </c>
      <c r="B3146" s="1112"/>
      <c r="C3146" s="1113" t="s">
        <v>5956</v>
      </c>
      <c r="D3146" s="1113"/>
      <c r="E3146" s="1113"/>
      <c r="F3146" s="1113"/>
      <c r="G3146" s="406" t="s">
        <v>5922</v>
      </c>
      <c r="H3146" s="1114">
        <v>22.12</v>
      </c>
      <c r="I3146" s="1115"/>
    </row>
    <row r="3147" spans="1:9" ht="12.75" customHeight="1" x14ac:dyDescent="0.2">
      <c r="A3147" s="1112" t="s">
        <v>5957</v>
      </c>
      <c r="B3147" s="1112"/>
      <c r="C3147" s="1113" t="s">
        <v>5958</v>
      </c>
      <c r="D3147" s="1113"/>
      <c r="E3147" s="1113"/>
      <c r="F3147" s="1113"/>
      <c r="G3147" s="406" t="s">
        <v>5922</v>
      </c>
      <c r="H3147" s="1114">
        <v>22.61</v>
      </c>
      <c r="I3147" s="1115"/>
    </row>
    <row r="3148" spans="1:9" ht="12.75" customHeight="1" x14ac:dyDescent="0.2">
      <c r="A3148" s="1112" t="s">
        <v>5959</v>
      </c>
      <c r="B3148" s="1112"/>
      <c r="C3148" s="1113" t="s">
        <v>5960</v>
      </c>
      <c r="D3148" s="1113"/>
      <c r="E3148" s="1113"/>
      <c r="F3148" s="1113"/>
      <c r="G3148" s="406" t="s">
        <v>425</v>
      </c>
      <c r="H3148" s="1128">
        <v>7133.35</v>
      </c>
      <c r="I3148" s="1115"/>
    </row>
    <row r="3149" spans="1:9" ht="12.75" customHeight="1" x14ac:dyDescent="0.2">
      <c r="A3149" s="1112" t="s">
        <v>5961</v>
      </c>
      <c r="B3149" s="1112"/>
      <c r="C3149" s="1113" t="s">
        <v>5962</v>
      </c>
      <c r="D3149" s="1113"/>
      <c r="E3149" s="1113"/>
      <c r="F3149" s="1113"/>
      <c r="G3149" s="406" t="s">
        <v>425</v>
      </c>
      <c r="H3149" s="1136">
        <v>15840.32</v>
      </c>
      <c r="I3149" s="1115"/>
    </row>
    <row r="3150" spans="1:9" ht="12.75" customHeight="1" x14ac:dyDescent="0.2">
      <c r="A3150" s="1112" t="s">
        <v>5963</v>
      </c>
      <c r="B3150" s="1112"/>
      <c r="C3150" s="1113" t="s">
        <v>5964</v>
      </c>
      <c r="D3150" s="1113"/>
      <c r="E3150" s="1113"/>
      <c r="F3150" s="1113"/>
      <c r="G3150" s="406" t="s">
        <v>425</v>
      </c>
      <c r="H3150" s="1136">
        <v>17989.53</v>
      </c>
      <c r="I3150" s="1115"/>
    </row>
    <row r="3151" spans="1:9" ht="12.75" customHeight="1" x14ac:dyDescent="0.2">
      <c r="A3151" s="1112" t="s">
        <v>5965</v>
      </c>
      <c r="B3151" s="1112"/>
      <c r="C3151" s="1113" t="s">
        <v>5966</v>
      </c>
      <c r="D3151" s="1113"/>
      <c r="E3151" s="1113"/>
      <c r="F3151" s="1113"/>
      <c r="G3151" s="406" t="s">
        <v>425</v>
      </c>
      <c r="H3151" s="1136">
        <v>24484.92</v>
      </c>
      <c r="I3151" s="1115"/>
    </row>
    <row r="3152" spans="1:9" ht="12.75" customHeight="1" x14ac:dyDescent="0.2">
      <c r="A3152" s="1112" t="s">
        <v>5967</v>
      </c>
      <c r="B3152" s="1112"/>
      <c r="C3152" s="1113" t="s">
        <v>5968</v>
      </c>
      <c r="D3152" s="1113"/>
      <c r="E3152" s="1113"/>
      <c r="F3152" s="1113"/>
      <c r="G3152" s="406" t="s">
        <v>425</v>
      </c>
      <c r="H3152" s="1136">
        <v>16044.73</v>
      </c>
      <c r="I3152" s="1115"/>
    </row>
    <row r="3153" spans="1:9" ht="12.75" customHeight="1" x14ac:dyDescent="0.2">
      <c r="A3153" s="1112" t="s">
        <v>5969</v>
      </c>
      <c r="B3153" s="1112"/>
      <c r="C3153" s="1113" t="s">
        <v>5970</v>
      </c>
      <c r="D3153" s="1113"/>
      <c r="E3153" s="1113"/>
      <c r="F3153" s="1113"/>
      <c r="G3153" s="406" t="s">
        <v>425</v>
      </c>
      <c r="H3153" s="1136">
        <v>12399.92</v>
      </c>
      <c r="I3153" s="1115"/>
    </row>
    <row r="3154" spans="1:9" ht="12.75" customHeight="1" x14ac:dyDescent="0.2">
      <c r="A3154" s="1112" t="s">
        <v>5971</v>
      </c>
      <c r="B3154" s="1112"/>
      <c r="C3154" s="1113" t="s">
        <v>5972</v>
      </c>
      <c r="D3154" s="1113"/>
      <c r="E3154" s="1113"/>
      <c r="F3154" s="1113"/>
      <c r="G3154" s="406" t="s">
        <v>5922</v>
      </c>
      <c r="H3154" s="1114">
        <v>22.37</v>
      </c>
      <c r="I3154" s="1115"/>
    </row>
    <row r="3155" spans="1:9" ht="12.75" customHeight="1" x14ac:dyDescent="0.2">
      <c r="A3155" s="1112" t="s">
        <v>5973</v>
      </c>
      <c r="B3155" s="1112"/>
      <c r="C3155" s="1113" t="s">
        <v>5974</v>
      </c>
      <c r="D3155" s="1113"/>
      <c r="E3155" s="1113"/>
      <c r="F3155" s="1113"/>
      <c r="G3155" s="406" t="s">
        <v>5922</v>
      </c>
      <c r="H3155" s="1114">
        <v>22.74</v>
      </c>
      <c r="I3155" s="1115"/>
    </row>
    <row r="3156" spans="1:9" ht="12.75" customHeight="1" x14ac:dyDescent="0.2">
      <c r="A3156" s="1112" t="s">
        <v>5975</v>
      </c>
      <c r="B3156" s="1112"/>
      <c r="C3156" s="1113" t="s">
        <v>5976</v>
      </c>
      <c r="D3156" s="1113"/>
      <c r="E3156" s="1113"/>
      <c r="F3156" s="1113"/>
      <c r="G3156" s="406" t="s">
        <v>5922</v>
      </c>
      <c r="H3156" s="1114">
        <v>23.31</v>
      </c>
      <c r="I3156" s="1115"/>
    </row>
    <row r="3157" spans="1:9" ht="12.75" customHeight="1" x14ac:dyDescent="0.2">
      <c r="A3157" s="1112" t="s">
        <v>5977</v>
      </c>
      <c r="B3157" s="1112"/>
      <c r="C3157" s="1113" t="s">
        <v>5978</v>
      </c>
      <c r="D3157" s="1113"/>
      <c r="E3157" s="1113"/>
      <c r="F3157" s="1113"/>
      <c r="G3157" s="406" t="s">
        <v>5922</v>
      </c>
      <c r="H3157" s="1114">
        <v>22.37</v>
      </c>
      <c r="I3157" s="1115"/>
    </row>
    <row r="3158" spans="1:9" ht="12.75" customHeight="1" x14ac:dyDescent="0.2">
      <c r="A3158" s="1112" t="s">
        <v>5979</v>
      </c>
      <c r="B3158" s="1112"/>
      <c r="C3158" s="1113" t="s">
        <v>5980</v>
      </c>
      <c r="D3158" s="1113"/>
      <c r="E3158" s="1113"/>
      <c r="F3158" s="1113"/>
      <c r="G3158" s="406" t="s">
        <v>5922</v>
      </c>
      <c r="H3158" s="1114">
        <v>19.86</v>
      </c>
      <c r="I3158" s="1115"/>
    </row>
    <row r="3159" spans="1:9" ht="12.75" customHeight="1" x14ac:dyDescent="0.2">
      <c r="A3159" s="1112" t="s">
        <v>5981</v>
      </c>
      <c r="B3159" s="1112"/>
      <c r="C3159" s="1113" t="s">
        <v>5982</v>
      </c>
      <c r="D3159" s="1113"/>
      <c r="E3159" s="1113"/>
      <c r="F3159" s="1113"/>
      <c r="G3159" s="406" t="s">
        <v>5922</v>
      </c>
      <c r="H3159" s="1114">
        <v>23.75</v>
      </c>
      <c r="I3159" s="1115"/>
    </row>
    <row r="3160" spans="1:9" ht="12.75" customHeight="1" x14ac:dyDescent="0.2">
      <c r="A3160" s="1112" t="s">
        <v>5983</v>
      </c>
      <c r="B3160" s="1112"/>
      <c r="C3160" s="1113" t="s">
        <v>5984</v>
      </c>
      <c r="D3160" s="1113"/>
      <c r="E3160" s="1113"/>
      <c r="F3160" s="1113"/>
      <c r="G3160" s="406" t="s">
        <v>5922</v>
      </c>
      <c r="H3160" s="1114">
        <v>22.18</v>
      </c>
      <c r="I3160" s="1115"/>
    </row>
    <row r="3161" spans="1:9" ht="12.75" customHeight="1" x14ac:dyDescent="0.2">
      <c r="A3161" s="1112" t="s">
        <v>5985</v>
      </c>
      <c r="B3161" s="1112"/>
      <c r="C3161" s="1113" t="s">
        <v>5986</v>
      </c>
      <c r="D3161" s="1113"/>
      <c r="E3161" s="1113"/>
      <c r="F3161" s="1113"/>
      <c r="G3161" s="406" t="s">
        <v>425</v>
      </c>
      <c r="H3161" s="1136">
        <v>11392.78</v>
      </c>
      <c r="I3161" s="1115"/>
    </row>
    <row r="3162" spans="1:9" ht="12.75" customHeight="1" x14ac:dyDescent="0.2">
      <c r="A3162" s="1112" t="s">
        <v>5987</v>
      </c>
      <c r="B3162" s="1112"/>
      <c r="C3162" s="1113" t="s">
        <v>5988</v>
      </c>
      <c r="D3162" s="1113"/>
      <c r="E3162" s="1113"/>
      <c r="F3162" s="1113"/>
      <c r="G3162" s="406" t="s">
        <v>5922</v>
      </c>
      <c r="H3162" s="1114">
        <v>22.96</v>
      </c>
      <c r="I3162" s="1115"/>
    </row>
    <row r="3163" spans="1:9" ht="12.75" customHeight="1" x14ac:dyDescent="0.2">
      <c r="A3163" s="1112" t="s">
        <v>5989</v>
      </c>
      <c r="B3163" s="1112"/>
      <c r="C3163" s="1113" t="s">
        <v>5990</v>
      </c>
      <c r="D3163" s="1113"/>
      <c r="E3163" s="1113"/>
      <c r="F3163" s="1113"/>
      <c r="G3163" s="406" t="s">
        <v>5922</v>
      </c>
      <c r="H3163" s="1114">
        <v>20.76</v>
      </c>
      <c r="I3163" s="1115"/>
    </row>
    <row r="3164" spans="1:9" ht="12.75" customHeight="1" x14ac:dyDescent="0.2">
      <c r="A3164" s="1112" t="s">
        <v>5991</v>
      </c>
      <c r="B3164" s="1112"/>
      <c r="C3164" s="1113" t="s">
        <v>5992</v>
      </c>
      <c r="D3164" s="1113"/>
      <c r="E3164" s="1113"/>
      <c r="F3164" s="1113"/>
      <c r="G3164" s="406" t="s">
        <v>5922</v>
      </c>
      <c r="H3164" s="1114">
        <v>22.37</v>
      </c>
      <c r="I3164" s="1115"/>
    </row>
    <row r="3165" spans="1:9" ht="12.75" customHeight="1" x14ac:dyDescent="0.2">
      <c r="A3165" s="1112" t="s">
        <v>5993</v>
      </c>
      <c r="B3165" s="1112"/>
      <c r="C3165" s="1113" t="s">
        <v>5994</v>
      </c>
      <c r="D3165" s="1113"/>
      <c r="E3165" s="1113"/>
      <c r="F3165" s="1113"/>
      <c r="G3165" s="406" t="s">
        <v>5922</v>
      </c>
      <c r="H3165" s="1114">
        <v>23.43</v>
      </c>
      <c r="I3165" s="1115"/>
    </row>
    <row r="3166" spans="1:9" ht="12.75" customHeight="1" x14ac:dyDescent="0.2">
      <c r="A3166" s="1112" t="s">
        <v>5995</v>
      </c>
      <c r="B3166" s="1112"/>
      <c r="C3166" s="1113" t="s">
        <v>5996</v>
      </c>
      <c r="D3166" s="1113"/>
      <c r="E3166" s="1113"/>
      <c r="F3166" s="1113"/>
      <c r="G3166" s="406" t="s">
        <v>5922</v>
      </c>
      <c r="H3166" s="1114">
        <v>21.82</v>
      </c>
      <c r="I3166" s="1115"/>
    </row>
    <row r="3167" spans="1:9" ht="12.75" customHeight="1" x14ac:dyDescent="0.2">
      <c r="A3167" s="1112" t="s">
        <v>5997</v>
      </c>
      <c r="B3167" s="1112"/>
      <c r="C3167" s="1113" t="s">
        <v>5998</v>
      </c>
      <c r="D3167" s="1113"/>
      <c r="E3167" s="1113"/>
      <c r="F3167" s="1113"/>
      <c r="G3167" s="406" t="s">
        <v>5922</v>
      </c>
      <c r="H3167" s="1114">
        <v>22.12</v>
      </c>
      <c r="I3167" s="1115"/>
    </row>
    <row r="3168" spans="1:9" ht="12.75" customHeight="1" x14ac:dyDescent="0.2">
      <c r="A3168" s="1112" t="s">
        <v>5999</v>
      </c>
      <c r="B3168" s="1112"/>
      <c r="C3168" s="1113" t="s">
        <v>6000</v>
      </c>
      <c r="D3168" s="1113"/>
      <c r="E3168" s="1113"/>
      <c r="F3168" s="1113"/>
      <c r="G3168" s="406" t="s">
        <v>5922</v>
      </c>
      <c r="H3168" s="1114">
        <v>19.11</v>
      </c>
      <c r="I3168" s="1115"/>
    </row>
    <row r="3169" spans="1:9" ht="12.75" customHeight="1" x14ac:dyDescent="0.2">
      <c r="A3169" s="1112" t="s">
        <v>6001</v>
      </c>
      <c r="B3169" s="1112"/>
      <c r="C3169" s="1113" t="s">
        <v>6002</v>
      </c>
      <c r="D3169" s="1113"/>
      <c r="E3169" s="1113"/>
      <c r="F3169" s="1113"/>
      <c r="G3169" s="406" t="s">
        <v>5922</v>
      </c>
      <c r="H3169" s="1114">
        <v>16.21</v>
      </c>
      <c r="I3169" s="1115"/>
    </row>
    <row r="3170" spans="1:9" ht="12.75" customHeight="1" x14ac:dyDescent="0.2">
      <c r="A3170" s="1112" t="s">
        <v>6003</v>
      </c>
      <c r="B3170" s="1112"/>
      <c r="C3170" s="1113" t="s">
        <v>6004</v>
      </c>
      <c r="D3170" s="1113"/>
      <c r="E3170" s="1113"/>
      <c r="F3170" s="1113"/>
      <c r="G3170" s="406" t="s">
        <v>5922</v>
      </c>
      <c r="H3170" s="1114">
        <v>22.24</v>
      </c>
      <c r="I3170" s="1115"/>
    </row>
    <row r="3171" spans="1:9" ht="12.75" customHeight="1" x14ac:dyDescent="0.2">
      <c r="A3171" s="1112" t="s">
        <v>6005</v>
      </c>
      <c r="B3171" s="1112"/>
      <c r="C3171" s="1113" t="s">
        <v>6006</v>
      </c>
      <c r="D3171" s="1113"/>
      <c r="E3171" s="1113"/>
      <c r="F3171" s="1113"/>
      <c r="G3171" s="406" t="s">
        <v>5922</v>
      </c>
      <c r="H3171" s="1114">
        <v>16.21</v>
      </c>
      <c r="I3171" s="1115"/>
    </row>
    <row r="3172" spans="1:9" ht="12.75" customHeight="1" x14ac:dyDescent="0.2">
      <c r="A3172" s="1112" t="s">
        <v>6007</v>
      </c>
      <c r="B3172" s="1112"/>
      <c r="C3172" s="1113" t="s">
        <v>6008</v>
      </c>
      <c r="D3172" s="1113"/>
      <c r="E3172" s="1113"/>
      <c r="F3172" s="1113"/>
      <c r="G3172" s="406" t="s">
        <v>5922</v>
      </c>
      <c r="H3172" s="1114">
        <v>22.12</v>
      </c>
      <c r="I3172" s="1115"/>
    </row>
    <row r="3173" spans="1:9" ht="12.75" customHeight="1" x14ac:dyDescent="0.2">
      <c r="A3173" s="1112" t="s">
        <v>6009</v>
      </c>
      <c r="B3173" s="1112"/>
      <c r="C3173" s="1113" t="s">
        <v>6010</v>
      </c>
      <c r="D3173" s="1113"/>
      <c r="E3173" s="1113"/>
      <c r="F3173" s="1113"/>
      <c r="G3173" s="406" t="s">
        <v>425</v>
      </c>
      <c r="H3173" s="1128">
        <v>5384.85</v>
      </c>
      <c r="I3173" s="1115"/>
    </row>
    <row r="3174" spans="1:9" ht="12.75" customHeight="1" x14ac:dyDescent="0.2">
      <c r="A3174" s="1112" t="s">
        <v>6011</v>
      </c>
      <c r="B3174" s="1112"/>
      <c r="C3174" s="1113" t="s">
        <v>6012</v>
      </c>
      <c r="D3174" s="1113"/>
      <c r="E3174" s="1113"/>
      <c r="F3174" s="1113"/>
      <c r="G3174" s="406" t="s">
        <v>5922</v>
      </c>
      <c r="H3174" s="1114">
        <v>21.89</v>
      </c>
      <c r="I3174" s="1115"/>
    </row>
    <row r="3175" spans="1:9" ht="12.75" customHeight="1" x14ac:dyDescent="0.2">
      <c r="A3175" s="1112" t="s">
        <v>6013</v>
      </c>
      <c r="B3175" s="1112"/>
      <c r="C3175" s="1113" t="s">
        <v>6014</v>
      </c>
      <c r="D3175" s="1113"/>
      <c r="E3175" s="1113"/>
      <c r="F3175" s="1113"/>
      <c r="G3175" s="406" t="s">
        <v>5922</v>
      </c>
      <c r="H3175" s="1114">
        <v>35.44</v>
      </c>
      <c r="I3175" s="1115"/>
    </row>
    <row r="3176" spans="1:9" ht="12.75" customHeight="1" x14ac:dyDescent="0.2">
      <c r="A3176" s="1112" t="s">
        <v>6015</v>
      </c>
      <c r="B3176" s="1112"/>
      <c r="C3176" s="1113" t="s">
        <v>6016</v>
      </c>
      <c r="D3176" s="1113"/>
      <c r="E3176" s="1113"/>
      <c r="F3176" s="1113"/>
      <c r="G3176" s="406" t="s">
        <v>5922</v>
      </c>
      <c r="H3176" s="1114">
        <v>18.010000000000002</v>
      </c>
      <c r="I3176" s="1115"/>
    </row>
    <row r="3177" spans="1:9" ht="12.75" customHeight="1" x14ac:dyDescent="0.2">
      <c r="A3177" s="1112" t="s">
        <v>6017</v>
      </c>
      <c r="B3177" s="1112"/>
      <c r="C3177" s="1113" t="s">
        <v>6018</v>
      </c>
      <c r="D3177" s="1113"/>
      <c r="E3177" s="1113"/>
      <c r="F3177" s="1113"/>
      <c r="G3177" s="406" t="s">
        <v>425</v>
      </c>
      <c r="H3177" s="1128">
        <v>3653.76</v>
      </c>
      <c r="I3177" s="1115"/>
    </row>
    <row r="3178" spans="1:9" ht="12.75" customHeight="1" x14ac:dyDescent="0.2">
      <c r="A3178" s="1126"/>
      <c r="B3178" s="1126"/>
      <c r="C3178" s="1126"/>
      <c r="D3178" s="1126"/>
      <c r="E3178" s="1126"/>
      <c r="F3178" s="1126"/>
      <c r="G3178" s="1126"/>
      <c r="H3178" s="1126"/>
      <c r="I3178" s="1126"/>
    </row>
    <row r="3179" spans="1:9" ht="12.75" customHeight="1" x14ac:dyDescent="0.2">
      <c r="A3179" s="1139" t="s">
        <v>6019</v>
      </c>
      <c r="B3179" s="1139"/>
      <c r="C3179" s="1139"/>
      <c r="D3179" s="1139"/>
      <c r="E3179" s="1139"/>
      <c r="F3179" s="1139"/>
      <c r="G3179" s="1139"/>
      <c r="H3179" s="1139"/>
      <c r="I3179" s="1139"/>
    </row>
    <row r="3180" spans="1:9" ht="12.75" customHeight="1" x14ac:dyDescent="0.2">
      <c r="A3180" s="1134"/>
      <c r="B3180" s="1134"/>
      <c r="C3180" s="1134"/>
      <c r="D3180" s="1134"/>
      <c r="E3180" s="1134"/>
      <c r="F3180" s="1134"/>
      <c r="G3180" s="1134"/>
      <c r="H3180" s="1134"/>
      <c r="I3180" s="1134"/>
    </row>
    <row r="3181" spans="1:9" ht="12.75" customHeight="1" x14ac:dyDescent="0.2">
      <c r="A3181" s="1137" t="s">
        <v>6020</v>
      </c>
      <c r="B3181" s="1137"/>
      <c r="C3181" s="1137"/>
      <c r="D3181" s="1137"/>
      <c r="E3181" s="1137"/>
      <c r="F3181" s="1137"/>
      <c r="G3181" s="1137"/>
      <c r="H3181" s="1137"/>
      <c r="I3181" s="1137"/>
    </row>
    <row r="3182" spans="1:9" ht="12.75" customHeight="1" x14ac:dyDescent="0.2">
      <c r="A3182" s="1138" t="s">
        <v>140</v>
      </c>
      <c r="B3182" s="1138"/>
      <c r="C3182" s="1138"/>
      <c r="D3182" s="1138"/>
      <c r="E3182" s="1138"/>
      <c r="F3182" s="1138"/>
      <c r="G3182" s="1138"/>
      <c r="H3182" s="1138"/>
      <c r="I3182" s="1138"/>
    </row>
    <row r="3183" spans="1:9" ht="12.75" customHeight="1" x14ac:dyDescent="0.2">
      <c r="A3183" s="1138" t="s">
        <v>141</v>
      </c>
      <c r="B3183" s="1138"/>
      <c r="C3183" s="1138"/>
      <c r="D3183" s="1138"/>
      <c r="E3183" s="1138"/>
      <c r="F3183" s="1138"/>
      <c r="G3183" s="1138"/>
      <c r="H3183" s="1138"/>
      <c r="I3183" s="1138"/>
    </row>
    <row r="3184" spans="1:9" ht="12.75" customHeight="1" x14ac:dyDescent="0.2">
      <c r="A3184" s="1126"/>
      <c r="B3184" s="1126"/>
      <c r="C3184" s="1126"/>
      <c r="D3184" s="1126"/>
      <c r="E3184" s="1126"/>
      <c r="F3184" s="1126"/>
      <c r="G3184" s="1126"/>
      <c r="H3184" s="1126"/>
      <c r="I3184" s="1126"/>
    </row>
    <row r="3185" spans="1:9" ht="12.75" customHeight="1" x14ac:dyDescent="0.2">
      <c r="A3185" s="1134"/>
      <c r="B3185" s="1134"/>
      <c r="C3185" s="1134"/>
      <c r="D3185" s="1134"/>
      <c r="E3185" s="1134"/>
      <c r="F3185" s="1134"/>
      <c r="G3185" s="1134"/>
      <c r="H3185" s="1134"/>
      <c r="I3185" s="1134"/>
    </row>
    <row r="3186" spans="1:9" ht="12.75" customHeight="1" x14ac:dyDescent="0.2">
      <c r="A3186" s="1129" t="s">
        <v>100</v>
      </c>
      <c r="B3186" s="1129"/>
      <c r="C3186" s="1130" t="s">
        <v>142</v>
      </c>
      <c r="D3186" s="1130"/>
      <c r="E3186" s="1130"/>
      <c r="F3186" s="1130"/>
      <c r="G3186" s="404" t="s">
        <v>32</v>
      </c>
      <c r="H3186" s="1131" t="s">
        <v>143</v>
      </c>
      <c r="I3186" s="1131"/>
    </row>
    <row r="3187" spans="1:9" ht="12.75" customHeight="1" x14ac:dyDescent="0.2">
      <c r="A3187" s="1118">
        <v>248</v>
      </c>
      <c r="B3187" s="1119"/>
      <c r="C3187" s="1120" t="s">
        <v>6021</v>
      </c>
      <c r="D3187" s="1120"/>
      <c r="E3187" s="1120"/>
      <c r="F3187" s="1120"/>
      <c r="G3187" s="405"/>
      <c r="H3187" s="1121"/>
      <c r="I3187" s="1121"/>
    </row>
    <row r="3188" spans="1:9" ht="12.75" customHeight="1" x14ac:dyDescent="0.2">
      <c r="A3188" s="1112" t="s">
        <v>6022</v>
      </c>
      <c r="B3188" s="1112"/>
      <c r="C3188" s="1113" t="s">
        <v>6023</v>
      </c>
      <c r="D3188" s="1113"/>
      <c r="E3188" s="1113"/>
      <c r="F3188" s="1113"/>
      <c r="G3188" s="406" t="s">
        <v>6024</v>
      </c>
      <c r="H3188" s="1117">
        <v>2.4900000000000002</v>
      </c>
      <c r="I3188" s="1115"/>
    </row>
    <row r="3189" spans="1:9" ht="12.75" customHeight="1" x14ac:dyDescent="0.2">
      <c r="A3189" s="1112" t="s">
        <v>6025</v>
      </c>
      <c r="B3189" s="1112"/>
      <c r="C3189" s="1113" t="s">
        <v>6026</v>
      </c>
      <c r="D3189" s="1113"/>
      <c r="E3189" s="1113"/>
      <c r="F3189" s="1113"/>
      <c r="G3189" s="406" t="s">
        <v>6024</v>
      </c>
      <c r="H3189" s="1117">
        <v>1.46</v>
      </c>
      <c r="I3189" s="1115"/>
    </row>
    <row r="3190" spans="1:9" ht="12.75" customHeight="1" x14ac:dyDescent="0.2">
      <c r="A3190" s="1118">
        <v>249</v>
      </c>
      <c r="B3190" s="1119"/>
      <c r="C3190" s="1120" t="s">
        <v>6027</v>
      </c>
      <c r="D3190" s="1120"/>
      <c r="E3190" s="1120"/>
      <c r="F3190" s="1120"/>
      <c r="G3190" s="405"/>
      <c r="H3190" s="1121"/>
      <c r="I3190" s="1121"/>
    </row>
    <row r="3191" spans="1:9" ht="12.75" customHeight="1" x14ac:dyDescent="0.2">
      <c r="A3191" s="1112" t="s">
        <v>6028</v>
      </c>
      <c r="B3191" s="1112"/>
      <c r="C3191" s="1113" t="s">
        <v>6029</v>
      </c>
      <c r="D3191" s="1113"/>
      <c r="E3191" s="1113"/>
      <c r="F3191" s="1113"/>
      <c r="G3191" s="406" t="s">
        <v>164</v>
      </c>
      <c r="H3191" s="1117">
        <v>3.68</v>
      </c>
      <c r="I3191" s="1115"/>
    </row>
    <row r="3192" spans="1:9" ht="12.75" customHeight="1" x14ac:dyDescent="0.2">
      <c r="A3192" s="1112" t="s">
        <v>6030</v>
      </c>
      <c r="B3192" s="1112"/>
      <c r="C3192" s="1113" t="s">
        <v>6031</v>
      </c>
      <c r="D3192" s="1113"/>
      <c r="E3192" s="1113"/>
      <c r="F3192" s="1113"/>
      <c r="G3192" s="406" t="s">
        <v>266</v>
      </c>
      <c r="H3192" s="1117">
        <v>5.32</v>
      </c>
      <c r="I3192" s="1115"/>
    </row>
    <row r="3193" spans="1:9" ht="12.75" customHeight="1" x14ac:dyDescent="0.2">
      <c r="A3193" s="1112" t="s">
        <v>6032</v>
      </c>
      <c r="B3193" s="1112"/>
      <c r="C3193" s="1113" t="s">
        <v>6033</v>
      </c>
      <c r="D3193" s="1113"/>
      <c r="E3193" s="1113"/>
      <c r="F3193" s="1113"/>
      <c r="G3193" s="406" t="s">
        <v>266</v>
      </c>
      <c r="H3193" s="1117">
        <v>6.15</v>
      </c>
      <c r="I3193" s="1115"/>
    </row>
    <row r="3194" spans="1:9" ht="12.75" customHeight="1" x14ac:dyDescent="0.2">
      <c r="A3194" s="1112" t="s">
        <v>6034</v>
      </c>
      <c r="B3194" s="1112"/>
      <c r="C3194" s="1113" t="s">
        <v>6035</v>
      </c>
      <c r="D3194" s="1113"/>
      <c r="E3194" s="1113"/>
      <c r="F3194" s="1113"/>
      <c r="G3194" s="406" t="s">
        <v>266</v>
      </c>
      <c r="H3194" s="1117">
        <v>4.62</v>
      </c>
      <c r="I3194" s="1115"/>
    </row>
    <row r="3195" spans="1:9" ht="12.75" customHeight="1" x14ac:dyDescent="0.2">
      <c r="A3195" s="1112" t="s">
        <v>6036</v>
      </c>
      <c r="B3195" s="1112"/>
      <c r="C3195" s="1113" t="s">
        <v>6037</v>
      </c>
      <c r="D3195" s="1113"/>
      <c r="E3195" s="1113"/>
      <c r="F3195" s="1113"/>
      <c r="G3195" s="406" t="s">
        <v>266</v>
      </c>
      <c r="H3195" s="1117">
        <v>8.6300000000000008</v>
      </c>
      <c r="I3195" s="1115"/>
    </row>
    <row r="3196" spans="1:9" ht="12.75" customHeight="1" x14ac:dyDescent="0.2">
      <c r="A3196" s="1112" t="s">
        <v>6038</v>
      </c>
      <c r="B3196" s="1112"/>
      <c r="C3196" s="1113" t="s">
        <v>6039</v>
      </c>
      <c r="D3196" s="1113"/>
      <c r="E3196" s="1113"/>
      <c r="F3196" s="1113"/>
      <c r="G3196" s="406" t="s">
        <v>266</v>
      </c>
      <c r="H3196" s="1117">
        <v>6.67</v>
      </c>
      <c r="I3196" s="1115"/>
    </row>
    <row r="3197" spans="1:9" ht="12.75" customHeight="1" x14ac:dyDescent="0.2">
      <c r="A3197" s="1112" t="s">
        <v>6040</v>
      </c>
      <c r="B3197" s="1112"/>
      <c r="C3197" s="1113" t="s">
        <v>6041</v>
      </c>
      <c r="D3197" s="1113"/>
      <c r="E3197" s="1113"/>
      <c r="F3197" s="1113"/>
      <c r="G3197" s="406" t="s">
        <v>266</v>
      </c>
      <c r="H3197" s="1117">
        <v>5.72</v>
      </c>
      <c r="I3197" s="1115"/>
    </row>
    <row r="3198" spans="1:9" ht="12.75" customHeight="1" x14ac:dyDescent="0.2">
      <c r="A3198" s="1112" t="s">
        <v>6042</v>
      </c>
      <c r="B3198" s="1112"/>
      <c r="C3198" s="1113" t="s">
        <v>6043</v>
      </c>
      <c r="D3198" s="1113"/>
      <c r="E3198" s="1113"/>
      <c r="F3198" s="1113"/>
      <c r="G3198" s="406" t="s">
        <v>266</v>
      </c>
      <c r="H3198" s="1117">
        <v>7.24</v>
      </c>
      <c r="I3198" s="1115"/>
    </row>
    <row r="3199" spans="1:9" ht="12.75" customHeight="1" x14ac:dyDescent="0.2">
      <c r="A3199" s="1112" t="s">
        <v>6044</v>
      </c>
      <c r="B3199" s="1112"/>
      <c r="C3199" s="1113" t="s">
        <v>6045</v>
      </c>
      <c r="D3199" s="1113"/>
      <c r="E3199" s="1113"/>
      <c r="F3199" s="1113"/>
      <c r="G3199" s="406" t="s">
        <v>266</v>
      </c>
      <c r="H3199" s="1117">
        <v>7.49</v>
      </c>
      <c r="I3199" s="1115"/>
    </row>
    <row r="3200" spans="1:9" ht="12.75" customHeight="1" x14ac:dyDescent="0.2">
      <c r="A3200" s="1112" t="s">
        <v>6046</v>
      </c>
      <c r="B3200" s="1112"/>
      <c r="C3200" s="1113" t="s">
        <v>6047</v>
      </c>
      <c r="D3200" s="1113"/>
      <c r="E3200" s="1113"/>
      <c r="F3200" s="1113"/>
      <c r="G3200" s="406" t="s">
        <v>266</v>
      </c>
      <c r="H3200" s="1117">
        <v>7.99</v>
      </c>
      <c r="I3200" s="1115"/>
    </row>
    <row r="3201" spans="1:9" ht="12.75" customHeight="1" x14ac:dyDescent="0.2">
      <c r="A3201" s="1112" t="s">
        <v>6048</v>
      </c>
      <c r="B3201" s="1112"/>
      <c r="C3201" s="1113" t="s">
        <v>6049</v>
      </c>
      <c r="D3201" s="1113"/>
      <c r="E3201" s="1113"/>
      <c r="F3201" s="1113"/>
      <c r="G3201" s="406" t="s">
        <v>266</v>
      </c>
      <c r="H3201" s="1117">
        <v>8.1999999999999993</v>
      </c>
      <c r="I3201" s="1115"/>
    </row>
    <row r="3202" spans="1:9" ht="12.75" customHeight="1" x14ac:dyDescent="0.2">
      <c r="A3202" s="1112" t="s">
        <v>6050</v>
      </c>
      <c r="B3202" s="1112"/>
      <c r="C3202" s="1113" t="s">
        <v>6051</v>
      </c>
      <c r="D3202" s="1113"/>
      <c r="E3202" s="1113"/>
      <c r="F3202" s="1113"/>
      <c r="G3202" s="406" t="s">
        <v>266</v>
      </c>
      <c r="H3202" s="1117">
        <v>9.25</v>
      </c>
      <c r="I3202" s="1115"/>
    </row>
    <row r="3203" spans="1:9" ht="12.75" customHeight="1" x14ac:dyDescent="0.2">
      <c r="A3203" s="1112" t="s">
        <v>6052</v>
      </c>
      <c r="B3203" s="1112"/>
      <c r="C3203" s="1113" t="s">
        <v>6053</v>
      </c>
      <c r="D3203" s="1113"/>
      <c r="E3203" s="1113"/>
      <c r="F3203" s="1113"/>
      <c r="G3203" s="406" t="s">
        <v>266</v>
      </c>
      <c r="H3203" s="1117">
        <v>6.97</v>
      </c>
      <c r="I3203" s="1115"/>
    </row>
    <row r="3204" spans="1:9" ht="12.75" customHeight="1" x14ac:dyDescent="0.2">
      <c r="A3204" s="1112" t="s">
        <v>6054</v>
      </c>
      <c r="B3204" s="1112"/>
      <c r="C3204" s="1113" t="s">
        <v>6055</v>
      </c>
      <c r="D3204" s="1113"/>
      <c r="E3204" s="1113"/>
      <c r="F3204" s="1113"/>
      <c r="G3204" s="406" t="s">
        <v>266</v>
      </c>
      <c r="H3204" s="1117">
        <v>4.93</v>
      </c>
      <c r="I3204" s="1115"/>
    </row>
    <row r="3205" spans="1:9" ht="12.75" customHeight="1" x14ac:dyDescent="0.2">
      <c r="A3205" s="1112" t="s">
        <v>6056</v>
      </c>
      <c r="B3205" s="1112"/>
      <c r="C3205" s="1113" t="s">
        <v>6057</v>
      </c>
      <c r="D3205" s="1113"/>
      <c r="E3205" s="1113"/>
      <c r="F3205" s="1113"/>
      <c r="G3205" s="406" t="s">
        <v>266</v>
      </c>
      <c r="H3205" s="1117">
        <v>4.79</v>
      </c>
      <c r="I3205" s="1115"/>
    </row>
    <row r="3206" spans="1:9" ht="12.75" customHeight="1" x14ac:dyDescent="0.2">
      <c r="A3206" s="1112" t="s">
        <v>6058</v>
      </c>
      <c r="B3206" s="1112"/>
      <c r="C3206" s="1113" t="s">
        <v>6059</v>
      </c>
      <c r="D3206" s="1113"/>
      <c r="E3206" s="1113"/>
      <c r="F3206" s="1113"/>
      <c r="G3206" s="406" t="s">
        <v>266</v>
      </c>
      <c r="H3206" s="1117">
        <v>4.63</v>
      </c>
      <c r="I3206" s="1115"/>
    </row>
    <row r="3207" spans="1:9" ht="12.75" customHeight="1" x14ac:dyDescent="0.2">
      <c r="A3207" s="1112" t="s">
        <v>6060</v>
      </c>
      <c r="B3207" s="1112"/>
      <c r="C3207" s="1113" t="s">
        <v>6061</v>
      </c>
      <c r="D3207" s="1113"/>
      <c r="E3207" s="1113"/>
      <c r="F3207" s="1113"/>
      <c r="G3207" s="406" t="s">
        <v>266</v>
      </c>
      <c r="H3207" s="1117">
        <v>6.71</v>
      </c>
      <c r="I3207" s="1115"/>
    </row>
    <row r="3208" spans="1:9" ht="12.75" customHeight="1" x14ac:dyDescent="0.2">
      <c r="A3208" s="1112" t="s">
        <v>6062</v>
      </c>
      <c r="B3208" s="1112"/>
      <c r="C3208" s="1113" t="s">
        <v>6063</v>
      </c>
      <c r="D3208" s="1113"/>
      <c r="E3208" s="1113"/>
      <c r="F3208" s="1113"/>
      <c r="G3208" s="406" t="s">
        <v>266</v>
      </c>
      <c r="H3208" s="1117">
        <v>5.5</v>
      </c>
      <c r="I3208" s="1115"/>
    </row>
    <row r="3209" spans="1:9" ht="12.75" customHeight="1" x14ac:dyDescent="0.2">
      <c r="A3209" s="1112" t="s">
        <v>6064</v>
      </c>
      <c r="B3209" s="1112"/>
      <c r="C3209" s="1113" t="s">
        <v>6065</v>
      </c>
      <c r="D3209" s="1113"/>
      <c r="E3209" s="1113"/>
      <c r="F3209" s="1113"/>
      <c r="G3209" s="406" t="s">
        <v>266</v>
      </c>
      <c r="H3209" s="1117">
        <v>4.01</v>
      </c>
      <c r="I3209" s="1115"/>
    </row>
    <row r="3210" spans="1:9" ht="12.75" customHeight="1" x14ac:dyDescent="0.2">
      <c r="A3210" s="1112" t="s">
        <v>6066</v>
      </c>
      <c r="B3210" s="1112"/>
      <c r="C3210" s="1113" t="s">
        <v>6067</v>
      </c>
      <c r="D3210" s="1113"/>
      <c r="E3210" s="1113"/>
      <c r="F3210" s="1113"/>
      <c r="G3210" s="406" t="s">
        <v>266</v>
      </c>
      <c r="H3210" s="1117">
        <v>3.26</v>
      </c>
      <c r="I3210" s="1115"/>
    </row>
    <row r="3211" spans="1:9" ht="12.75" customHeight="1" x14ac:dyDescent="0.2">
      <c r="A3211" s="1112" t="s">
        <v>6068</v>
      </c>
      <c r="B3211" s="1112"/>
      <c r="C3211" s="1113" t="s">
        <v>6069</v>
      </c>
      <c r="D3211" s="1113"/>
      <c r="E3211" s="1113"/>
      <c r="F3211" s="1113"/>
      <c r="G3211" s="406" t="s">
        <v>266</v>
      </c>
      <c r="H3211" s="1114">
        <v>22.24</v>
      </c>
      <c r="I3211" s="1115"/>
    </row>
    <row r="3212" spans="1:9" ht="12.75" customHeight="1" x14ac:dyDescent="0.2">
      <c r="A3212" s="1112" t="s">
        <v>6070</v>
      </c>
      <c r="B3212" s="1112"/>
      <c r="C3212" s="1113" t="s">
        <v>6071</v>
      </c>
      <c r="D3212" s="1113"/>
      <c r="E3212" s="1113"/>
      <c r="F3212" s="1113"/>
      <c r="G3212" s="406" t="s">
        <v>589</v>
      </c>
      <c r="H3212" s="1114">
        <v>30.75</v>
      </c>
      <c r="I3212" s="1115"/>
    </row>
    <row r="3213" spans="1:9" ht="12.75" customHeight="1" x14ac:dyDescent="0.2">
      <c r="A3213" s="1112" t="s">
        <v>6072</v>
      </c>
      <c r="B3213" s="1112"/>
      <c r="C3213" s="1113" t="s">
        <v>6073</v>
      </c>
      <c r="D3213" s="1113"/>
      <c r="E3213" s="1113"/>
      <c r="F3213" s="1113"/>
      <c r="G3213" s="406" t="s">
        <v>589</v>
      </c>
      <c r="H3213" s="1114">
        <v>21.53</v>
      </c>
      <c r="I3213" s="1115"/>
    </row>
    <row r="3214" spans="1:9" ht="12.75" customHeight="1" x14ac:dyDescent="0.2">
      <c r="A3214" s="1112" t="s">
        <v>6074</v>
      </c>
      <c r="B3214" s="1112"/>
      <c r="C3214" s="1113" t="s">
        <v>6075</v>
      </c>
      <c r="D3214" s="1113"/>
      <c r="E3214" s="1113"/>
      <c r="F3214" s="1113"/>
      <c r="G3214" s="406" t="s">
        <v>589</v>
      </c>
      <c r="H3214" s="1114">
        <v>28.75</v>
      </c>
      <c r="I3214" s="1115"/>
    </row>
    <row r="3215" spans="1:9" ht="26.25" customHeight="1" x14ac:dyDescent="0.2">
      <c r="A3215" s="1112" t="s">
        <v>6076</v>
      </c>
      <c r="B3215" s="1112"/>
      <c r="C3215" s="1113" t="s">
        <v>6077</v>
      </c>
      <c r="D3215" s="1113"/>
      <c r="E3215" s="1113"/>
      <c r="F3215" s="1113"/>
      <c r="G3215" s="406" t="s">
        <v>589</v>
      </c>
      <c r="H3215" s="1114">
        <v>41.05</v>
      </c>
      <c r="I3215" s="1115"/>
    </row>
    <row r="3216" spans="1:9" ht="12.75" customHeight="1" x14ac:dyDescent="0.2">
      <c r="A3216" s="1112" t="s">
        <v>6078</v>
      </c>
      <c r="B3216" s="1112"/>
      <c r="C3216" s="1113" t="s">
        <v>6079</v>
      </c>
      <c r="D3216" s="1113"/>
      <c r="E3216" s="1113"/>
      <c r="F3216" s="1113"/>
      <c r="G3216" s="406" t="s">
        <v>266</v>
      </c>
      <c r="H3216" s="1114">
        <v>63.66</v>
      </c>
      <c r="I3216" s="1115"/>
    </row>
    <row r="3217" spans="1:9" ht="12.75" customHeight="1" x14ac:dyDescent="0.2">
      <c r="A3217" s="1112" t="s">
        <v>6080</v>
      </c>
      <c r="B3217" s="1112"/>
      <c r="C3217" s="1113" t="s">
        <v>6081</v>
      </c>
      <c r="D3217" s="1113"/>
      <c r="E3217" s="1113"/>
      <c r="F3217" s="1113"/>
      <c r="G3217" s="406" t="s">
        <v>164</v>
      </c>
      <c r="H3217" s="1117">
        <v>0.47</v>
      </c>
      <c r="I3217" s="1115"/>
    </row>
    <row r="3218" spans="1:9" ht="12.75" customHeight="1" x14ac:dyDescent="0.2">
      <c r="A3218" s="1112" t="s">
        <v>6082</v>
      </c>
      <c r="B3218" s="1112"/>
      <c r="C3218" s="1113" t="s">
        <v>6083</v>
      </c>
      <c r="D3218" s="1113"/>
      <c r="E3218" s="1113"/>
      <c r="F3218" s="1113"/>
      <c r="G3218" s="406" t="s">
        <v>266</v>
      </c>
      <c r="H3218" s="1116">
        <v>108.79</v>
      </c>
      <c r="I3218" s="1115"/>
    </row>
    <row r="3219" spans="1:9" ht="12.75" customHeight="1" x14ac:dyDescent="0.2">
      <c r="A3219" s="1112" t="s">
        <v>6084</v>
      </c>
      <c r="B3219" s="1112"/>
      <c r="C3219" s="1113" t="s">
        <v>6085</v>
      </c>
      <c r="D3219" s="1113"/>
      <c r="E3219" s="1113"/>
      <c r="F3219" s="1113"/>
      <c r="G3219" s="406" t="s">
        <v>266</v>
      </c>
      <c r="H3219" s="1117">
        <v>6.66</v>
      </c>
      <c r="I3219" s="1115"/>
    </row>
    <row r="3220" spans="1:9" ht="12.75" customHeight="1" x14ac:dyDescent="0.2">
      <c r="A3220" s="1112" t="s">
        <v>6086</v>
      </c>
      <c r="B3220" s="1112"/>
      <c r="C3220" s="1113" t="s">
        <v>6087</v>
      </c>
      <c r="D3220" s="1113"/>
      <c r="E3220" s="1113"/>
      <c r="F3220" s="1113"/>
      <c r="G3220" s="406" t="s">
        <v>266</v>
      </c>
      <c r="H3220" s="1114">
        <v>10.01</v>
      </c>
      <c r="I3220" s="1115"/>
    </row>
    <row r="3221" spans="1:9" ht="12.75" customHeight="1" x14ac:dyDescent="0.2">
      <c r="A3221" s="1112" t="s">
        <v>6088</v>
      </c>
      <c r="B3221" s="1112"/>
      <c r="C3221" s="1113" t="s">
        <v>6089</v>
      </c>
      <c r="D3221" s="1113"/>
      <c r="E3221" s="1113"/>
      <c r="F3221" s="1113"/>
      <c r="G3221" s="406" t="s">
        <v>266</v>
      </c>
      <c r="H3221" s="1114">
        <v>11.28</v>
      </c>
      <c r="I3221" s="1115"/>
    </row>
    <row r="3222" spans="1:9" ht="24" customHeight="1" x14ac:dyDescent="0.2">
      <c r="A3222" s="1112" t="s">
        <v>6090</v>
      </c>
      <c r="B3222" s="1112"/>
      <c r="C3222" s="1113" t="s">
        <v>6091</v>
      </c>
      <c r="D3222" s="1113"/>
      <c r="E3222" s="1113"/>
      <c r="F3222" s="1113"/>
      <c r="G3222" s="406" t="s">
        <v>266</v>
      </c>
      <c r="H3222" s="1114">
        <v>12.14</v>
      </c>
      <c r="I3222" s="1115"/>
    </row>
    <row r="3223" spans="1:9" ht="12.75" customHeight="1" x14ac:dyDescent="0.2">
      <c r="A3223" s="1112" t="s">
        <v>6092</v>
      </c>
      <c r="B3223" s="1112"/>
      <c r="C3223" s="1113" t="s">
        <v>6093</v>
      </c>
      <c r="D3223" s="1113"/>
      <c r="E3223" s="1113"/>
      <c r="F3223" s="1113"/>
      <c r="G3223" s="406" t="s">
        <v>266</v>
      </c>
      <c r="H3223" s="1114">
        <v>13.35</v>
      </c>
      <c r="I3223" s="1115"/>
    </row>
    <row r="3224" spans="1:9" ht="12.75" customHeight="1" x14ac:dyDescent="0.2">
      <c r="A3224" s="1112" t="s">
        <v>6094</v>
      </c>
      <c r="B3224" s="1112"/>
      <c r="C3224" s="1113" t="s">
        <v>6095</v>
      </c>
      <c r="D3224" s="1113"/>
      <c r="E3224" s="1113"/>
      <c r="F3224" s="1113"/>
      <c r="G3224" s="406" t="s">
        <v>266</v>
      </c>
      <c r="H3224" s="1114">
        <v>14.02</v>
      </c>
      <c r="I3224" s="1115"/>
    </row>
    <row r="3225" spans="1:9" ht="12.75" customHeight="1" x14ac:dyDescent="0.2">
      <c r="A3225" s="1112" t="s">
        <v>6096</v>
      </c>
      <c r="B3225" s="1112"/>
      <c r="C3225" s="1113" t="s">
        <v>6097</v>
      </c>
      <c r="D3225" s="1113"/>
      <c r="E3225" s="1113"/>
      <c r="F3225" s="1113"/>
      <c r="G3225" s="406" t="s">
        <v>266</v>
      </c>
      <c r="H3225" s="1117">
        <v>5.34</v>
      </c>
      <c r="I3225" s="1115"/>
    </row>
    <row r="3226" spans="1:9" ht="12.75" customHeight="1" x14ac:dyDescent="0.2">
      <c r="A3226" s="1112" t="s">
        <v>6098</v>
      </c>
      <c r="B3226" s="1112"/>
      <c r="C3226" s="1113" t="s">
        <v>6099</v>
      </c>
      <c r="D3226" s="1113"/>
      <c r="E3226" s="1113"/>
      <c r="F3226" s="1113"/>
      <c r="G3226" s="406" t="s">
        <v>266</v>
      </c>
      <c r="H3226" s="1117">
        <v>8.1</v>
      </c>
      <c r="I3226" s="1115"/>
    </row>
    <row r="3227" spans="1:9" ht="12.75" customHeight="1" x14ac:dyDescent="0.2">
      <c r="A3227" s="1112" t="s">
        <v>6100</v>
      </c>
      <c r="B3227" s="1112"/>
      <c r="C3227" s="1113" t="s">
        <v>6101</v>
      </c>
      <c r="D3227" s="1113"/>
      <c r="E3227" s="1113"/>
      <c r="F3227" s="1113"/>
      <c r="G3227" s="406" t="s">
        <v>266</v>
      </c>
      <c r="H3227" s="1117">
        <v>8.41</v>
      </c>
      <c r="I3227" s="1115"/>
    </row>
    <row r="3228" spans="1:9" ht="12.75" customHeight="1" x14ac:dyDescent="0.2">
      <c r="A3228" s="1112" t="s">
        <v>6102</v>
      </c>
      <c r="B3228" s="1112"/>
      <c r="C3228" s="1113" t="s">
        <v>6103</v>
      </c>
      <c r="D3228" s="1113"/>
      <c r="E3228" s="1113"/>
      <c r="F3228" s="1113"/>
      <c r="G3228" s="406" t="s">
        <v>266</v>
      </c>
      <c r="H3228" s="1117">
        <v>9.0299999999999994</v>
      </c>
      <c r="I3228" s="1115"/>
    </row>
    <row r="3229" spans="1:9" ht="12.75" customHeight="1" x14ac:dyDescent="0.2">
      <c r="A3229" s="1112" t="s">
        <v>6104</v>
      </c>
      <c r="B3229" s="1112"/>
      <c r="C3229" s="1113" t="s">
        <v>6105</v>
      </c>
      <c r="D3229" s="1113"/>
      <c r="E3229" s="1113"/>
      <c r="F3229" s="1113"/>
      <c r="G3229" s="406" t="s">
        <v>266</v>
      </c>
      <c r="H3229" s="1117">
        <v>9.3000000000000007</v>
      </c>
      <c r="I3229" s="1115"/>
    </row>
    <row r="3230" spans="1:9" ht="12.75" customHeight="1" x14ac:dyDescent="0.2">
      <c r="A3230" s="1112" t="s">
        <v>6106</v>
      </c>
      <c r="B3230" s="1112"/>
      <c r="C3230" s="1113" t="s">
        <v>6107</v>
      </c>
      <c r="D3230" s="1113"/>
      <c r="E3230" s="1113"/>
      <c r="F3230" s="1113"/>
      <c r="G3230" s="406" t="s">
        <v>266</v>
      </c>
      <c r="H3230" s="1117">
        <v>9.5500000000000007</v>
      </c>
      <c r="I3230" s="1115"/>
    </row>
    <row r="3231" spans="1:9" ht="12.75" customHeight="1" x14ac:dyDescent="0.2">
      <c r="A3231" s="1112" t="s">
        <v>6108</v>
      </c>
      <c r="B3231" s="1112"/>
      <c r="C3231" s="1113" t="s">
        <v>6109</v>
      </c>
      <c r="D3231" s="1113"/>
      <c r="E3231" s="1113"/>
      <c r="F3231" s="1113"/>
      <c r="G3231" s="406" t="s">
        <v>266</v>
      </c>
      <c r="H3231" s="1114">
        <v>10.050000000000001</v>
      </c>
      <c r="I3231" s="1115"/>
    </row>
    <row r="3232" spans="1:9" ht="12.75" customHeight="1" x14ac:dyDescent="0.2">
      <c r="A3232" s="1112" t="s">
        <v>6110</v>
      </c>
      <c r="B3232" s="1112"/>
      <c r="C3232" s="1113" t="s">
        <v>6111</v>
      </c>
      <c r="D3232" s="1113"/>
      <c r="E3232" s="1113"/>
      <c r="F3232" s="1113"/>
      <c r="G3232" s="406" t="s">
        <v>266</v>
      </c>
      <c r="H3232" s="1117">
        <v>6.16</v>
      </c>
      <c r="I3232" s="1115"/>
    </row>
    <row r="3233" spans="1:9" ht="12.75" customHeight="1" x14ac:dyDescent="0.2">
      <c r="A3233" s="1112" t="s">
        <v>6112</v>
      </c>
      <c r="B3233" s="1112"/>
      <c r="C3233" s="1113" t="s">
        <v>6113</v>
      </c>
      <c r="D3233" s="1113"/>
      <c r="E3233" s="1113"/>
      <c r="F3233" s="1113"/>
      <c r="G3233" s="406" t="s">
        <v>266</v>
      </c>
      <c r="H3233" s="1114">
        <v>10.79</v>
      </c>
      <c r="I3233" s="1115"/>
    </row>
    <row r="3234" spans="1:9" ht="12.75" customHeight="1" x14ac:dyDescent="0.2">
      <c r="A3234" s="1112" t="s">
        <v>6114</v>
      </c>
      <c r="B3234" s="1112"/>
      <c r="C3234" s="1113" t="s">
        <v>6115</v>
      </c>
      <c r="D3234" s="1113"/>
      <c r="E3234" s="1113"/>
      <c r="F3234" s="1113"/>
      <c r="G3234" s="406" t="s">
        <v>266</v>
      </c>
      <c r="H3234" s="1114">
        <v>11.98</v>
      </c>
      <c r="I3234" s="1115"/>
    </row>
    <row r="3235" spans="1:9" ht="12.75" customHeight="1" x14ac:dyDescent="0.2">
      <c r="A3235" s="1112" t="s">
        <v>6116</v>
      </c>
      <c r="B3235" s="1112"/>
      <c r="C3235" s="1113" t="s">
        <v>6117</v>
      </c>
      <c r="D3235" s="1113"/>
      <c r="E3235" s="1113"/>
      <c r="F3235" s="1113"/>
      <c r="G3235" s="406" t="s">
        <v>266</v>
      </c>
      <c r="H3235" s="1117">
        <v>6.62</v>
      </c>
      <c r="I3235" s="1115"/>
    </row>
    <row r="3236" spans="1:9" ht="12.75" customHeight="1" x14ac:dyDescent="0.2">
      <c r="A3236" s="1112" t="s">
        <v>6118</v>
      </c>
      <c r="B3236" s="1112"/>
      <c r="C3236" s="1113" t="s">
        <v>6119</v>
      </c>
      <c r="D3236" s="1113"/>
      <c r="E3236" s="1113"/>
      <c r="F3236" s="1113"/>
      <c r="G3236" s="406" t="s">
        <v>266</v>
      </c>
      <c r="H3236" s="1117">
        <v>7.45</v>
      </c>
      <c r="I3236" s="1115"/>
    </row>
    <row r="3237" spans="1:9" ht="12.75" customHeight="1" x14ac:dyDescent="0.2">
      <c r="A3237" s="1112" t="s">
        <v>6120</v>
      </c>
      <c r="B3237" s="1112"/>
      <c r="C3237" s="1113" t="s">
        <v>6121</v>
      </c>
      <c r="D3237" s="1113"/>
      <c r="E3237" s="1113"/>
      <c r="F3237" s="1113"/>
      <c r="G3237" s="406" t="s">
        <v>266</v>
      </c>
      <c r="H3237" s="1117">
        <v>7.75</v>
      </c>
      <c r="I3237" s="1115"/>
    </row>
    <row r="3238" spans="1:9" ht="12.75" customHeight="1" x14ac:dyDescent="0.2">
      <c r="A3238" s="1112" t="s">
        <v>6122</v>
      </c>
      <c r="B3238" s="1112"/>
      <c r="C3238" s="1113" t="s">
        <v>6123</v>
      </c>
      <c r="D3238" s="1113"/>
      <c r="E3238" s="1113"/>
      <c r="F3238" s="1113"/>
      <c r="G3238" s="406" t="s">
        <v>266</v>
      </c>
      <c r="H3238" s="1117">
        <v>7.22</v>
      </c>
      <c r="I3238" s="1115"/>
    </row>
    <row r="3239" spans="1:9" ht="12.75" customHeight="1" x14ac:dyDescent="0.2">
      <c r="A3239" s="1112" t="s">
        <v>6124</v>
      </c>
      <c r="B3239" s="1112"/>
      <c r="C3239" s="1113" t="s">
        <v>6125</v>
      </c>
      <c r="D3239" s="1113"/>
      <c r="E3239" s="1113"/>
      <c r="F3239" s="1113"/>
      <c r="G3239" s="406" t="s">
        <v>266</v>
      </c>
      <c r="H3239" s="1117">
        <v>8</v>
      </c>
      <c r="I3239" s="1115"/>
    </row>
    <row r="3240" spans="1:9" ht="12.75" customHeight="1" x14ac:dyDescent="0.2">
      <c r="A3240" s="1112" t="s">
        <v>6126</v>
      </c>
      <c r="B3240" s="1112"/>
      <c r="C3240" s="1113" t="s">
        <v>6127</v>
      </c>
      <c r="D3240" s="1113"/>
      <c r="E3240" s="1113"/>
      <c r="F3240" s="1113"/>
      <c r="G3240" s="406" t="s">
        <v>266</v>
      </c>
      <c r="H3240" s="1117">
        <v>9.41</v>
      </c>
      <c r="I3240" s="1115"/>
    </row>
    <row r="3241" spans="1:9" ht="12.75" customHeight="1" x14ac:dyDescent="0.2">
      <c r="A3241" s="1112" t="s">
        <v>6128</v>
      </c>
      <c r="B3241" s="1112"/>
      <c r="C3241" s="1113" t="s">
        <v>6129</v>
      </c>
      <c r="D3241" s="1113"/>
      <c r="E3241" s="1113"/>
      <c r="F3241" s="1113"/>
      <c r="G3241" s="406" t="s">
        <v>266</v>
      </c>
      <c r="H3241" s="1117">
        <v>9.9600000000000009</v>
      </c>
      <c r="I3241" s="1115"/>
    </row>
    <row r="3242" spans="1:9" ht="12.75" customHeight="1" x14ac:dyDescent="0.2">
      <c r="A3242" s="1112" t="s">
        <v>6130</v>
      </c>
      <c r="B3242" s="1112"/>
      <c r="C3242" s="1113" t="s">
        <v>6131</v>
      </c>
      <c r="D3242" s="1113"/>
      <c r="E3242" s="1113"/>
      <c r="F3242" s="1113"/>
      <c r="G3242" s="406" t="s">
        <v>266</v>
      </c>
      <c r="H3242" s="1114">
        <v>11.05</v>
      </c>
      <c r="I3242" s="1115"/>
    </row>
    <row r="3243" spans="1:9" ht="12.75" customHeight="1" x14ac:dyDescent="0.2">
      <c r="A3243" s="1112" t="s">
        <v>6132</v>
      </c>
      <c r="B3243" s="1112"/>
      <c r="C3243" s="1113" t="s">
        <v>6133</v>
      </c>
      <c r="D3243" s="1113"/>
      <c r="E3243" s="1113"/>
      <c r="F3243" s="1113"/>
      <c r="G3243" s="406" t="s">
        <v>266</v>
      </c>
      <c r="H3243" s="1117">
        <v>6.74</v>
      </c>
      <c r="I3243" s="1115"/>
    </row>
    <row r="3244" spans="1:9" ht="12.75" customHeight="1" x14ac:dyDescent="0.2">
      <c r="A3244" s="1112" t="s">
        <v>6134</v>
      </c>
      <c r="B3244" s="1112"/>
      <c r="C3244" s="1113" t="s">
        <v>6135</v>
      </c>
      <c r="D3244" s="1113"/>
      <c r="E3244" s="1113"/>
      <c r="F3244" s="1113"/>
      <c r="G3244" s="406" t="s">
        <v>266</v>
      </c>
      <c r="H3244" s="1117">
        <v>9.43</v>
      </c>
      <c r="I3244" s="1115"/>
    </row>
    <row r="3245" spans="1:9" ht="12.75" customHeight="1" x14ac:dyDescent="0.2">
      <c r="A3245" s="1112" t="s">
        <v>6136</v>
      </c>
      <c r="B3245" s="1112"/>
      <c r="C3245" s="1113" t="s">
        <v>6137</v>
      </c>
      <c r="D3245" s="1113"/>
      <c r="E3245" s="1113"/>
      <c r="F3245" s="1113"/>
      <c r="G3245" s="406" t="s">
        <v>266</v>
      </c>
      <c r="H3245" s="1114">
        <v>10.199999999999999</v>
      </c>
      <c r="I3245" s="1115"/>
    </row>
    <row r="3246" spans="1:9" ht="12.75" customHeight="1" x14ac:dyDescent="0.2">
      <c r="A3246" s="1112" t="s">
        <v>6138</v>
      </c>
      <c r="B3246" s="1112"/>
      <c r="C3246" s="1113" t="s">
        <v>6139</v>
      </c>
      <c r="D3246" s="1113"/>
      <c r="E3246" s="1113"/>
      <c r="F3246" s="1113"/>
      <c r="G3246" s="406" t="s">
        <v>266</v>
      </c>
      <c r="H3246" s="1114">
        <v>10.52</v>
      </c>
      <c r="I3246" s="1115"/>
    </row>
    <row r="3247" spans="1:9" ht="12.75" customHeight="1" x14ac:dyDescent="0.2">
      <c r="A3247" s="1112" t="s">
        <v>6140</v>
      </c>
      <c r="B3247" s="1112"/>
      <c r="C3247" s="1113" t="s">
        <v>6141</v>
      </c>
      <c r="D3247" s="1113"/>
      <c r="E3247" s="1113"/>
      <c r="F3247" s="1113"/>
      <c r="G3247" s="406" t="s">
        <v>266</v>
      </c>
      <c r="H3247" s="1114">
        <v>10.81</v>
      </c>
      <c r="I3247" s="1115"/>
    </row>
    <row r="3248" spans="1:9" ht="12.75" customHeight="1" x14ac:dyDescent="0.2">
      <c r="A3248" s="1112" t="s">
        <v>6142</v>
      </c>
      <c r="B3248" s="1112"/>
      <c r="C3248" s="1113" t="s">
        <v>6143</v>
      </c>
      <c r="D3248" s="1113"/>
      <c r="E3248" s="1113"/>
      <c r="F3248" s="1113"/>
      <c r="G3248" s="406" t="s">
        <v>266</v>
      </c>
      <c r="H3248" s="1114">
        <v>11.07</v>
      </c>
      <c r="I3248" s="1115"/>
    </row>
    <row r="3249" spans="1:9" ht="12.75" customHeight="1" x14ac:dyDescent="0.2">
      <c r="A3249" s="1112" t="s">
        <v>6144</v>
      </c>
      <c r="B3249" s="1112"/>
      <c r="C3249" s="1113" t="s">
        <v>6145</v>
      </c>
      <c r="D3249" s="1113"/>
      <c r="E3249" s="1113"/>
      <c r="F3249" s="1113"/>
      <c r="G3249" s="406" t="s">
        <v>266</v>
      </c>
      <c r="H3249" s="1114">
        <v>12.04</v>
      </c>
      <c r="I3249" s="1115"/>
    </row>
    <row r="3250" spans="1:9" ht="12.75" customHeight="1" x14ac:dyDescent="0.2">
      <c r="A3250" s="1112" t="s">
        <v>6146</v>
      </c>
      <c r="B3250" s="1112"/>
      <c r="C3250" s="1113" t="s">
        <v>6147</v>
      </c>
      <c r="D3250" s="1113"/>
      <c r="E3250" s="1113"/>
      <c r="F3250" s="1113"/>
      <c r="G3250" s="406" t="s">
        <v>266</v>
      </c>
      <c r="H3250" s="1117">
        <v>7.27</v>
      </c>
      <c r="I3250" s="1115"/>
    </row>
    <row r="3251" spans="1:9" ht="12.75" customHeight="1" x14ac:dyDescent="0.2">
      <c r="A3251" s="1112" t="s">
        <v>6148</v>
      </c>
      <c r="B3251" s="1112"/>
      <c r="C3251" s="1113" t="s">
        <v>6149</v>
      </c>
      <c r="D3251" s="1113"/>
      <c r="E3251" s="1113"/>
      <c r="F3251" s="1113"/>
      <c r="G3251" s="406" t="s">
        <v>266</v>
      </c>
      <c r="H3251" s="1114">
        <v>12.49</v>
      </c>
      <c r="I3251" s="1115"/>
    </row>
    <row r="3252" spans="1:9" ht="12.75" customHeight="1" x14ac:dyDescent="0.2">
      <c r="A3252" s="1112" t="s">
        <v>6150</v>
      </c>
      <c r="B3252" s="1112"/>
      <c r="C3252" s="1113" t="s">
        <v>6151</v>
      </c>
      <c r="D3252" s="1113"/>
      <c r="E3252" s="1113"/>
      <c r="F3252" s="1113"/>
      <c r="G3252" s="406" t="s">
        <v>266</v>
      </c>
      <c r="H3252" s="1114">
        <v>13.42</v>
      </c>
      <c r="I3252" s="1115"/>
    </row>
    <row r="3253" spans="1:9" ht="12.75" customHeight="1" x14ac:dyDescent="0.2">
      <c r="A3253" s="1112" t="s">
        <v>6152</v>
      </c>
      <c r="B3253" s="1112"/>
      <c r="C3253" s="1113" t="s">
        <v>6153</v>
      </c>
      <c r="D3253" s="1113"/>
      <c r="E3253" s="1113"/>
      <c r="F3253" s="1113"/>
      <c r="G3253" s="406" t="s">
        <v>266</v>
      </c>
      <c r="H3253" s="1117">
        <v>8.1999999999999993</v>
      </c>
      <c r="I3253" s="1115"/>
    </row>
    <row r="3254" spans="1:9" ht="12.75" customHeight="1" x14ac:dyDescent="0.2">
      <c r="A3254" s="1112" t="s">
        <v>6154</v>
      </c>
      <c r="B3254" s="1112"/>
      <c r="C3254" s="1113" t="s">
        <v>6155</v>
      </c>
      <c r="D3254" s="1113"/>
      <c r="E3254" s="1113"/>
      <c r="F3254" s="1113"/>
      <c r="G3254" s="406" t="s">
        <v>266</v>
      </c>
      <c r="H3254" s="1117">
        <v>8.74</v>
      </c>
      <c r="I3254" s="1115"/>
    </row>
    <row r="3255" spans="1:9" ht="12.75" customHeight="1" x14ac:dyDescent="0.2">
      <c r="A3255" s="1112" t="s">
        <v>6156</v>
      </c>
      <c r="B3255" s="1112"/>
      <c r="C3255" s="1113" t="s">
        <v>6157</v>
      </c>
      <c r="D3255" s="1113"/>
      <c r="E3255" s="1113"/>
      <c r="F3255" s="1113"/>
      <c r="G3255" s="406" t="s">
        <v>266</v>
      </c>
      <c r="H3255" s="1117">
        <v>9.06</v>
      </c>
      <c r="I3255" s="1115"/>
    </row>
    <row r="3256" spans="1:9" ht="12.75" customHeight="1" x14ac:dyDescent="0.2">
      <c r="A3256" s="1112" t="s">
        <v>6158</v>
      </c>
      <c r="B3256" s="1112"/>
      <c r="C3256" s="1113" t="s">
        <v>6159</v>
      </c>
      <c r="D3256" s="1113"/>
      <c r="E3256" s="1113"/>
      <c r="F3256" s="1113"/>
      <c r="G3256" s="406" t="s">
        <v>266</v>
      </c>
      <c r="H3256" s="1114">
        <v>40.369999999999997</v>
      </c>
      <c r="I3256" s="1115"/>
    </row>
    <row r="3257" spans="1:9" ht="12.75" customHeight="1" x14ac:dyDescent="0.2">
      <c r="A3257" s="1112" t="s">
        <v>6160</v>
      </c>
      <c r="B3257" s="1112"/>
      <c r="C3257" s="1113" t="s">
        <v>6161</v>
      </c>
      <c r="D3257" s="1113"/>
      <c r="E3257" s="1113"/>
      <c r="F3257" s="1113"/>
      <c r="G3257" s="406" t="s">
        <v>266</v>
      </c>
      <c r="H3257" s="1114">
        <v>34.61</v>
      </c>
      <c r="I3257" s="1115"/>
    </row>
    <row r="3258" spans="1:9" ht="12.75" customHeight="1" x14ac:dyDescent="0.2">
      <c r="A3258" s="1112" t="s">
        <v>6162</v>
      </c>
      <c r="B3258" s="1112"/>
      <c r="C3258" s="1113" t="s">
        <v>6163</v>
      </c>
      <c r="D3258" s="1113"/>
      <c r="E3258" s="1113"/>
      <c r="F3258" s="1113"/>
      <c r="G3258" s="406" t="s">
        <v>266</v>
      </c>
      <c r="H3258" s="1114">
        <v>37.14</v>
      </c>
      <c r="I3258" s="1115"/>
    </row>
    <row r="3259" spans="1:9" ht="12.75" customHeight="1" x14ac:dyDescent="0.2">
      <c r="A3259" s="1112" t="s">
        <v>6164</v>
      </c>
      <c r="B3259" s="1112"/>
      <c r="C3259" s="1113" t="s">
        <v>6165</v>
      </c>
      <c r="D3259" s="1113"/>
      <c r="E3259" s="1113"/>
      <c r="F3259" s="1113"/>
      <c r="G3259" s="406" t="s">
        <v>266</v>
      </c>
      <c r="H3259" s="1114">
        <v>35.21</v>
      </c>
      <c r="I3259" s="1115"/>
    </row>
    <row r="3260" spans="1:9" ht="12.75" customHeight="1" x14ac:dyDescent="0.2">
      <c r="A3260" s="1112" t="s">
        <v>6166</v>
      </c>
      <c r="B3260" s="1112"/>
      <c r="C3260" s="1113" t="s">
        <v>6167</v>
      </c>
      <c r="D3260" s="1113"/>
      <c r="E3260" s="1113"/>
      <c r="F3260" s="1113"/>
      <c r="G3260" s="406" t="s">
        <v>266</v>
      </c>
      <c r="H3260" s="1114">
        <v>42.19</v>
      </c>
      <c r="I3260" s="1115"/>
    </row>
    <row r="3261" spans="1:9" ht="12.75" customHeight="1" x14ac:dyDescent="0.2">
      <c r="A3261" s="1112" t="s">
        <v>6168</v>
      </c>
      <c r="B3261" s="1112"/>
      <c r="C3261" s="1113" t="s">
        <v>6169</v>
      </c>
      <c r="D3261" s="1113"/>
      <c r="E3261" s="1113"/>
      <c r="F3261" s="1113"/>
      <c r="G3261" s="406" t="s">
        <v>266</v>
      </c>
      <c r="H3261" s="1114">
        <v>35.76</v>
      </c>
      <c r="I3261" s="1115"/>
    </row>
    <row r="3262" spans="1:9" ht="12.75" customHeight="1" x14ac:dyDescent="0.2">
      <c r="A3262" s="1112" t="s">
        <v>6170</v>
      </c>
      <c r="B3262" s="1112"/>
      <c r="C3262" s="1113" t="s">
        <v>6171</v>
      </c>
      <c r="D3262" s="1113"/>
      <c r="E3262" s="1113"/>
      <c r="F3262" s="1113"/>
      <c r="G3262" s="406" t="s">
        <v>266</v>
      </c>
      <c r="H3262" s="1114">
        <v>36.369999999999997</v>
      </c>
      <c r="I3262" s="1115"/>
    </row>
    <row r="3263" spans="1:9" ht="12.75" customHeight="1" x14ac:dyDescent="0.2">
      <c r="A3263" s="1112" t="s">
        <v>6172</v>
      </c>
      <c r="B3263" s="1112"/>
      <c r="C3263" s="1113" t="s">
        <v>6173</v>
      </c>
      <c r="D3263" s="1113"/>
      <c r="E3263" s="1113"/>
      <c r="F3263" s="1113"/>
      <c r="G3263" s="406" t="s">
        <v>266</v>
      </c>
      <c r="H3263" s="1114">
        <v>38.299999999999997</v>
      </c>
      <c r="I3263" s="1115"/>
    </row>
    <row r="3264" spans="1:9" ht="12.75" customHeight="1" x14ac:dyDescent="0.2">
      <c r="A3264" s="1112" t="s">
        <v>6174</v>
      </c>
      <c r="B3264" s="1112"/>
      <c r="C3264" s="1113" t="s">
        <v>6175</v>
      </c>
      <c r="D3264" s="1113"/>
      <c r="E3264" s="1113"/>
      <c r="F3264" s="1113"/>
      <c r="G3264" s="406" t="s">
        <v>266</v>
      </c>
      <c r="H3264" s="1114">
        <v>38.65</v>
      </c>
      <c r="I3264" s="1115"/>
    </row>
    <row r="3265" spans="1:9" ht="12.75" customHeight="1" x14ac:dyDescent="0.2">
      <c r="A3265" s="1112" t="s">
        <v>6176</v>
      </c>
      <c r="B3265" s="1112"/>
      <c r="C3265" s="1113" t="s">
        <v>6177</v>
      </c>
      <c r="D3265" s="1113"/>
      <c r="E3265" s="1113"/>
      <c r="F3265" s="1113"/>
      <c r="G3265" s="406" t="s">
        <v>266</v>
      </c>
      <c r="H3265" s="1114">
        <v>38.97</v>
      </c>
      <c r="I3265" s="1115"/>
    </row>
    <row r="3266" spans="1:9" ht="12.75" customHeight="1" x14ac:dyDescent="0.2">
      <c r="A3266" s="1112" t="s">
        <v>6178</v>
      </c>
      <c r="B3266" s="1112"/>
      <c r="C3266" s="1113" t="s">
        <v>6179</v>
      </c>
      <c r="D3266" s="1113"/>
      <c r="E3266" s="1113"/>
      <c r="F3266" s="1113"/>
      <c r="G3266" s="406" t="s">
        <v>266</v>
      </c>
      <c r="H3266" s="1114">
        <v>39.270000000000003</v>
      </c>
      <c r="I3266" s="1115"/>
    </row>
    <row r="3267" spans="1:9" ht="12.75" customHeight="1" x14ac:dyDescent="0.2">
      <c r="A3267" s="1112" t="s">
        <v>6180</v>
      </c>
      <c r="B3267" s="1112"/>
      <c r="C3267" s="1113" t="s">
        <v>6181</v>
      </c>
      <c r="D3267" s="1113"/>
      <c r="E3267" s="1113"/>
      <c r="F3267" s="1113"/>
      <c r="G3267" s="406" t="s">
        <v>266</v>
      </c>
      <c r="H3267" s="1114">
        <v>39.869999999999997</v>
      </c>
      <c r="I3267" s="1115"/>
    </row>
    <row r="3268" spans="1:9" ht="12.75" customHeight="1" x14ac:dyDescent="0.2">
      <c r="A3268" s="1112" t="s">
        <v>6182</v>
      </c>
      <c r="B3268" s="1112"/>
      <c r="C3268" s="1113" t="s">
        <v>6183</v>
      </c>
      <c r="D3268" s="1113"/>
      <c r="E3268" s="1113"/>
      <c r="F3268" s="1113"/>
      <c r="G3268" s="406" t="s">
        <v>266</v>
      </c>
      <c r="H3268" s="1114">
        <v>36.72</v>
      </c>
      <c r="I3268" s="1115"/>
    </row>
    <row r="3269" spans="1:9" ht="12.75" customHeight="1" x14ac:dyDescent="0.2">
      <c r="A3269" s="1112" t="s">
        <v>6184</v>
      </c>
      <c r="B3269" s="1112"/>
      <c r="C3269" s="1113" t="s">
        <v>6185</v>
      </c>
      <c r="D3269" s="1113"/>
      <c r="E3269" s="1113"/>
      <c r="F3269" s="1113"/>
      <c r="G3269" s="406" t="s">
        <v>266</v>
      </c>
      <c r="H3269" s="1117">
        <v>4.42</v>
      </c>
      <c r="I3269" s="1115"/>
    </row>
    <row r="3270" spans="1:9" ht="12.75" customHeight="1" x14ac:dyDescent="0.2">
      <c r="A3270" s="1112" t="s">
        <v>6186</v>
      </c>
      <c r="B3270" s="1112"/>
      <c r="C3270" s="1113" t="s">
        <v>6187</v>
      </c>
      <c r="D3270" s="1113"/>
      <c r="E3270" s="1113"/>
      <c r="F3270" s="1113"/>
      <c r="G3270" s="406" t="s">
        <v>266</v>
      </c>
      <c r="H3270" s="1117">
        <v>6.43</v>
      </c>
      <c r="I3270" s="1115"/>
    </row>
    <row r="3271" spans="1:9" ht="12.75" customHeight="1" x14ac:dyDescent="0.2">
      <c r="A3271" s="1112" t="s">
        <v>6188</v>
      </c>
      <c r="B3271" s="1112"/>
      <c r="C3271" s="1113" t="s">
        <v>6189</v>
      </c>
      <c r="D3271" s="1113"/>
      <c r="E3271" s="1113"/>
      <c r="F3271" s="1113"/>
      <c r="G3271" s="406" t="s">
        <v>266</v>
      </c>
      <c r="H3271" s="1117">
        <v>3.13</v>
      </c>
      <c r="I3271" s="1115"/>
    </row>
    <row r="3272" spans="1:9" ht="12.75" customHeight="1" x14ac:dyDescent="0.2">
      <c r="A3272" s="1112" t="s">
        <v>6190</v>
      </c>
      <c r="B3272" s="1112"/>
      <c r="C3272" s="1113" t="s">
        <v>6191</v>
      </c>
      <c r="D3272" s="1113"/>
      <c r="E3272" s="1113"/>
      <c r="F3272" s="1113"/>
      <c r="G3272" s="406" t="s">
        <v>266</v>
      </c>
      <c r="H3272" s="1116">
        <v>114.77</v>
      </c>
      <c r="I3272" s="1115"/>
    </row>
    <row r="3273" spans="1:9" ht="12.75" customHeight="1" x14ac:dyDescent="0.2">
      <c r="A3273" s="1112" t="s">
        <v>6192</v>
      </c>
      <c r="B3273" s="1112"/>
      <c r="C3273" s="1113" t="s">
        <v>6193</v>
      </c>
      <c r="D3273" s="1113"/>
      <c r="E3273" s="1113"/>
      <c r="F3273" s="1113"/>
      <c r="G3273" s="406" t="s">
        <v>266</v>
      </c>
      <c r="H3273" s="1114">
        <v>55.03</v>
      </c>
      <c r="I3273" s="1115"/>
    </row>
    <row r="3274" spans="1:9" ht="12.75" customHeight="1" x14ac:dyDescent="0.2">
      <c r="A3274" s="1112" t="s">
        <v>6194</v>
      </c>
      <c r="B3274" s="1112"/>
      <c r="C3274" s="1113" t="s">
        <v>6195</v>
      </c>
      <c r="D3274" s="1113"/>
      <c r="E3274" s="1113"/>
      <c r="F3274" s="1113"/>
      <c r="G3274" s="406" t="s">
        <v>266</v>
      </c>
      <c r="H3274" s="1114">
        <v>69.5</v>
      </c>
      <c r="I3274" s="1115"/>
    </row>
    <row r="3275" spans="1:9" ht="12.75" customHeight="1" x14ac:dyDescent="0.2">
      <c r="A3275" s="1112" t="s">
        <v>6196</v>
      </c>
      <c r="B3275" s="1112"/>
      <c r="C3275" s="1113" t="s">
        <v>6197</v>
      </c>
      <c r="D3275" s="1113"/>
      <c r="E3275" s="1113"/>
      <c r="F3275" s="1113"/>
      <c r="G3275" s="406" t="s">
        <v>266</v>
      </c>
      <c r="H3275" s="1114">
        <v>71.239999999999995</v>
      </c>
      <c r="I3275" s="1115"/>
    </row>
    <row r="3276" spans="1:9" ht="12.75" customHeight="1" x14ac:dyDescent="0.2">
      <c r="A3276" s="1112" t="s">
        <v>6198</v>
      </c>
      <c r="B3276" s="1112"/>
      <c r="C3276" s="1113" t="s">
        <v>6199</v>
      </c>
      <c r="D3276" s="1113"/>
      <c r="E3276" s="1113"/>
      <c r="F3276" s="1113"/>
      <c r="G3276" s="406" t="s">
        <v>266</v>
      </c>
      <c r="H3276" s="1117">
        <v>9.2899999999999991</v>
      </c>
      <c r="I3276" s="1115"/>
    </row>
    <row r="3277" spans="1:9" ht="12.75" customHeight="1" x14ac:dyDescent="0.2">
      <c r="A3277" s="1112" t="s">
        <v>6200</v>
      </c>
      <c r="B3277" s="1112"/>
      <c r="C3277" s="1113" t="s">
        <v>6201</v>
      </c>
      <c r="D3277" s="1113"/>
      <c r="E3277" s="1113"/>
      <c r="F3277" s="1113"/>
      <c r="G3277" s="406" t="s">
        <v>266</v>
      </c>
      <c r="H3277" s="1114">
        <v>10.69</v>
      </c>
      <c r="I3277" s="1115"/>
    </row>
    <row r="3278" spans="1:9" ht="12.75" customHeight="1" x14ac:dyDescent="0.2">
      <c r="A3278" s="1112" t="s">
        <v>6202</v>
      </c>
      <c r="B3278" s="1112"/>
      <c r="C3278" s="1113" t="s">
        <v>6203</v>
      </c>
      <c r="D3278" s="1113"/>
      <c r="E3278" s="1113"/>
      <c r="F3278" s="1113"/>
      <c r="G3278" s="406" t="s">
        <v>266</v>
      </c>
      <c r="H3278" s="1114">
        <v>11.83</v>
      </c>
      <c r="I3278" s="1115"/>
    </row>
    <row r="3279" spans="1:9" ht="12.75" customHeight="1" x14ac:dyDescent="0.2">
      <c r="A3279" s="1112" t="s">
        <v>6204</v>
      </c>
      <c r="B3279" s="1112"/>
      <c r="C3279" s="1113" t="s">
        <v>6205</v>
      </c>
      <c r="D3279" s="1113"/>
      <c r="E3279" s="1113"/>
      <c r="F3279" s="1113"/>
      <c r="G3279" s="406" t="s">
        <v>266</v>
      </c>
      <c r="H3279" s="1116">
        <v>100.14</v>
      </c>
      <c r="I3279" s="1115"/>
    </row>
    <row r="3280" spans="1:9" ht="12.75" customHeight="1" x14ac:dyDescent="0.2">
      <c r="A3280" s="1112" t="s">
        <v>6206</v>
      </c>
      <c r="B3280" s="1112"/>
      <c r="C3280" s="1113" t="s">
        <v>6207</v>
      </c>
      <c r="D3280" s="1113"/>
      <c r="E3280" s="1113"/>
      <c r="F3280" s="1113"/>
      <c r="G3280" s="406" t="s">
        <v>266</v>
      </c>
      <c r="H3280" s="1117">
        <v>0.26</v>
      </c>
      <c r="I3280" s="1115"/>
    </row>
    <row r="3281" spans="1:9" ht="12.75" customHeight="1" x14ac:dyDescent="0.2">
      <c r="A3281" s="1112" t="s">
        <v>6208</v>
      </c>
      <c r="B3281" s="1112"/>
      <c r="C3281" s="1113" t="s">
        <v>6209</v>
      </c>
      <c r="D3281" s="1113"/>
      <c r="E3281" s="1113"/>
      <c r="F3281" s="1113"/>
      <c r="G3281" s="406" t="s">
        <v>164</v>
      </c>
      <c r="H3281" s="1116">
        <v>222.96</v>
      </c>
      <c r="I3281" s="1115"/>
    </row>
    <row r="3282" spans="1:9" ht="12.75" customHeight="1" x14ac:dyDescent="0.2">
      <c r="A3282" s="1112" t="s">
        <v>6210</v>
      </c>
      <c r="B3282" s="1112"/>
      <c r="C3282" s="1113" t="s">
        <v>6211</v>
      </c>
      <c r="D3282" s="1113"/>
      <c r="E3282" s="1113"/>
      <c r="F3282" s="1113"/>
      <c r="G3282" s="406" t="s">
        <v>266</v>
      </c>
      <c r="H3282" s="1116">
        <v>539.16999999999996</v>
      </c>
      <c r="I3282" s="1115"/>
    </row>
    <row r="3283" spans="1:9" ht="12.75" customHeight="1" x14ac:dyDescent="0.2">
      <c r="A3283" s="1112" t="s">
        <v>6212</v>
      </c>
      <c r="B3283" s="1112"/>
      <c r="C3283" s="1113" t="s">
        <v>6213</v>
      </c>
      <c r="D3283" s="1113"/>
      <c r="E3283" s="1113"/>
      <c r="F3283" s="1113"/>
      <c r="G3283" s="406" t="s">
        <v>266</v>
      </c>
      <c r="H3283" s="1116">
        <v>684.14</v>
      </c>
      <c r="I3283" s="1115"/>
    </row>
    <row r="3284" spans="1:9" ht="12.75" customHeight="1" x14ac:dyDescent="0.2">
      <c r="A3284" s="1112" t="s">
        <v>6214</v>
      </c>
      <c r="B3284" s="1112"/>
      <c r="C3284" s="1113" t="s">
        <v>6215</v>
      </c>
      <c r="D3284" s="1113"/>
      <c r="E3284" s="1113"/>
      <c r="F3284" s="1113"/>
      <c r="G3284" s="406" t="s">
        <v>266</v>
      </c>
      <c r="H3284" s="1116">
        <v>246.49</v>
      </c>
      <c r="I3284" s="1115"/>
    </row>
    <row r="3285" spans="1:9" ht="12.75" customHeight="1" x14ac:dyDescent="0.2">
      <c r="A3285" s="1112" t="s">
        <v>6216</v>
      </c>
      <c r="B3285" s="1112"/>
      <c r="C3285" s="1113" t="s">
        <v>6217</v>
      </c>
      <c r="D3285" s="1113"/>
      <c r="E3285" s="1113"/>
      <c r="F3285" s="1113"/>
      <c r="G3285" s="406" t="s">
        <v>266</v>
      </c>
      <c r="H3285" s="1116">
        <v>180.01</v>
      </c>
      <c r="I3285" s="1115"/>
    </row>
    <row r="3286" spans="1:9" ht="12.75" customHeight="1" x14ac:dyDescent="0.2">
      <c r="A3286" s="1112" t="s">
        <v>6218</v>
      </c>
      <c r="B3286" s="1112"/>
      <c r="C3286" s="1113" t="s">
        <v>6219</v>
      </c>
      <c r="D3286" s="1113"/>
      <c r="E3286" s="1113"/>
      <c r="F3286" s="1113"/>
      <c r="G3286" s="406" t="s">
        <v>164</v>
      </c>
      <c r="H3286" s="1117">
        <v>0.06</v>
      </c>
      <c r="I3286" s="1115"/>
    </row>
    <row r="3287" spans="1:9" ht="12.75" customHeight="1" x14ac:dyDescent="0.2">
      <c r="A3287" s="1112" t="s">
        <v>6220</v>
      </c>
      <c r="B3287" s="1112"/>
      <c r="C3287" s="1113" t="s">
        <v>6221</v>
      </c>
      <c r="D3287" s="1113"/>
      <c r="E3287" s="1113"/>
      <c r="F3287" s="1113"/>
      <c r="G3287" s="406" t="s">
        <v>164</v>
      </c>
      <c r="H3287" s="1117">
        <v>0.15</v>
      </c>
      <c r="I3287" s="1115"/>
    </row>
    <row r="3288" spans="1:9" ht="12.75" customHeight="1" x14ac:dyDescent="0.2">
      <c r="A3288" s="1112" t="s">
        <v>6222</v>
      </c>
      <c r="B3288" s="1112"/>
      <c r="C3288" s="1113" t="s">
        <v>6223</v>
      </c>
      <c r="D3288" s="1113"/>
      <c r="E3288" s="1113"/>
      <c r="F3288" s="1113"/>
      <c r="G3288" s="406" t="s">
        <v>266</v>
      </c>
      <c r="H3288" s="1114">
        <v>31.53</v>
      </c>
      <c r="I3288" s="1115"/>
    </row>
    <row r="3289" spans="1:9" ht="12.75" customHeight="1" x14ac:dyDescent="0.2">
      <c r="A3289" s="1112" t="s">
        <v>6224</v>
      </c>
      <c r="B3289" s="1112"/>
      <c r="C3289" s="1113" t="s">
        <v>6225</v>
      </c>
      <c r="D3289" s="1113"/>
      <c r="E3289" s="1113"/>
      <c r="F3289" s="1113"/>
      <c r="G3289" s="406" t="s">
        <v>266</v>
      </c>
      <c r="H3289" s="1114">
        <v>14.79</v>
      </c>
      <c r="I3289" s="1115"/>
    </row>
    <row r="3290" spans="1:9" ht="12.75" customHeight="1" x14ac:dyDescent="0.2">
      <c r="A3290" s="1112" t="s">
        <v>6226</v>
      </c>
      <c r="B3290" s="1112"/>
      <c r="C3290" s="1113" t="s">
        <v>6227</v>
      </c>
      <c r="D3290" s="1113"/>
      <c r="E3290" s="1113"/>
      <c r="F3290" s="1113"/>
      <c r="G3290" s="406" t="s">
        <v>266</v>
      </c>
      <c r="H3290" s="1114">
        <v>19.45</v>
      </c>
      <c r="I3290" s="1115"/>
    </row>
    <row r="3291" spans="1:9" ht="12.75" customHeight="1" x14ac:dyDescent="0.2">
      <c r="A3291" s="1112" t="s">
        <v>6228</v>
      </c>
      <c r="B3291" s="1112"/>
      <c r="C3291" s="1113" t="s">
        <v>6229</v>
      </c>
      <c r="D3291" s="1113"/>
      <c r="E3291" s="1113"/>
      <c r="F3291" s="1113"/>
      <c r="G3291" s="406" t="s">
        <v>266</v>
      </c>
      <c r="H3291" s="1114">
        <v>21.93</v>
      </c>
      <c r="I3291" s="1115"/>
    </row>
    <row r="3292" spans="1:9" ht="12.75" customHeight="1" x14ac:dyDescent="0.2">
      <c r="A3292" s="1112" t="s">
        <v>6230</v>
      </c>
      <c r="B3292" s="1112"/>
      <c r="C3292" s="1113" t="s">
        <v>6231</v>
      </c>
      <c r="D3292" s="1113"/>
      <c r="E3292" s="1113"/>
      <c r="F3292" s="1113"/>
      <c r="G3292" s="406" t="s">
        <v>266</v>
      </c>
      <c r="H3292" s="1114">
        <v>24.64</v>
      </c>
      <c r="I3292" s="1115"/>
    </row>
    <row r="3293" spans="1:9" ht="12.75" customHeight="1" x14ac:dyDescent="0.2">
      <c r="A3293" s="1112" t="s">
        <v>6232</v>
      </c>
      <c r="B3293" s="1112"/>
      <c r="C3293" s="1113" t="s">
        <v>6233</v>
      </c>
      <c r="D3293" s="1113"/>
      <c r="E3293" s="1113"/>
      <c r="F3293" s="1113"/>
      <c r="G3293" s="406" t="s">
        <v>266</v>
      </c>
      <c r="H3293" s="1114">
        <v>15.8</v>
      </c>
      <c r="I3293" s="1115"/>
    </row>
    <row r="3294" spans="1:9" ht="12.75" customHeight="1" x14ac:dyDescent="0.2">
      <c r="A3294" s="1112" t="s">
        <v>6234</v>
      </c>
      <c r="B3294" s="1112"/>
      <c r="C3294" s="1113" t="s">
        <v>6235</v>
      </c>
      <c r="D3294" s="1113"/>
      <c r="E3294" s="1113"/>
      <c r="F3294" s="1113"/>
      <c r="G3294" s="406" t="s">
        <v>266</v>
      </c>
      <c r="H3294" s="1114">
        <v>16.82</v>
      </c>
      <c r="I3294" s="1115"/>
    </row>
    <row r="3295" spans="1:9" ht="12.75" customHeight="1" x14ac:dyDescent="0.2">
      <c r="A3295" s="1112" t="s">
        <v>6236</v>
      </c>
      <c r="B3295" s="1112"/>
      <c r="C3295" s="1113" t="s">
        <v>6237</v>
      </c>
      <c r="D3295" s="1113"/>
      <c r="E3295" s="1113"/>
      <c r="F3295" s="1113"/>
      <c r="G3295" s="406" t="s">
        <v>266</v>
      </c>
      <c r="H3295" s="1114">
        <v>17.98</v>
      </c>
      <c r="I3295" s="1115"/>
    </row>
    <row r="3296" spans="1:9" ht="12.75" customHeight="1" x14ac:dyDescent="0.2">
      <c r="A3296" s="1112" t="s">
        <v>6238</v>
      </c>
      <c r="B3296" s="1112"/>
      <c r="C3296" s="1113" t="s">
        <v>6239</v>
      </c>
      <c r="D3296" s="1113"/>
      <c r="E3296" s="1113"/>
      <c r="F3296" s="1113"/>
      <c r="G3296" s="406" t="s">
        <v>266</v>
      </c>
      <c r="H3296" s="1114">
        <v>18.84</v>
      </c>
      <c r="I3296" s="1115"/>
    </row>
    <row r="3297" spans="1:9" ht="12.75" customHeight="1" x14ac:dyDescent="0.2">
      <c r="A3297" s="1112" t="s">
        <v>6240</v>
      </c>
      <c r="B3297" s="1112"/>
      <c r="C3297" s="1113" t="s">
        <v>6241</v>
      </c>
      <c r="D3297" s="1113"/>
      <c r="E3297" s="1113"/>
      <c r="F3297" s="1113"/>
      <c r="G3297" s="406" t="s">
        <v>266</v>
      </c>
      <c r="H3297" s="1114">
        <v>26.21</v>
      </c>
      <c r="I3297" s="1115"/>
    </row>
    <row r="3298" spans="1:9" ht="12.75" customHeight="1" x14ac:dyDescent="0.2">
      <c r="A3298" s="1112" t="s">
        <v>6242</v>
      </c>
      <c r="B3298" s="1112"/>
      <c r="C3298" s="1113" t="s">
        <v>6243</v>
      </c>
      <c r="D3298" s="1113"/>
      <c r="E3298" s="1113"/>
      <c r="F3298" s="1113"/>
      <c r="G3298" s="406" t="s">
        <v>266</v>
      </c>
      <c r="H3298" s="1114">
        <v>14.07</v>
      </c>
      <c r="I3298" s="1115"/>
    </row>
    <row r="3299" spans="1:9" ht="12.75" customHeight="1" x14ac:dyDescent="0.2">
      <c r="A3299" s="1118">
        <v>250</v>
      </c>
      <c r="B3299" s="1119"/>
      <c r="C3299" s="1120" t="s">
        <v>6244</v>
      </c>
      <c r="D3299" s="1120"/>
      <c r="E3299" s="1120"/>
      <c r="F3299" s="1120"/>
      <c r="G3299" s="405"/>
      <c r="H3299" s="1121"/>
      <c r="I3299" s="1121"/>
    </row>
    <row r="3300" spans="1:9" ht="12.75" customHeight="1" x14ac:dyDescent="0.2">
      <c r="A3300" s="1112" t="s">
        <v>6245</v>
      </c>
      <c r="B3300" s="1112"/>
      <c r="C3300" s="1113" t="s">
        <v>6246</v>
      </c>
      <c r="D3300" s="1113"/>
      <c r="E3300" s="1113"/>
      <c r="F3300" s="1113"/>
      <c r="G3300" s="406" t="s">
        <v>589</v>
      </c>
      <c r="H3300" s="1116">
        <v>663.76</v>
      </c>
      <c r="I3300" s="1115"/>
    </row>
    <row r="3301" spans="1:9" ht="12.75" customHeight="1" x14ac:dyDescent="0.2">
      <c r="A3301" s="1112" t="s">
        <v>6247</v>
      </c>
      <c r="B3301" s="1112"/>
      <c r="C3301" s="1113" t="s">
        <v>6248</v>
      </c>
      <c r="D3301" s="1113"/>
      <c r="E3301" s="1113"/>
      <c r="F3301" s="1113"/>
      <c r="G3301" s="406" t="s">
        <v>589</v>
      </c>
      <c r="H3301" s="1116">
        <v>682.2</v>
      </c>
      <c r="I3301" s="1115"/>
    </row>
    <row r="3302" spans="1:9" ht="12.75" customHeight="1" x14ac:dyDescent="0.2">
      <c r="A3302" s="1112" t="s">
        <v>6249</v>
      </c>
      <c r="B3302" s="1112"/>
      <c r="C3302" s="1113" t="s">
        <v>6250</v>
      </c>
      <c r="D3302" s="1113"/>
      <c r="E3302" s="1113"/>
      <c r="F3302" s="1113"/>
      <c r="G3302" s="406" t="s">
        <v>589</v>
      </c>
      <c r="H3302" s="1116">
        <v>958.77</v>
      </c>
      <c r="I3302" s="1115"/>
    </row>
    <row r="3303" spans="1:9" ht="12.75" customHeight="1" x14ac:dyDescent="0.2">
      <c r="A3303" s="1112" t="s">
        <v>6251</v>
      </c>
      <c r="B3303" s="1112"/>
      <c r="C3303" s="1113" t="s">
        <v>6252</v>
      </c>
      <c r="D3303" s="1113"/>
      <c r="E3303" s="1113"/>
      <c r="F3303" s="1113"/>
      <c r="G3303" s="406" t="s">
        <v>589</v>
      </c>
      <c r="H3303" s="1128">
        <v>1032.52</v>
      </c>
      <c r="I3303" s="1115"/>
    </row>
    <row r="3304" spans="1:9" ht="12.75" customHeight="1" x14ac:dyDescent="0.2">
      <c r="A3304" s="1112" t="s">
        <v>6253</v>
      </c>
      <c r="B3304" s="1112"/>
      <c r="C3304" s="1113" t="s">
        <v>6254</v>
      </c>
      <c r="D3304" s="1113"/>
      <c r="E3304" s="1113"/>
      <c r="F3304" s="1113"/>
      <c r="G3304" s="406" t="s">
        <v>589</v>
      </c>
      <c r="H3304" s="1128">
        <v>7885.05</v>
      </c>
      <c r="I3304" s="1115"/>
    </row>
    <row r="3305" spans="1:9" ht="12.75" customHeight="1" x14ac:dyDescent="0.2">
      <c r="A3305" s="1112" t="s">
        <v>6255</v>
      </c>
      <c r="B3305" s="1112"/>
      <c r="C3305" s="1113" t="s">
        <v>6256</v>
      </c>
      <c r="D3305" s="1113"/>
      <c r="E3305" s="1113"/>
      <c r="F3305" s="1113"/>
      <c r="G3305" s="406" t="s">
        <v>53</v>
      </c>
      <c r="H3305" s="1128">
        <v>9080.39</v>
      </c>
      <c r="I3305" s="1115"/>
    </row>
    <row r="3306" spans="1:9" ht="12.75" customHeight="1" x14ac:dyDescent="0.2">
      <c r="A3306" s="1112" t="s">
        <v>6257</v>
      </c>
      <c r="B3306" s="1112"/>
      <c r="C3306" s="1113" t="s">
        <v>6258</v>
      </c>
      <c r="D3306" s="1113"/>
      <c r="E3306" s="1113"/>
      <c r="F3306" s="1113"/>
      <c r="G3306" s="406" t="s">
        <v>589</v>
      </c>
      <c r="H3306" s="1128">
        <v>8828.68</v>
      </c>
      <c r="I3306" s="1115"/>
    </row>
    <row r="3307" spans="1:9" ht="12.75" customHeight="1" x14ac:dyDescent="0.2">
      <c r="A3307" s="1112" t="s">
        <v>6259</v>
      </c>
      <c r="B3307" s="1112"/>
      <c r="C3307" s="1113" t="s">
        <v>6260</v>
      </c>
      <c r="D3307" s="1113"/>
      <c r="E3307" s="1113"/>
      <c r="F3307" s="1113"/>
      <c r="G3307" s="406" t="s">
        <v>53</v>
      </c>
      <c r="H3307" s="1136">
        <v>11309.71</v>
      </c>
      <c r="I3307" s="1115"/>
    </row>
    <row r="3308" spans="1:9" ht="12.75" customHeight="1" x14ac:dyDescent="0.2">
      <c r="A3308" s="1112" t="s">
        <v>6261</v>
      </c>
      <c r="B3308" s="1112"/>
      <c r="C3308" s="1113" t="s">
        <v>6262</v>
      </c>
      <c r="D3308" s="1113"/>
      <c r="E3308" s="1113"/>
      <c r="F3308" s="1113"/>
      <c r="G3308" s="406" t="s">
        <v>589</v>
      </c>
      <c r="H3308" s="1136">
        <v>17227.28</v>
      </c>
      <c r="I3308" s="1115"/>
    </row>
    <row r="3309" spans="1:9" ht="12.75" customHeight="1" x14ac:dyDescent="0.2">
      <c r="A3309" s="1112" t="s">
        <v>6263</v>
      </c>
      <c r="B3309" s="1112"/>
      <c r="C3309" s="1113" t="s">
        <v>6264</v>
      </c>
      <c r="D3309" s="1113"/>
      <c r="E3309" s="1113"/>
      <c r="F3309" s="1113"/>
      <c r="G3309" s="406" t="s">
        <v>53</v>
      </c>
      <c r="H3309" s="1136">
        <v>13616.7</v>
      </c>
      <c r="I3309" s="1115"/>
    </row>
    <row r="3310" spans="1:9" ht="12.75" customHeight="1" x14ac:dyDescent="0.2">
      <c r="A3310" s="1112" t="s">
        <v>6265</v>
      </c>
      <c r="B3310" s="1112"/>
      <c r="C3310" s="1113" t="s">
        <v>6266</v>
      </c>
      <c r="D3310" s="1113"/>
      <c r="E3310" s="1113"/>
      <c r="F3310" s="1113"/>
      <c r="G3310" s="406" t="s">
        <v>589</v>
      </c>
      <c r="H3310" s="1136">
        <v>24563.25</v>
      </c>
      <c r="I3310" s="1115"/>
    </row>
    <row r="3311" spans="1:9" ht="12.75" customHeight="1" x14ac:dyDescent="0.2">
      <c r="A3311" s="1112" t="s">
        <v>6267</v>
      </c>
      <c r="B3311" s="1112"/>
      <c r="C3311" s="1113" t="s">
        <v>6268</v>
      </c>
      <c r="D3311" s="1113"/>
      <c r="E3311" s="1113"/>
      <c r="F3311" s="1113"/>
      <c r="G3311" s="406" t="s">
        <v>53</v>
      </c>
      <c r="H3311" s="1136">
        <v>17540.650000000001</v>
      </c>
      <c r="I3311" s="1115"/>
    </row>
    <row r="3312" spans="1:9" ht="12.75" customHeight="1" x14ac:dyDescent="0.2">
      <c r="A3312" s="1112" t="s">
        <v>6269</v>
      </c>
      <c r="B3312" s="1112"/>
      <c r="C3312" s="1113" t="s">
        <v>6270</v>
      </c>
      <c r="D3312" s="1113"/>
      <c r="E3312" s="1113"/>
      <c r="F3312" s="1113"/>
      <c r="G3312" s="406" t="s">
        <v>589</v>
      </c>
      <c r="H3312" s="1128">
        <v>1500.81</v>
      </c>
      <c r="I3312" s="1115"/>
    </row>
    <row r="3313" spans="1:9" ht="12.75" customHeight="1" x14ac:dyDescent="0.2">
      <c r="A3313" s="1112" t="s">
        <v>6271</v>
      </c>
      <c r="B3313" s="1112"/>
      <c r="C3313" s="1113" t="s">
        <v>6272</v>
      </c>
      <c r="D3313" s="1113"/>
      <c r="E3313" s="1113"/>
      <c r="F3313" s="1113"/>
      <c r="G3313" s="406" t="s">
        <v>53</v>
      </c>
      <c r="H3313" s="1128">
        <v>2170.13</v>
      </c>
      <c r="I3313" s="1115"/>
    </row>
    <row r="3314" spans="1:9" ht="12.75" customHeight="1" x14ac:dyDescent="0.2">
      <c r="A3314" s="1112" t="s">
        <v>6273</v>
      </c>
      <c r="B3314" s="1112"/>
      <c r="C3314" s="1113" t="s">
        <v>6274</v>
      </c>
      <c r="D3314" s="1113"/>
      <c r="E3314" s="1113"/>
      <c r="F3314" s="1113"/>
      <c r="G3314" s="406" t="s">
        <v>589</v>
      </c>
      <c r="H3314" s="1128">
        <v>5331.8</v>
      </c>
      <c r="I3314" s="1115"/>
    </row>
    <row r="3315" spans="1:9" ht="12.75" customHeight="1" x14ac:dyDescent="0.2">
      <c r="A3315" s="1112" t="s">
        <v>6275</v>
      </c>
      <c r="B3315" s="1112"/>
      <c r="C3315" s="1113" t="s">
        <v>6276</v>
      </c>
      <c r="D3315" s="1113"/>
      <c r="E3315" s="1113"/>
      <c r="F3315" s="1113"/>
      <c r="G3315" s="406" t="s">
        <v>53</v>
      </c>
      <c r="H3315" s="1128">
        <v>4562.37</v>
      </c>
      <c r="I3315" s="1115"/>
    </row>
    <row r="3316" spans="1:9" ht="12.75" customHeight="1" x14ac:dyDescent="0.2">
      <c r="A3316" s="1112" t="s">
        <v>6277</v>
      </c>
      <c r="B3316" s="1112"/>
      <c r="C3316" s="1113" t="s">
        <v>6278</v>
      </c>
      <c r="D3316" s="1113"/>
      <c r="E3316" s="1113"/>
      <c r="F3316" s="1113"/>
      <c r="G3316" s="406" t="s">
        <v>589</v>
      </c>
      <c r="H3316" s="1128">
        <v>3607.96</v>
      </c>
      <c r="I3316" s="1115"/>
    </row>
    <row r="3317" spans="1:9" ht="12.75" customHeight="1" x14ac:dyDescent="0.2">
      <c r="A3317" s="1112" t="s">
        <v>6279</v>
      </c>
      <c r="B3317" s="1112"/>
      <c r="C3317" s="1113" t="s">
        <v>6280</v>
      </c>
      <c r="D3317" s="1113"/>
      <c r="E3317" s="1113"/>
      <c r="F3317" s="1113"/>
      <c r="G3317" s="406" t="s">
        <v>53</v>
      </c>
      <c r="H3317" s="1128">
        <v>4998.13</v>
      </c>
      <c r="I3317" s="1115"/>
    </row>
    <row r="3318" spans="1:9" ht="12.75" customHeight="1" x14ac:dyDescent="0.2">
      <c r="A3318" s="1112" t="s">
        <v>6281</v>
      </c>
      <c r="B3318" s="1112"/>
      <c r="C3318" s="1113" t="s">
        <v>6282</v>
      </c>
      <c r="D3318" s="1113"/>
      <c r="E3318" s="1113"/>
      <c r="F3318" s="1113"/>
      <c r="G3318" s="406" t="s">
        <v>589</v>
      </c>
      <c r="H3318" s="1128">
        <v>5859.67</v>
      </c>
      <c r="I3318" s="1115"/>
    </row>
    <row r="3319" spans="1:9" ht="12.75" customHeight="1" x14ac:dyDescent="0.2">
      <c r="A3319" s="1112" t="s">
        <v>6283</v>
      </c>
      <c r="B3319" s="1112"/>
      <c r="C3319" s="1113" t="s">
        <v>6284</v>
      </c>
      <c r="D3319" s="1113"/>
      <c r="E3319" s="1113"/>
      <c r="F3319" s="1113"/>
      <c r="G3319" s="406" t="s">
        <v>53</v>
      </c>
      <c r="H3319" s="1128">
        <v>5834.56</v>
      </c>
      <c r="I3319" s="1115"/>
    </row>
    <row r="3320" spans="1:9" ht="12.75" customHeight="1" x14ac:dyDescent="0.2">
      <c r="A3320" s="1112" t="s">
        <v>6285</v>
      </c>
      <c r="B3320" s="1112"/>
      <c r="C3320" s="1113" t="s">
        <v>6286</v>
      </c>
      <c r="D3320" s="1113"/>
      <c r="E3320" s="1113"/>
      <c r="F3320" s="1113"/>
      <c r="G3320" s="406" t="s">
        <v>589</v>
      </c>
      <c r="H3320" s="1128">
        <v>8704.66</v>
      </c>
      <c r="I3320" s="1115"/>
    </row>
    <row r="3321" spans="1:9" ht="12.75" customHeight="1" x14ac:dyDescent="0.2">
      <c r="A3321" s="1112" t="s">
        <v>6287</v>
      </c>
      <c r="B3321" s="1112"/>
      <c r="C3321" s="1113" t="s">
        <v>6288</v>
      </c>
      <c r="D3321" s="1113"/>
      <c r="E3321" s="1113"/>
      <c r="F3321" s="1113"/>
      <c r="G3321" s="406" t="s">
        <v>53</v>
      </c>
      <c r="H3321" s="1128">
        <v>6739.56</v>
      </c>
      <c r="I3321" s="1115"/>
    </row>
    <row r="3322" spans="1:9" ht="12.75" customHeight="1" x14ac:dyDescent="0.2">
      <c r="A3322" s="1112" t="s">
        <v>6289</v>
      </c>
      <c r="B3322" s="1112"/>
      <c r="C3322" s="1113" t="s">
        <v>6290</v>
      </c>
      <c r="D3322" s="1113"/>
      <c r="E3322" s="1113"/>
      <c r="F3322" s="1113"/>
      <c r="G3322" s="406" t="s">
        <v>589</v>
      </c>
      <c r="H3322" s="1136">
        <v>12421.63</v>
      </c>
      <c r="I3322" s="1115"/>
    </row>
    <row r="3323" spans="1:9" ht="12.75" customHeight="1" x14ac:dyDescent="0.2">
      <c r="A3323" s="1112" t="s">
        <v>6291</v>
      </c>
      <c r="B3323" s="1112"/>
      <c r="C3323" s="1113" t="s">
        <v>6292</v>
      </c>
      <c r="D3323" s="1113"/>
      <c r="E3323" s="1113"/>
      <c r="F3323" s="1113"/>
      <c r="G3323" s="406" t="s">
        <v>53</v>
      </c>
      <c r="H3323" s="1128">
        <v>7795.39</v>
      </c>
      <c r="I3323" s="1115"/>
    </row>
    <row r="3324" spans="1:9" ht="12.75" customHeight="1" x14ac:dyDescent="0.2">
      <c r="A3324" s="1112" t="s">
        <v>6293</v>
      </c>
      <c r="B3324" s="1112"/>
      <c r="C3324" s="1113" t="s">
        <v>6294</v>
      </c>
      <c r="D3324" s="1113"/>
      <c r="E3324" s="1113"/>
      <c r="F3324" s="1113"/>
      <c r="G3324" s="406" t="s">
        <v>589</v>
      </c>
      <c r="H3324" s="1128">
        <v>4006.97</v>
      </c>
      <c r="I3324" s="1115"/>
    </row>
    <row r="3325" spans="1:9" ht="12.75" customHeight="1" x14ac:dyDescent="0.2">
      <c r="A3325" s="1112" t="s">
        <v>6295</v>
      </c>
      <c r="B3325" s="1112"/>
      <c r="C3325" s="1113" t="s">
        <v>6296</v>
      </c>
      <c r="D3325" s="1113"/>
      <c r="E3325" s="1113"/>
      <c r="F3325" s="1113"/>
      <c r="G3325" s="406" t="s">
        <v>53</v>
      </c>
      <c r="H3325" s="1128">
        <v>6362.75</v>
      </c>
      <c r="I3325" s="1115"/>
    </row>
    <row r="3326" spans="1:9" ht="12.75" customHeight="1" x14ac:dyDescent="0.2">
      <c r="A3326" s="1112" t="s">
        <v>6297</v>
      </c>
      <c r="B3326" s="1112"/>
      <c r="C3326" s="1113" t="s">
        <v>6298</v>
      </c>
      <c r="D3326" s="1113"/>
      <c r="E3326" s="1113"/>
      <c r="F3326" s="1113"/>
      <c r="G3326" s="406" t="s">
        <v>589</v>
      </c>
      <c r="H3326" s="1128">
        <v>6291.8</v>
      </c>
      <c r="I3326" s="1115"/>
    </row>
    <row r="3327" spans="1:9" ht="12.75" customHeight="1" x14ac:dyDescent="0.2">
      <c r="A3327" s="1112" t="s">
        <v>6299</v>
      </c>
      <c r="B3327" s="1112"/>
      <c r="C3327" s="1113" t="s">
        <v>6300</v>
      </c>
      <c r="D3327" s="1113"/>
      <c r="E3327" s="1113"/>
      <c r="F3327" s="1113"/>
      <c r="G3327" s="406" t="s">
        <v>53</v>
      </c>
      <c r="H3327" s="1128">
        <v>7166.81</v>
      </c>
      <c r="I3327" s="1115"/>
    </row>
    <row r="3328" spans="1:9" ht="12.75" customHeight="1" x14ac:dyDescent="0.2">
      <c r="A3328" s="1112" t="s">
        <v>6301</v>
      </c>
      <c r="B3328" s="1112"/>
      <c r="C3328" s="1113" t="s">
        <v>6302</v>
      </c>
      <c r="D3328" s="1113"/>
      <c r="E3328" s="1113"/>
      <c r="F3328" s="1113"/>
      <c r="G3328" s="406" t="s">
        <v>589</v>
      </c>
      <c r="H3328" s="1128">
        <v>9408.06</v>
      </c>
      <c r="I3328" s="1115"/>
    </row>
    <row r="3329" spans="1:9" ht="12.75" customHeight="1" x14ac:dyDescent="0.2">
      <c r="A3329" s="1112" t="s">
        <v>6303</v>
      </c>
      <c r="B3329" s="1112"/>
      <c r="C3329" s="1113" t="s">
        <v>6304</v>
      </c>
      <c r="D3329" s="1113"/>
      <c r="E3329" s="1113"/>
      <c r="F3329" s="1113"/>
      <c r="G3329" s="406" t="s">
        <v>53</v>
      </c>
      <c r="H3329" s="1128">
        <v>8153.06</v>
      </c>
      <c r="I3329" s="1115"/>
    </row>
    <row r="3330" spans="1:9" ht="12.75" customHeight="1" x14ac:dyDescent="0.2">
      <c r="A3330" s="1112" t="s">
        <v>6305</v>
      </c>
      <c r="B3330" s="1112"/>
      <c r="C3330" s="1113" t="s">
        <v>6306</v>
      </c>
      <c r="D3330" s="1113"/>
      <c r="E3330" s="1113"/>
      <c r="F3330" s="1113"/>
      <c r="G3330" s="406" t="s">
        <v>589</v>
      </c>
      <c r="H3330" s="1136">
        <v>13179.68</v>
      </c>
      <c r="I3330" s="1115"/>
    </row>
    <row r="3331" spans="1:9" ht="12.75" customHeight="1" x14ac:dyDescent="0.2">
      <c r="A3331" s="1112" t="s">
        <v>6307</v>
      </c>
      <c r="B3331" s="1112"/>
      <c r="C3331" s="1113" t="s">
        <v>6308</v>
      </c>
      <c r="D3331" s="1113"/>
      <c r="E3331" s="1113"/>
      <c r="F3331" s="1113"/>
      <c r="G3331" s="406" t="s">
        <v>53</v>
      </c>
      <c r="H3331" s="1128">
        <v>9148.02</v>
      </c>
      <c r="I3331" s="1115"/>
    </row>
    <row r="3332" spans="1:9" ht="12.75" customHeight="1" x14ac:dyDescent="0.2">
      <c r="A3332" s="1112" t="s">
        <v>6309</v>
      </c>
      <c r="B3332" s="1112"/>
      <c r="C3332" s="1113" t="s">
        <v>6310</v>
      </c>
      <c r="D3332" s="1113"/>
      <c r="E3332" s="1113"/>
      <c r="F3332" s="1113"/>
      <c r="G3332" s="406" t="s">
        <v>589</v>
      </c>
      <c r="H3332" s="1128">
        <v>6884.57</v>
      </c>
      <c r="I3332" s="1115"/>
    </row>
    <row r="3333" spans="1:9" ht="12.75" customHeight="1" x14ac:dyDescent="0.2">
      <c r="A3333" s="1112" t="s">
        <v>6311</v>
      </c>
      <c r="B3333" s="1112"/>
      <c r="C3333" s="1113" t="s">
        <v>6312</v>
      </c>
      <c r="D3333" s="1113"/>
      <c r="E3333" s="1113"/>
      <c r="F3333" s="1113"/>
      <c r="G3333" s="406" t="s">
        <v>53</v>
      </c>
      <c r="H3333" s="1128">
        <v>8791.7999999999993</v>
      </c>
      <c r="I3333" s="1115"/>
    </row>
    <row r="3334" spans="1:9" ht="12.75" customHeight="1" x14ac:dyDescent="0.2">
      <c r="A3334" s="1112" t="s">
        <v>6313</v>
      </c>
      <c r="B3334" s="1112"/>
      <c r="C3334" s="1113" t="s">
        <v>6314</v>
      </c>
      <c r="D3334" s="1113"/>
      <c r="E3334" s="1113"/>
      <c r="F3334" s="1113"/>
      <c r="G3334" s="406" t="s">
        <v>589</v>
      </c>
      <c r="H3334" s="1136">
        <v>10027.18</v>
      </c>
      <c r="I3334" s="1115"/>
    </row>
    <row r="3335" spans="1:9" ht="12.75" customHeight="1" x14ac:dyDescent="0.2">
      <c r="A3335" s="1112" t="s">
        <v>6315</v>
      </c>
      <c r="B3335" s="1112"/>
      <c r="C3335" s="1113" t="s">
        <v>6316</v>
      </c>
      <c r="D3335" s="1113"/>
      <c r="E3335" s="1113"/>
      <c r="F3335" s="1113"/>
      <c r="G3335" s="406" t="s">
        <v>53</v>
      </c>
      <c r="H3335" s="1128">
        <v>9684.84</v>
      </c>
      <c r="I3335" s="1115"/>
    </row>
    <row r="3336" spans="1:9" ht="12.75" customHeight="1" x14ac:dyDescent="0.2">
      <c r="A3336" s="1112" t="s">
        <v>6317</v>
      </c>
      <c r="B3336" s="1112"/>
      <c r="C3336" s="1113" t="s">
        <v>6318</v>
      </c>
      <c r="D3336" s="1113"/>
      <c r="E3336" s="1113"/>
      <c r="F3336" s="1113"/>
      <c r="G3336" s="406" t="s">
        <v>589</v>
      </c>
      <c r="H3336" s="1136">
        <v>13926.05</v>
      </c>
      <c r="I3336" s="1115"/>
    </row>
    <row r="3337" spans="1:9" ht="12.75" customHeight="1" x14ac:dyDescent="0.2">
      <c r="A3337" s="1112" t="s">
        <v>6319</v>
      </c>
      <c r="B3337" s="1112"/>
      <c r="C3337" s="1113" t="s">
        <v>6320</v>
      </c>
      <c r="D3337" s="1113"/>
      <c r="E3337" s="1113"/>
      <c r="F3337" s="1113"/>
      <c r="G3337" s="406" t="s">
        <v>53</v>
      </c>
      <c r="H3337" s="1136">
        <v>10691.91</v>
      </c>
      <c r="I3337" s="1115"/>
    </row>
    <row r="3338" spans="1:9" ht="12.75" customHeight="1" x14ac:dyDescent="0.2">
      <c r="A3338" s="1112" t="s">
        <v>6321</v>
      </c>
      <c r="B3338" s="1112"/>
      <c r="C3338" s="1113" t="s">
        <v>6322</v>
      </c>
      <c r="D3338" s="1113"/>
      <c r="E3338" s="1113"/>
      <c r="F3338" s="1113"/>
      <c r="G3338" s="406" t="s">
        <v>589</v>
      </c>
      <c r="H3338" s="1136">
        <v>18676.13</v>
      </c>
      <c r="I3338" s="1115"/>
    </row>
    <row r="3339" spans="1:9" ht="12.75" customHeight="1" x14ac:dyDescent="0.2">
      <c r="A3339" s="1112" t="s">
        <v>6323</v>
      </c>
      <c r="B3339" s="1112"/>
      <c r="C3339" s="1113" t="s">
        <v>6324</v>
      </c>
      <c r="D3339" s="1113"/>
      <c r="E3339" s="1113"/>
      <c r="F3339" s="1113"/>
      <c r="G3339" s="406" t="s">
        <v>53</v>
      </c>
      <c r="H3339" s="1136">
        <v>11833.67</v>
      </c>
      <c r="I3339" s="1115"/>
    </row>
    <row r="3340" spans="1:9" ht="12.75" customHeight="1" x14ac:dyDescent="0.2">
      <c r="A3340" s="1112" t="s">
        <v>6325</v>
      </c>
      <c r="B3340" s="1112"/>
      <c r="C3340" s="1113" t="s">
        <v>6326</v>
      </c>
      <c r="D3340" s="1113"/>
      <c r="E3340" s="1113"/>
      <c r="F3340" s="1113"/>
      <c r="G3340" s="406" t="s">
        <v>589</v>
      </c>
      <c r="H3340" s="1136">
        <v>14721.36</v>
      </c>
      <c r="I3340" s="1115"/>
    </row>
    <row r="3341" spans="1:9" ht="12.75" customHeight="1" x14ac:dyDescent="0.2">
      <c r="A3341" s="1112" t="s">
        <v>6327</v>
      </c>
      <c r="B3341" s="1112"/>
      <c r="C3341" s="1113" t="s">
        <v>6328</v>
      </c>
      <c r="D3341" s="1113"/>
      <c r="E3341" s="1113"/>
      <c r="F3341" s="1113"/>
      <c r="G3341" s="406" t="s">
        <v>53</v>
      </c>
      <c r="H3341" s="1136">
        <v>12420.46</v>
      </c>
      <c r="I3341" s="1115"/>
    </row>
    <row r="3342" spans="1:9" ht="12.75" customHeight="1" x14ac:dyDescent="0.2">
      <c r="A3342" s="1112" t="s">
        <v>6329</v>
      </c>
      <c r="B3342" s="1112"/>
      <c r="C3342" s="1113" t="s">
        <v>6330</v>
      </c>
      <c r="D3342" s="1113"/>
      <c r="E3342" s="1113"/>
      <c r="F3342" s="1113"/>
      <c r="G3342" s="406" t="s">
        <v>589</v>
      </c>
      <c r="H3342" s="1136">
        <v>19613.11</v>
      </c>
      <c r="I3342" s="1115"/>
    </row>
    <row r="3343" spans="1:9" ht="12.75" customHeight="1" x14ac:dyDescent="0.2">
      <c r="A3343" s="1112" t="s">
        <v>6331</v>
      </c>
      <c r="B3343" s="1112"/>
      <c r="C3343" s="1113" t="s">
        <v>6332</v>
      </c>
      <c r="D3343" s="1113"/>
      <c r="E3343" s="1113"/>
      <c r="F3343" s="1113"/>
      <c r="G3343" s="406" t="s">
        <v>53</v>
      </c>
      <c r="H3343" s="1136">
        <v>13552.11</v>
      </c>
      <c r="I3343" s="1115"/>
    </row>
    <row r="3344" spans="1:9" ht="12.75" customHeight="1" x14ac:dyDescent="0.2">
      <c r="A3344" s="1112" t="s">
        <v>6333</v>
      </c>
      <c r="B3344" s="1112"/>
      <c r="C3344" s="1113" t="s">
        <v>6334</v>
      </c>
      <c r="D3344" s="1113"/>
      <c r="E3344" s="1113"/>
      <c r="F3344" s="1113"/>
      <c r="G3344" s="406" t="s">
        <v>589</v>
      </c>
      <c r="H3344" s="1136">
        <v>26506.42</v>
      </c>
      <c r="I3344" s="1115"/>
    </row>
    <row r="3345" spans="1:9" ht="12.75" customHeight="1" x14ac:dyDescent="0.2">
      <c r="A3345" s="1112" t="s">
        <v>6335</v>
      </c>
      <c r="B3345" s="1112"/>
      <c r="C3345" s="1113" t="s">
        <v>6336</v>
      </c>
      <c r="D3345" s="1113"/>
      <c r="E3345" s="1113"/>
      <c r="F3345" s="1113"/>
      <c r="G3345" s="406" t="s">
        <v>53</v>
      </c>
      <c r="H3345" s="1136">
        <v>16852.759999999998</v>
      </c>
      <c r="I3345" s="1115"/>
    </row>
    <row r="3346" spans="1:9" ht="12.75" customHeight="1" x14ac:dyDescent="0.2">
      <c r="A3346" s="1112" t="s">
        <v>6337</v>
      </c>
      <c r="B3346" s="1112"/>
      <c r="C3346" s="1113" t="s">
        <v>6338</v>
      </c>
      <c r="D3346" s="1113"/>
      <c r="E3346" s="1113"/>
      <c r="F3346" s="1113"/>
      <c r="G3346" s="406" t="s">
        <v>53</v>
      </c>
      <c r="H3346" s="1116">
        <v>828.98</v>
      </c>
      <c r="I3346" s="1115"/>
    </row>
    <row r="3347" spans="1:9" ht="12.75" customHeight="1" x14ac:dyDescent="0.2">
      <c r="A3347" s="1112" t="s">
        <v>6339</v>
      </c>
      <c r="B3347" s="1112"/>
      <c r="C3347" s="1113" t="s">
        <v>6340</v>
      </c>
      <c r="D3347" s="1113"/>
      <c r="E3347" s="1113"/>
      <c r="F3347" s="1113"/>
      <c r="G3347" s="406" t="s">
        <v>53</v>
      </c>
      <c r="H3347" s="1128">
        <v>1420.9</v>
      </c>
      <c r="I3347" s="1115"/>
    </row>
    <row r="3348" spans="1:9" ht="12.75" customHeight="1" x14ac:dyDescent="0.2">
      <c r="A3348" s="1112" t="s">
        <v>6341</v>
      </c>
      <c r="B3348" s="1112"/>
      <c r="C3348" s="1113" t="s">
        <v>6342</v>
      </c>
      <c r="D3348" s="1113"/>
      <c r="E3348" s="1113"/>
      <c r="F3348" s="1113"/>
      <c r="G3348" s="406" t="s">
        <v>53</v>
      </c>
      <c r="H3348" s="1128">
        <v>2024.1</v>
      </c>
      <c r="I3348" s="1115"/>
    </row>
    <row r="3349" spans="1:9" ht="12.75" customHeight="1" x14ac:dyDescent="0.2">
      <c r="A3349" s="1112" t="s">
        <v>6343</v>
      </c>
      <c r="B3349" s="1112"/>
      <c r="C3349" s="1113" t="s">
        <v>6344</v>
      </c>
      <c r="D3349" s="1113"/>
      <c r="E3349" s="1113"/>
      <c r="F3349" s="1113"/>
      <c r="G3349" s="406" t="s">
        <v>53</v>
      </c>
      <c r="H3349" s="1128">
        <v>2807.37</v>
      </c>
      <c r="I3349" s="1115"/>
    </row>
    <row r="3350" spans="1:9" ht="12.75" customHeight="1" x14ac:dyDescent="0.2">
      <c r="A3350" s="1112" t="s">
        <v>6345</v>
      </c>
      <c r="B3350" s="1112"/>
      <c r="C3350" s="1113" t="s">
        <v>6346</v>
      </c>
      <c r="D3350" s="1113"/>
      <c r="E3350" s="1113"/>
      <c r="F3350" s="1113"/>
      <c r="G3350" s="406" t="s">
        <v>53</v>
      </c>
      <c r="H3350" s="1128">
        <v>4105.91</v>
      </c>
      <c r="I3350" s="1115"/>
    </row>
    <row r="3351" spans="1:9" ht="12.75" customHeight="1" x14ac:dyDescent="0.2">
      <c r="A3351" s="1112" t="s">
        <v>6347</v>
      </c>
      <c r="B3351" s="1112"/>
      <c r="C3351" s="1113" t="s">
        <v>6348</v>
      </c>
      <c r="D3351" s="1113"/>
      <c r="E3351" s="1113"/>
      <c r="F3351" s="1113"/>
      <c r="G3351" s="406" t="s">
        <v>589</v>
      </c>
      <c r="H3351" s="1128">
        <v>1588.21</v>
      </c>
      <c r="I3351" s="1115"/>
    </row>
    <row r="3352" spans="1:9" ht="12.75" customHeight="1" x14ac:dyDescent="0.2">
      <c r="A3352" s="1112" t="s">
        <v>6349</v>
      </c>
      <c r="B3352" s="1112"/>
      <c r="C3352" s="1113" t="s">
        <v>6350</v>
      </c>
      <c r="D3352" s="1113"/>
      <c r="E3352" s="1113"/>
      <c r="F3352" s="1113"/>
      <c r="G3352" s="406" t="s">
        <v>589</v>
      </c>
      <c r="H3352" s="1128">
        <v>2608.02</v>
      </c>
      <c r="I3352" s="1115"/>
    </row>
    <row r="3353" spans="1:9" ht="12.75" customHeight="1" x14ac:dyDescent="0.2">
      <c r="A3353" s="1112" t="s">
        <v>6351</v>
      </c>
      <c r="B3353" s="1112"/>
      <c r="C3353" s="1113" t="s">
        <v>6352</v>
      </c>
      <c r="D3353" s="1113"/>
      <c r="E3353" s="1113"/>
      <c r="F3353" s="1113"/>
      <c r="G3353" s="406" t="s">
        <v>589</v>
      </c>
      <c r="H3353" s="1128">
        <v>3953.39</v>
      </c>
      <c r="I3353" s="1115"/>
    </row>
    <row r="3354" spans="1:9" ht="12.75" customHeight="1" x14ac:dyDescent="0.2">
      <c r="A3354" s="1112" t="s">
        <v>6353</v>
      </c>
      <c r="B3354" s="1112"/>
      <c r="C3354" s="1113" t="s">
        <v>6354</v>
      </c>
      <c r="D3354" s="1113"/>
      <c r="E3354" s="1113"/>
      <c r="F3354" s="1113"/>
      <c r="G3354" s="406" t="s">
        <v>589</v>
      </c>
      <c r="H3354" s="1128">
        <v>5811.89</v>
      </c>
      <c r="I3354" s="1115"/>
    </row>
    <row r="3355" spans="1:9" ht="12.75" customHeight="1" x14ac:dyDescent="0.2">
      <c r="A3355" s="1112" t="s">
        <v>6355</v>
      </c>
      <c r="B3355" s="1112"/>
      <c r="C3355" s="1113" t="s">
        <v>6356</v>
      </c>
      <c r="D3355" s="1113"/>
      <c r="E3355" s="1113"/>
      <c r="F3355" s="1113"/>
      <c r="G3355" s="406" t="s">
        <v>589</v>
      </c>
      <c r="H3355" s="1136">
        <v>10469.32</v>
      </c>
      <c r="I3355" s="1115"/>
    </row>
    <row r="3356" spans="1:9" ht="12.75" customHeight="1" x14ac:dyDescent="0.2">
      <c r="A3356" s="1112" t="s">
        <v>6357</v>
      </c>
      <c r="B3356" s="1112"/>
      <c r="C3356" s="1113" t="s">
        <v>6358</v>
      </c>
      <c r="D3356" s="1113"/>
      <c r="E3356" s="1113"/>
      <c r="F3356" s="1113"/>
      <c r="G3356" s="406" t="s">
        <v>53</v>
      </c>
      <c r="H3356" s="1116">
        <v>890.8</v>
      </c>
      <c r="I3356" s="1115"/>
    </row>
    <row r="3357" spans="1:9" ht="12.75" customHeight="1" x14ac:dyDescent="0.2">
      <c r="A3357" s="1112" t="s">
        <v>6359</v>
      </c>
      <c r="B3357" s="1112"/>
      <c r="C3357" s="1113" t="s">
        <v>6360</v>
      </c>
      <c r="D3357" s="1113"/>
      <c r="E3357" s="1113"/>
      <c r="F3357" s="1113"/>
      <c r="G3357" s="406" t="s">
        <v>53</v>
      </c>
      <c r="H3357" s="1128">
        <v>1442.48</v>
      </c>
      <c r="I3357" s="1115"/>
    </row>
    <row r="3358" spans="1:9" ht="12.75" customHeight="1" x14ac:dyDescent="0.2">
      <c r="A3358" s="1112" t="s">
        <v>6361</v>
      </c>
      <c r="B3358" s="1112"/>
      <c r="C3358" s="1113" t="s">
        <v>6362</v>
      </c>
      <c r="D3358" s="1113"/>
      <c r="E3358" s="1113"/>
      <c r="F3358" s="1113"/>
      <c r="G3358" s="406" t="s">
        <v>53</v>
      </c>
      <c r="H3358" s="1128">
        <v>1933.84</v>
      </c>
      <c r="I3358" s="1115"/>
    </row>
    <row r="3359" spans="1:9" ht="12.75" customHeight="1" x14ac:dyDescent="0.2">
      <c r="A3359" s="1112" t="s">
        <v>6363</v>
      </c>
      <c r="B3359" s="1112"/>
      <c r="C3359" s="1113" t="s">
        <v>6364</v>
      </c>
      <c r="D3359" s="1113"/>
      <c r="E3359" s="1113"/>
      <c r="F3359" s="1113"/>
      <c r="G3359" s="406" t="s">
        <v>53</v>
      </c>
      <c r="H3359" s="1128">
        <v>2699.45</v>
      </c>
      <c r="I3359" s="1115"/>
    </row>
    <row r="3360" spans="1:9" ht="12.75" customHeight="1" x14ac:dyDescent="0.2">
      <c r="A3360" s="1112" t="s">
        <v>6365</v>
      </c>
      <c r="B3360" s="1112"/>
      <c r="C3360" s="1113" t="s">
        <v>6366</v>
      </c>
      <c r="D3360" s="1113"/>
      <c r="E3360" s="1113"/>
      <c r="F3360" s="1113"/>
      <c r="G3360" s="406" t="s">
        <v>53</v>
      </c>
      <c r="H3360" s="1128">
        <v>3968.55</v>
      </c>
      <c r="I3360" s="1115"/>
    </row>
    <row r="3361" spans="1:9" ht="12.75" customHeight="1" x14ac:dyDescent="0.2">
      <c r="A3361" s="1112" t="s">
        <v>6367</v>
      </c>
      <c r="B3361" s="1112"/>
      <c r="C3361" s="1113" t="s">
        <v>6368</v>
      </c>
      <c r="D3361" s="1113"/>
      <c r="E3361" s="1113"/>
      <c r="F3361" s="1113"/>
      <c r="G3361" s="406" t="s">
        <v>53</v>
      </c>
      <c r="H3361" s="1128">
        <v>1032.08</v>
      </c>
      <c r="I3361" s="1115"/>
    </row>
    <row r="3362" spans="1:9" ht="12.75" customHeight="1" x14ac:dyDescent="0.2">
      <c r="A3362" s="1112" t="s">
        <v>6369</v>
      </c>
      <c r="B3362" s="1112"/>
      <c r="C3362" s="1113" t="s">
        <v>6370</v>
      </c>
      <c r="D3362" s="1113"/>
      <c r="E3362" s="1113"/>
      <c r="F3362" s="1113"/>
      <c r="G3362" s="406" t="s">
        <v>53</v>
      </c>
      <c r="H3362" s="1128">
        <v>1757.24</v>
      </c>
      <c r="I3362" s="1115"/>
    </row>
    <row r="3363" spans="1:9" ht="12.75" customHeight="1" x14ac:dyDescent="0.2">
      <c r="A3363" s="1112" t="s">
        <v>6371</v>
      </c>
      <c r="B3363" s="1112"/>
      <c r="C3363" s="1113" t="s">
        <v>6372</v>
      </c>
      <c r="D3363" s="1113"/>
      <c r="E3363" s="1113"/>
      <c r="F3363" s="1113"/>
      <c r="G3363" s="406" t="s">
        <v>53</v>
      </c>
      <c r="H3363" s="1128">
        <v>2298.84</v>
      </c>
      <c r="I3363" s="1115"/>
    </row>
    <row r="3364" spans="1:9" ht="12.75" customHeight="1" x14ac:dyDescent="0.2">
      <c r="A3364" s="1112" t="s">
        <v>6373</v>
      </c>
      <c r="B3364" s="1112"/>
      <c r="C3364" s="1113" t="s">
        <v>6374</v>
      </c>
      <c r="D3364" s="1113"/>
      <c r="E3364" s="1113"/>
      <c r="F3364" s="1113"/>
      <c r="G3364" s="406" t="s">
        <v>53</v>
      </c>
      <c r="H3364" s="1128">
        <v>3368.23</v>
      </c>
      <c r="I3364" s="1115"/>
    </row>
    <row r="3365" spans="1:9" ht="12.75" customHeight="1" x14ac:dyDescent="0.2">
      <c r="A3365" s="1112" t="s">
        <v>6375</v>
      </c>
      <c r="B3365" s="1112"/>
      <c r="C3365" s="1113" t="s">
        <v>6376</v>
      </c>
      <c r="D3365" s="1113"/>
      <c r="E3365" s="1113"/>
      <c r="F3365" s="1113"/>
      <c r="G3365" s="406" t="s">
        <v>53</v>
      </c>
      <c r="H3365" s="1128">
        <v>5079.2299999999996</v>
      </c>
      <c r="I3365" s="1115"/>
    </row>
    <row r="3366" spans="1:9" ht="12.75" customHeight="1" x14ac:dyDescent="0.2">
      <c r="A3366" s="1112" t="s">
        <v>6377</v>
      </c>
      <c r="B3366" s="1112"/>
      <c r="C3366" s="1113" t="s">
        <v>6378</v>
      </c>
      <c r="D3366" s="1113"/>
      <c r="E3366" s="1113"/>
      <c r="F3366" s="1113"/>
      <c r="G3366" s="406" t="s">
        <v>589</v>
      </c>
      <c r="H3366" s="1128">
        <v>3772.76</v>
      </c>
      <c r="I3366" s="1115"/>
    </row>
    <row r="3367" spans="1:9" ht="12.75" customHeight="1" x14ac:dyDescent="0.2">
      <c r="A3367" s="1112" t="s">
        <v>6379</v>
      </c>
      <c r="B3367" s="1112"/>
      <c r="C3367" s="1113" t="s">
        <v>6380</v>
      </c>
      <c r="D3367" s="1113"/>
      <c r="E3367" s="1113"/>
      <c r="F3367" s="1113"/>
      <c r="G3367" s="406" t="s">
        <v>53</v>
      </c>
      <c r="H3367" s="1128">
        <v>2916.96</v>
      </c>
      <c r="I3367" s="1115"/>
    </row>
    <row r="3368" spans="1:9" ht="12.75" customHeight="1" x14ac:dyDescent="0.2">
      <c r="A3368" s="1112" t="s">
        <v>6381</v>
      </c>
      <c r="B3368" s="1112"/>
      <c r="C3368" s="1113" t="s">
        <v>6382</v>
      </c>
      <c r="D3368" s="1113"/>
      <c r="E3368" s="1113"/>
      <c r="F3368" s="1113"/>
      <c r="G3368" s="406" t="s">
        <v>589</v>
      </c>
      <c r="H3368" s="1128">
        <v>4438.95</v>
      </c>
      <c r="I3368" s="1115"/>
    </row>
    <row r="3369" spans="1:9" ht="12.75" customHeight="1" x14ac:dyDescent="0.2">
      <c r="A3369" s="1112" t="s">
        <v>6383</v>
      </c>
      <c r="B3369" s="1112"/>
      <c r="C3369" s="1113" t="s">
        <v>6384</v>
      </c>
      <c r="D3369" s="1113"/>
      <c r="E3369" s="1113"/>
      <c r="F3369" s="1113"/>
      <c r="G3369" s="406" t="s">
        <v>53</v>
      </c>
      <c r="H3369" s="1128">
        <v>3866.54</v>
      </c>
      <c r="I3369" s="1115"/>
    </row>
    <row r="3370" spans="1:9" ht="12.75" customHeight="1" x14ac:dyDescent="0.2">
      <c r="A3370" s="1112" t="s">
        <v>6385</v>
      </c>
      <c r="B3370" s="1112"/>
      <c r="C3370" s="1113" t="s">
        <v>6386</v>
      </c>
      <c r="D3370" s="1113"/>
      <c r="E3370" s="1113"/>
      <c r="F3370" s="1113"/>
      <c r="G3370" s="406" t="s">
        <v>589</v>
      </c>
      <c r="H3370" s="1128">
        <v>6997.48</v>
      </c>
      <c r="I3370" s="1115"/>
    </row>
    <row r="3371" spans="1:9" ht="12.75" customHeight="1" x14ac:dyDescent="0.2">
      <c r="A3371" s="1112" t="s">
        <v>6387</v>
      </c>
      <c r="B3371" s="1112"/>
      <c r="C3371" s="1113" t="s">
        <v>6388</v>
      </c>
      <c r="D3371" s="1113"/>
      <c r="E3371" s="1113"/>
      <c r="F3371" s="1113"/>
      <c r="G3371" s="406" t="s">
        <v>53</v>
      </c>
      <c r="H3371" s="1128">
        <v>4548.25</v>
      </c>
      <c r="I3371" s="1115"/>
    </row>
    <row r="3372" spans="1:9" ht="12.75" customHeight="1" x14ac:dyDescent="0.2">
      <c r="A3372" s="1112" t="s">
        <v>6389</v>
      </c>
      <c r="B3372" s="1112"/>
      <c r="C3372" s="1113" t="s">
        <v>6390</v>
      </c>
      <c r="D3372" s="1113"/>
      <c r="E3372" s="1113"/>
      <c r="F3372" s="1113"/>
      <c r="G3372" s="406" t="s">
        <v>589</v>
      </c>
      <c r="H3372" s="1136">
        <v>10339.48</v>
      </c>
      <c r="I3372" s="1115"/>
    </row>
    <row r="3373" spans="1:9" ht="12.75" customHeight="1" x14ac:dyDescent="0.2">
      <c r="A3373" s="1112" t="s">
        <v>6391</v>
      </c>
      <c r="B3373" s="1112"/>
      <c r="C3373" s="1113" t="s">
        <v>6392</v>
      </c>
      <c r="D3373" s="1113"/>
      <c r="E3373" s="1113"/>
      <c r="F3373" s="1113"/>
      <c r="G3373" s="406" t="s">
        <v>53</v>
      </c>
      <c r="H3373" s="1128">
        <v>5296.72</v>
      </c>
      <c r="I3373" s="1115"/>
    </row>
    <row r="3374" spans="1:9" ht="12.75" customHeight="1" x14ac:dyDescent="0.2">
      <c r="A3374" s="1112" t="s">
        <v>6393</v>
      </c>
      <c r="B3374" s="1112"/>
      <c r="C3374" s="1113" t="s">
        <v>6394</v>
      </c>
      <c r="D3374" s="1113"/>
      <c r="E3374" s="1113"/>
      <c r="F3374" s="1113"/>
      <c r="G3374" s="406" t="s">
        <v>589</v>
      </c>
      <c r="H3374" s="1136">
        <v>14474.54</v>
      </c>
      <c r="I3374" s="1115"/>
    </row>
    <row r="3375" spans="1:9" ht="12.75" customHeight="1" x14ac:dyDescent="0.2">
      <c r="A3375" s="1112" t="s">
        <v>6395</v>
      </c>
      <c r="B3375" s="1112"/>
      <c r="C3375" s="1113" t="s">
        <v>6396</v>
      </c>
      <c r="D3375" s="1113"/>
      <c r="E3375" s="1113"/>
      <c r="F3375" s="1113"/>
      <c r="G3375" s="406" t="s">
        <v>53</v>
      </c>
      <c r="H3375" s="1128">
        <v>6139.16</v>
      </c>
      <c r="I3375" s="1115"/>
    </row>
    <row r="3376" spans="1:9" ht="12.75" customHeight="1" x14ac:dyDescent="0.2">
      <c r="A3376" s="1112" t="s">
        <v>6397</v>
      </c>
      <c r="B3376" s="1112"/>
      <c r="C3376" s="1113" t="s">
        <v>6398</v>
      </c>
      <c r="D3376" s="1113"/>
      <c r="E3376" s="1113"/>
      <c r="F3376" s="1113"/>
      <c r="G3376" s="406" t="s">
        <v>589</v>
      </c>
      <c r="H3376" s="1128">
        <v>7885.05</v>
      </c>
      <c r="I3376" s="1115"/>
    </row>
    <row r="3377" spans="1:9" ht="12.75" customHeight="1" x14ac:dyDescent="0.2">
      <c r="A3377" s="1112" t="s">
        <v>6399</v>
      </c>
      <c r="B3377" s="1112"/>
      <c r="C3377" s="1113" t="s">
        <v>6400</v>
      </c>
      <c r="D3377" s="1113"/>
      <c r="E3377" s="1113"/>
      <c r="F3377" s="1113"/>
      <c r="G3377" s="406" t="s">
        <v>53</v>
      </c>
      <c r="H3377" s="1128">
        <v>5655.02</v>
      </c>
      <c r="I3377" s="1115"/>
    </row>
    <row r="3378" spans="1:9" ht="12.75" customHeight="1" x14ac:dyDescent="0.2">
      <c r="A3378" s="1112" t="s">
        <v>6401</v>
      </c>
      <c r="B3378" s="1112"/>
      <c r="C3378" s="1113" t="s">
        <v>6402</v>
      </c>
      <c r="D3378" s="1113"/>
      <c r="E3378" s="1113"/>
      <c r="F3378" s="1113"/>
      <c r="G3378" s="406" t="s">
        <v>53</v>
      </c>
      <c r="H3378" s="1128">
        <v>6456.96</v>
      </c>
      <c r="I3378" s="1115"/>
    </row>
    <row r="3379" spans="1:9" ht="12.75" customHeight="1" x14ac:dyDescent="0.2">
      <c r="A3379" s="1112" t="s">
        <v>6403</v>
      </c>
      <c r="B3379" s="1112"/>
      <c r="C3379" s="1113" t="s">
        <v>6404</v>
      </c>
      <c r="D3379" s="1113"/>
      <c r="E3379" s="1113"/>
      <c r="F3379" s="1113"/>
      <c r="G3379" s="406" t="s">
        <v>589</v>
      </c>
      <c r="H3379" s="1136">
        <v>12476.65</v>
      </c>
      <c r="I3379" s="1115"/>
    </row>
    <row r="3380" spans="1:9" ht="12.75" customHeight="1" x14ac:dyDescent="0.2">
      <c r="A3380" s="1112" t="s">
        <v>6405</v>
      </c>
      <c r="B3380" s="1112"/>
      <c r="C3380" s="1113" t="s">
        <v>6406</v>
      </c>
      <c r="D3380" s="1113"/>
      <c r="E3380" s="1113"/>
      <c r="F3380" s="1113"/>
      <c r="G3380" s="406" t="s">
        <v>53</v>
      </c>
      <c r="H3380" s="1128">
        <v>7757.09</v>
      </c>
      <c r="I3380" s="1115"/>
    </row>
    <row r="3381" spans="1:9" ht="12.75" customHeight="1" x14ac:dyDescent="0.2">
      <c r="A3381" s="1112" t="s">
        <v>6407</v>
      </c>
      <c r="B3381" s="1112"/>
      <c r="C3381" s="1113" t="s">
        <v>6408</v>
      </c>
      <c r="D3381" s="1113"/>
      <c r="E3381" s="1113"/>
      <c r="F3381" s="1113"/>
      <c r="G3381" s="406" t="s">
        <v>589</v>
      </c>
      <c r="H3381" s="1136">
        <v>17227.28</v>
      </c>
      <c r="I3381" s="1115"/>
    </row>
    <row r="3382" spans="1:9" ht="12.75" customHeight="1" x14ac:dyDescent="0.2">
      <c r="A3382" s="1112" t="s">
        <v>6409</v>
      </c>
      <c r="B3382" s="1112"/>
      <c r="C3382" s="1113" t="s">
        <v>6410</v>
      </c>
      <c r="D3382" s="1113"/>
      <c r="E3382" s="1113"/>
      <c r="F3382" s="1113"/>
      <c r="G3382" s="406" t="s">
        <v>53</v>
      </c>
      <c r="H3382" s="1128">
        <v>8679.2199999999993</v>
      </c>
      <c r="I3382" s="1115"/>
    </row>
    <row r="3383" spans="1:9" ht="12.75" customHeight="1" x14ac:dyDescent="0.2">
      <c r="A3383" s="1112" t="s">
        <v>6411</v>
      </c>
      <c r="B3383" s="1112"/>
      <c r="C3383" s="1113" t="s">
        <v>6412</v>
      </c>
      <c r="D3383" s="1113"/>
      <c r="E3383" s="1113"/>
      <c r="F3383" s="1113"/>
      <c r="G3383" s="406" t="s">
        <v>589</v>
      </c>
      <c r="H3383" s="1128">
        <v>1500.81</v>
      </c>
      <c r="I3383" s="1115"/>
    </row>
    <row r="3384" spans="1:9" ht="12.75" customHeight="1" x14ac:dyDescent="0.2">
      <c r="A3384" s="1112" t="s">
        <v>6413</v>
      </c>
      <c r="B3384" s="1112"/>
      <c r="C3384" s="1113" t="s">
        <v>6414</v>
      </c>
      <c r="D3384" s="1113"/>
      <c r="E3384" s="1113"/>
      <c r="F3384" s="1113"/>
      <c r="G3384" s="406" t="s">
        <v>53</v>
      </c>
      <c r="H3384" s="1128">
        <v>1369.42</v>
      </c>
      <c r="I3384" s="1115"/>
    </row>
    <row r="3385" spans="1:9" ht="12.75" customHeight="1" x14ac:dyDescent="0.2">
      <c r="A3385" s="1112" t="s">
        <v>6415</v>
      </c>
      <c r="B3385" s="1112"/>
      <c r="C3385" s="1113" t="s">
        <v>6416</v>
      </c>
      <c r="D3385" s="1113"/>
      <c r="E3385" s="1113"/>
      <c r="F3385" s="1113"/>
      <c r="G3385" s="406" t="s">
        <v>589</v>
      </c>
      <c r="H3385" s="1128">
        <v>2874.94</v>
      </c>
      <c r="I3385" s="1115"/>
    </row>
    <row r="3386" spans="1:9" ht="12.75" customHeight="1" x14ac:dyDescent="0.2">
      <c r="A3386" s="1112" t="s">
        <v>6417</v>
      </c>
      <c r="B3386" s="1112"/>
      <c r="C3386" s="1113" t="s">
        <v>6418</v>
      </c>
      <c r="D3386" s="1113"/>
      <c r="E3386" s="1113"/>
      <c r="F3386" s="1113"/>
      <c r="G3386" s="406" t="s">
        <v>53</v>
      </c>
      <c r="H3386" s="1128">
        <v>1836.56</v>
      </c>
      <c r="I3386" s="1115"/>
    </row>
    <row r="3387" spans="1:9" ht="12.75" customHeight="1" x14ac:dyDescent="0.2">
      <c r="A3387" s="1112" t="s">
        <v>6419</v>
      </c>
      <c r="B3387" s="1112"/>
      <c r="C3387" s="1113" t="s">
        <v>6420</v>
      </c>
      <c r="D3387" s="1113"/>
      <c r="E3387" s="1113"/>
      <c r="F3387" s="1113"/>
      <c r="G3387" s="406" t="s">
        <v>589</v>
      </c>
      <c r="H3387" s="1128">
        <v>4945.84</v>
      </c>
      <c r="I3387" s="1115"/>
    </row>
    <row r="3388" spans="1:9" ht="12.75" customHeight="1" x14ac:dyDescent="0.2">
      <c r="A3388" s="1112" t="s">
        <v>6421</v>
      </c>
      <c r="B3388" s="1112"/>
      <c r="C3388" s="1113" t="s">
        <v>6422</v>
      </c>
      <c r="D3388" s="1113"/>
      <c r="E3388" s="1113"/>
      <c r="F3388" s="1113"/>
      <c r="G3388" s="406" t="s">
        <v>53</v>
      </c>
      <c r="H3388" s="1128">
        <v>2414.37</v>
      </c>
      <c r="I3388" s="1115"/>
    </row>
    <row r="3389" spans="1:9" ht="12.75" customHeight="1" x14ac:dyDescent="0.2">
      <c r="A3389" s="1112" t="s">
        <v>6423</v>
      </c>
      <c r="B3389" s="1112"/>
      <c r="C3389" s="1113" t="s">
        <v>6424</v>
      </c>
      <c r="D3389" s="1113"/>
      <c r="E3389" s="1113"/>
      <c r="F3389" s="1113"/>
      <c r="G3389" s="406" t="s">
        <v>589</v>
      </c>
      <c r="H3389" s="1128">
        <v>1731.43</v>
      </c>
      <c r="I3389" s="1115"/>
    </row>
    <row r="3390" spans="1:9" ht="12.75" customHeight="1" x14ac:dyDescent="0.2">
      <c r="A3390" s="1112" t="s">
        <v>6425</v>
      </c>
      <c r="B3390" s="1112"/>
      <c r="C3390" s="1113" t="s">
        <v>6426</v>
      </c>
      <c r="D3390" s="1113"/>
      <c r="E3390" s="1113"/>
      <c r="F3390" s="1113"/>
      <c r="G3390" s="406" t="s">
        <v>53</v>
      </c>
      <c r="H3390" s="1128">
        <v>1913.5</v>
      </c>
      <c r="I3390" s="1115"/>
    </row>
    <row r="3391" spans="1:9" ht="12.75" customHeight="1" x14ac:dyDescent="0.2">
      <c r="A3391" s="1112" t="s">
        <v>6427</v>
      </c>
      <c r="B3391" s="1112"/>
      <c r="C3391" s="1113" t="s">
        <v>6428</v>
      </c>
      <c r="D3391" s="1113"/>
      <c r="E3391" s="1113"/>
      <c r="F3391" s="1113"/>
      <c r="G3391" s="406" t="s">
        <v>589</v>
      </c>
      <c r="H3391" s="1128">
        <v>3233.75</v>
      </c>
      <c r="I3391" s="1115"/>
    </row>
    <row r="3392" spans="1:9" ht="12.75" customHeight="1" x14ac:dyDescent="0.2">
      <c r="A3392" s="1112" t="s">
        <v>6429</v>
      </c>
      <c r="B3392" s="1112"/>
      <c r="C3392" s="1113" t="s">
        <v>6430</v>
      </c>
      <c r="D3392" s="1113"/>
      <c r="E3392" s="1113"/>
      <c r="F3392" s="1113"/>
      <c r="G3392" s="406" t="s">
        <v>53</v>
      </c>
      <c r="H3392" s="1128">
        <v>2404.4699999999998</v>
      </c>
      <c r="I3392" s="1115"/>
    </row>
    <row r="3393" spans="1:9" ht="12.75" customHeight="1" x14ac:dyDescent="0.2">
      <c r="A3393" s="1112" t="s">
        <v>6431</v>
      </c>
      <c r="B3393" s="1112"/>
      <c r="C3393" s="1113" t="s">
        <v>6432</v>
      </c>
      <c r="D3393" s="1113"/>
      <c r="E3393" s="1113"/>
      <c r="F3393" s="1113"/>
      <c r="G3393" s="406" t="s">
        <v>589</v>
      </c>
      <c r="H3393" s="1128">
        <v>5331.8</v>
      </c>
      <c r="I3393" s="1115"/>
    </row>
    <row r="3394" spans="1:9" ht="12.75" customHeight="1" x14ac:dyDescent="0.2">
      <c r="A3394" s="1112" t="s">
        <v>6433</v>
      </c>
      <c r="B3394" s="1112"/>
      <c r="C3394" s="1113" t="s">
        <v>6434</v>
      </c>
      <c r="D3394" s="1113"/>
      <c r="E3394" s="1113"/>
      <c r="F3394" s="1113"/>
      <c r="G3394" s="406" t="s">
        <v>53</v>
      </c>
      <c r="H3394" s="1128">
        <v>2985.93</v>
      </c>
      <c r="I3394" s="1115"/>
    </row>
    <row r="3395" spans="1:9" ht="12.75" customHeight="1" x14ac:dyDescent="0.2">
      <c r="A3395" s="1112" t="s">
        <v>6435</v>
      </c>
      <c r="B3395" s="1112"/>
      <c r="C3395" s="1113" t="s">
        <v>6436</v>
      </c>
      <c r="D3395" s="1113"/>
      <c r="E3395" s="1113"/>
      <c r="F3395" s="1113"/>
      <c r="G3395" s="406" t="s">
        <v>589</v>
      </c>
      <c r="H3395" s="1128">
        <v>1978.18</v>
      </c>
      <c r="I3395" s="1115"/>
    </row>
    <row r="3396" spans="1:9" ht="12.75" customHeight="1" x14ac:dyDescent="0.2">
      <c r="A3396" s="1112" t="s">
        <v>6437</v>
      </c>
      <c r="B3396" s="1112"/>
      <c r="C3396" s="1113" t="s">
        <v>6438</v>
      </c>
      <c r="D3396" s="1113"/>
      <c r="E3396" s="1113"/>
      <c r="F3396" s="1113"/>
      <c r="G3396" s="406" t="s">
        <v>53</v>
      </c>
      <c r="H3396" s="1128">
        <v>2549.09</v>
      </c>
      <c r="I3396" s="1115"/>
    </row>
    <row r="3397" spans="1:9" ht="12.75" customHeight="1" x14ac:dyDescent="0.2">
      <c r="A3397" s="1112" t="s">
        <v>6439</v>
      </c>
      <c r="B3397" s="1112"/>
      <c r="C3397" s="1113" t="s">
        <v>6440</v>
      </c>
      <c r="D3397" s="1113"/>
      <c r="E3397" s="1113"/>
      <c r="F3397" s="1113"/>
      <c r="G3397" s="406" t="s">
        <v>589</v>
      </c>
      <c r="H3397" s="1128">
        <v>3607.96</v>
      </c>
      <c r="I3397" s="1115"/>
    </row>
    <row r="3398" spans="1:9" ht="12.75" customHeight="1" x14ac:dyDescent="0.2">
      <c r="A3398" s="1112" t="s">
        <v>6441</v>
      </c>
      <c r="B3398" s="1112"/>
      <c r="C3398" s="1113" t="s">
        <v>6442</v>
      </c>
      <c r="D3398" s="1113"/>
      <c r="E3398" s="1113"/>
      <c r="F3398" s="1113"/>
      <c r="G3398" s="406" t="s">
        <v>53</v>
      </c>
      <c r="H3398" s="1128">
        <v>3069.24</v>
      </c>
      <c r="I3398" s="1115"/>
    </row>
    <row r="3399" spans="1:9" ht="12.75" customHeight="1" x14ac:dyDescent="0.2">
      <c r="A3399" s="1112" t="s">
        <v>6443</v>
      </c>
      <c r="B3399" s="1112"/>
      <c r="C3399" s="1113" t="s">
        <v>6444</v>
      </c>
      <c r="D3399" s="1113"/>
      <c r="E3399" s="1113"/>
      <c r="F3399" s="1113"/>
      <c r="G3399" s="406" t="s">
        <v>589</v>
      </c>
      <c r="H3399" s="1128">
        <v>5859.67</v>
      </c>
      <c r="I3399" s="1115"/>
    </row>
    <row r="3400" spans="1:9" ht="12.75" customHeight="1" x14ac:dyDescent="0.2">
      <c r="A3400" s="1112" t="s">
        <v>6445</v>
      </c>
      <c r="B3400" s="1112"/>
      <c r="C3400" s="1113" t="s">
        <v>6446</v>
      </c>
      <c r="D3400" s="1113"/>
      <c r="E3400" s="1113"/>
      <c r="F3400" s="1113"/>
      <c r="G3400" s="406" t="s">
        <v>53</v>
      </c>
      <c r="H3400" s="1128">
        <v>3663</v>
      </c>
      <c r="I3400" s="1115"/>
    </row>
    <row r="3401" spans="1:9" ht="12.75" customHeight="1" x14ac:dyDescent="0.2">
      <c r="A3401" s="1112" t="s">
        <v>6447</v>
      </c>
      <c r="B3401" s="1112"/>
      <c r="C3401" s="1113" t="s">
        <v>6448</v>
      </c>
      <c r="D3401" s="1113"/>
      <c r="E3401" s="1113"/>
      <c r="F3401" s="1113"/>
      <c r="G3401" s="406" t="s">
        <v>589</v>
      </c>
      <c r="H3401" s="1128">
        <v>8704.66</v>
      </c>
      <c r="I3401" s="1115"/>
    </row>
    <row r="3402" spans="1:9" ht="12.75" customHeight="1" x14ac:dyDescent="0.2">
      <c r="A3402" s="1112" t="s">
        <v>6449</v>
      </c>
      <c r="B3402" s="1112"/>
      <c r="C3402" s="1113" t="s">
        <v>6450</v>
      </c>
      <c r="D3402" s="1113"/>
      <c r="E3402" s="1113"/>
      <c r="F3402" s="1113"/>
      <c r="G3402" s="406" t="s">
        <v>53</v>
      </c>
      <c r="H3402" s="1128">
        <v>4311.88</v>
      </c>
      <c r="I3402" s="1115"/>
    </row>
    <row r="3403" spans="1:9" ht="12.75" customHeight="1" x14ac:dyDescent="0.2">
      <c r="A3403" s="1112" t="s">
        <v>6451</v>
      </c>
      <c r="B3403" s="1112"/>
      <c r="C3403" s="1113" t="s">
        <v>6452</v>
      </c>
      <c r="D3403" s="1113"/>
      <c r="E3403" s="1113"/>
      <c r="F3403" s="1113"/>
      <c r="G3403" s="406" t="s">
        <v>589</v>
      </c>
      <c r="H3403" s="1136">
        <v>12421.63</v>
      </c>
      <c r="I3403" s="1115"/>
    </row>
    <row r="3404" spans="1:9" ht="12.75" customHeight="1" x14ac:dyDescent="0.2">
      <c r="A3404" s="1112" t="s">
        <v>6453</v>
      </c>
      <c r="B3404" s="1112"/>
      <c r="C3404" s="1113" t="s">
        <v>6454</v>
      </c>
      <c r="D3404" s="1113"/>
      <c r="E3404" s="1113"/>
      <c r="F3404" s="1113"/>
      <c r="G3404" s="406" t="s">
        <v>53</v>
      </c>
      <c r="H3404" s="1128">
        <v>5065.1899999999996</v>
      </c>
      <c r="I3404" s="1115"/>
    </row>
    <row r="3405" spans="1:9" ht="12.75" customHeight="1" x14ac:dyDescent="0.2">
      <c r="A3405" s="1112" t="s">
        <v>6455</v>
      </c>
      <c r="B3405" s="1112"/>
      <c r="C3405" s="1113" t="s">
        <v>6456</v>
      </c>
      <c r="D3405" s="1113"/>
      <c r="E3405" s="1113"/>
      <c r="F3405" s="1113"/>
      <c r="G3405" s="406" t="s">
        <v>589</v>
      </c>
      <c r="H3405" s="1128">
        <v>6291.8</v>
      </c>
      <c r="I3405" s="1115"/>
    </row>
    <row r="3406" spans="1:9" ht="12.75" customHeight="1" x14ac:dyDescent="0.2">
      <c r="A3406" s="1112" t="s">
        <v>6457</v>
      </c>
      <c r="B3406" s="1112"/>
      <c r="C3406" s="1113" t="s">
        <v>6458</v>
      </c>
      <c r="D3406" s="1113"/>
      <c r="E3406" s="1113"/>
      <c r="F3406" s="1113"/>
      <c r="G3406" s="406" t="s">
        <v>53</v>
      </c>
      <c r="H3406" s="1128">
        <v>4417.51</v>
      </c>
      <c r="I3406" s="1115"/>
    </row>
    <row r="3407" spans="1:9" ht="12.75" customHeight="1" x14ac:dyDescent="0.2">
      <c r="A3407" s="1112" t="s">
        <v>6459</v>
      </c>
      <c r="B3407" s="1112"/>
      <c r="C3407" s="1113" t="s">
        <v>6460</v>
      </c>
      <c r="D3407" s="1113"/>
      <c r="E3407" s="1113"/>
      <c r="F3407" s="1113"/>
      <c r="G3407" s="406" t="s">
        <v>589</v>
      </c>
      <c r="H3407" s="1128">
        <v>9408.06</v>
      </c>
      <c r="I3407" s="1115"/>
    </row>
    <row r="3408" spans="1:9" ht="12.75" customHeight="1" x14ac:dyDescent="0.2">
      <c r="A3408" s="1112" t="s">
        <v>6461</v>
      </c>
      <c r="B3408" s="1112"/>
      <c r="C3408" s="1113" t="s">
        <v>6462</v>
      </c>
      <c r="D3408" s="1113"/>
      <c r="E3408" s="1113"/>
      <c r="F3408" s="1113"/>
      <c r="G3408" s="406" t="s">
        <v>53</v>
      </c>
      <c r="H3408" s="1128">
        <v>5129.26</v>
      </c>
      <c r="I3408" s="1115"/>
    </row>
    <row r="3409" spans="1:9" ht="12.75" customHeight="1" x14ac:dyDescent="0.2">
      <c r="A3409" s="1112" t="s">
        <v>6463</v>
      </c>
      <c r="B3409" s="1112"/>
      <c r="C3409" s="1113" t="s">
        <v>6464</v>
      </c>
      <c r="D3409" s="1113"/>
      <c r="E3409" s="1113"/>
      <c r="F3409" s="1113"/>
      <c r="G3409" s="406" t="s">
        <v>589</v>
      </c>
      <c r="H3409" s="1136">
        <v>13179.68</v>
      </c>
      <c r="I3409" s="1115"/>
    </row>
    <row r="3410" spans="1:9" ht="12.75" customHeight="1" x14ac:dyDescent="0.2">
      <c r="A3410" s="1112" t="s">
        <v>6465</v>
      </c>
      <c r="B3410" s="1112"/>
      <c r="C3410" s="1113" t="s">
        <v>6466</v>
      </c>
      <c r="D3410" s="1113"/>
      <c r="E3410" s="1113"/>
      <c r="F3410" s="1113"/>
      <c r="G3410" s="406" t="s">
        <v>53</v>
      </c>
      <c r="H3410" s="1128">
        <v>5853.24</v>
      </c>
      <c r="I3410" s="1115"/>
    </row>
    <row r="3411" spans="1:9" ht="12.75" customHeight="1" x14ac:dyDescent="0.2">
      <c r="A3411" s="1112" t="s">
        <v>6467</v>
      </c>
      <c r="B3411" s="1112"/>
      <c r="C3411" s="1113" t="s">
        <v>6468</v>
      </c>
      <c r="D3411" s="1113"/>
      <c r="E3411" s="1113"/>
      <c r="F3411" s="1113"/>
      <c r="G3411" s="406" t="s">
        <v>589</v>
      </c>
      <c r="H3411" s="1128">
        <v>4344.29</v>
      </c>
      <c r="I3411" s="1115"/>
    </row>
    <row r="3412" spans="1:9" ht="12.75" customHeight="1" x14ac:dyDescent="0.2">
      <c r="A3412" s="1112" t="s">
        <v>6469</v>
      </c>
      <c r="B3412" s="1112"/>
      <c r="C3412" s="1113" t="s">
        <v>6470</v>
      </c>
      <c r="D3412" s="1113"/>
      <c r="E3412" s="1113"/>
      <c r="F3412" s="1113"/>
      <c r="G3412" s="406" t="s">
        <v>53</v>
      </c>
      <c r="H3412" s="1128">
        <v>4729.8599999999997</v>
      </c>
      <c r="I3412" s="1115"/>
    </row>
    <row r="3413" spans="1:9" ht="12.75" customHeight="1" x14ac:dyDescent="0.2">
      <c r="A3413" s="1112" t="s">
        <v>6471</v>
      </c>
      <c r="B3413" s="1112"/>
      <c r="C3413" s="1113" t="s">
        <v>6472</v>
      </c>
      <c r="D3413" s="1113"/>
      <c r="E3413" s="1113"/>
      <c r="F3413" s="1113"/>
      <c r="G3413" s="406" t="s">
        <v>589</v>
      </c>
      <c r="H3413" s="1128">
        <v>6884.57</v>
      </c>
      <c r="I3413" s="1115"/>
    </row>
    <row r="3414" spans="1:9" ht="12.75" customHeight="1" x14ac:dyDescent="0.2">
      <c r="A3414" s="1112" t="s">
        <v>6473</v>
      </c>
      <c r="B3414" s="1112"/>
      <c r="C3414" s="1113" t="s">
        <v>6474</v>
      </c>
      <c r="D3414" s="1113"/>
      <c r="E3414" s="1113"/>
      <c r="F3414" s="1113"/>
      <c r="G3414" s="406" t="s">
        <v>53</v>
      </c>
      <c r="H3414" s="1128">
        <v>5372.38</v>
      </c>
      <c r="I3414" s="1115"/>
    </row>
    <row r="3415" spans="1:9" ht="12.75" customHeight="1" x14ac:dyDescent="0.2">
      <c r="A3415" s="1112" t="s">
        <v>6475</v>
      </c>
      <c r="B3415" s="1112"/>
      <c r="C3415" s="1113" t="s">
        <v>6476</v>
      </c>
      <c r="D3415" s="1113"/>
      <c r="E3415" s="1113"/>
      <c r="F3415" s="1113"/>
      <c r="G3415" s="406" t="s">
        <v>589</v>
      </c>
      <c r="H3415" s="1136">
        <v>10027.18</v>
      </c>
      <c r="I3415" s="1115"/>
    </row>
    <row r="3416" spans="1:9" ht="12.75" customHeight="1" x14ac:dyDescent="0.2">
      <c r="A3416" s="1112" t="s">
        <v>6477</v>
      </c>
      <c r="B3416" s="1112"/>
      <c r="C3416" s="1113" t="s">
        <v>6478</v>
      </c>
      <c r="D3416" s="1113"/>
      <c r="E3416" s="1113"/>
      <c r="F3416" s="1113"/>
      <c r="G3416" s="406" t="s">
        <v>53</v>
      </c>
      <c r="H3416" s="1128">
        <v>6029.15</v>
      </c>
      <c r="I3416" s="1115"/>
    </row>
    <row r="3417" spans="1:9" ht="12.75" customHeight="1" x14ac:dyDescent="0.2">
      <c r="A3417" s="1112" t="s">
        <v>6479</v>
      </c>
      <c r="B3417" s="1112"/>
      <c r="C3417" s="1113" t="s">
        <v>6480</v>
      </c>
      <c r="D3417" s="1113"/>
      <c r="E3417" s="1113"/>
      <c r="F3417" s="1113"/>
      <c r="G3417" s="406" t="s">
        <v>589</v>
      </c>
      <c r="H3417" s="1136">
        <v>13926.05</v>
      </c>
      <c r="I3417" s="1115"/>
    </row>
    <row r="3418" spans="1:9" ht="12.75" customHeight="1" x14ac:dyDescent="0.2">
      <c r="A3418" s="1112" t="s">
        <v>6481</v>
      </c>
      <c r="B3418" s="1112"/>
      <c r="C3418" s="1113" t="s">
        <v>6482</v>
      </c>
      <c r="D3418" s="1113"/>
      <c r="E3418" s="1113"/>
      <c r="F3418" s="1113"/>
      <c r="G3418" s="406" t="s">
        <v>53</v>
      </c>
      <c r="H3418" s="1128">
        <v>6777.11</v>
      </c>
      <c r="I3418" s="1115"/>
    </row>
    <row r="3419" spans="1:9" ht="12.75" customHeight="1" x14ac:dyDescent="0.2">
      <c r="A3419" s="1112" t="s">
        <v>6483</v>
      </c>
      <c r="B3419" s="1112"/>
      <c r="C3419" s="1113" t="s">
        <v>6484</v>
      </c>
      <c r="D3419" s="1113"/>
      <c r="E3419" s="1113"/>
      <c r="F3419" s="1113"/>
      <c r="G3419" s="406" t="s">
        <v>589</v>
      </c>
      <c r="H3419" s="1136">
        <v>18676.13</v>
      </c>
      <c r="I3419" s="1115"/>
    </row>
    <row r="3420" spans="1:9" ht="12.75" customHeight="1" x14ac:dyDescent="0.2">
      <c r="A3420" s="1112" t="s">
        <v>6485</v>
      </c>
      <c r="B3420" s="1112"/>
      <c r="C3420" s="1113" t="s">
        <v>6486</v>
      </c>
      <c r="D3420" s="1113"/>
      <c r="E3420" s="1113"/>
      <c r="F3420" s="1113"/>
      <c r="G3420" s="406" t="s">
        <v>53</v>
      </c>
      <c r="H3420" s="1128">
        <v>7592.18</v>
      </c>
      <c r="I3420" s="1115"/>
    </row>
    <row r="3421" spans="1:9" ht="12.75" customHeight="1" x14ac:dyDescent="0.2">
      <c r="A3421" s="1112" t="s">
        <v>6487</v>
      </c>
      <c r="B3421" s="1112"/>
      <c r="C3421" s="1113" t="s">
        <v>6488</v>
      </c>
      <c r="D3421" s="1113"/>
      <c r="E3421" s="1113"/>
      <c r="F3421" s="1113"/>
      <c r="G3421" s="406" t="s">
        <v>589</v>
      </c>
      <c r="H3421" s="1136">
        <v>10642.11</v>
      </c>
      <c r="I3421" s="1115"/>
    </row>
    <row r="3422" spans="1:9" ht="12.75" customHeight="1" x14ac:dyDescent="0.2">
      <c r="A3422" s="1112" t="s">
        <v>6489</v>
      </c>
      <c r="B3422" s="1112"/>
      <c r="C3422" s="1113" t="s">
        <v>6490</v>
      </c>
      <c r="D3422" s="1113"/>
      <c r="E3422" s="1113"/>
      <c r="F3422" s="1113"/>
      <c r="G3422" s="406" t="s">
        <v>53</v>
      </c>
      <c r="H3422" s="1128">
        <v>7042.44</v>
      </c>
      <c r="I3422" s="1115"/>
    </row>
    <row r="3423" spans="1:9" ht="12.75" customHeight="1" x14ac:dyDescent="0.2">
      <c r="A3423" s="1112" t="s">
        <v>6491</v>
      </c>
      <c r="B3423" s="1112"/>
      <c r="C3423" s="1113" t="s">
        <v>6492</v>
      </c>
      <c r="D3423" s="1113"/>
      <c r="E3423" s="1113"/>
      <c r="F3423" s="1113"/>
      <c r="G3423" s="406" t="s">
        <v>589</v>
      </c>
      <c r="H3423" s="1136">
        <v>14721.36</v>
      </c>
      <c r="I3423" s="1115"/>
    </row>
    <row r="3424" spans="1:9" ht="12.75" customHeight="1" x14ac:dyDescent="0.2">
      <c r="A3424" s="1112" t="s">
        <v>6493</v>
      </c>
      <c r="B3424" s="1112"/>
      <c r="C3424" s="1113" t="s">
        <v>6494</v>
      </c>
      <c r="D3424" s="1113"/>
      <c r="E3424" s="1113"/>
      <c r="F3424" s="1113"/>
      <c r="G3424" s="406" t="s">
        <v>53</v>
      </c>
      <c r="H3424" s="1128">
        <v>7788.69</v>
      </c>
      <c r="I3424" s="1115"/>
    </row>
    <row r="3425" spans="1:9" ht="12.75" customHeight="1" x14ac:dyDescent="0.2">
      <c r="A3425" s="1112" t="s">
        <v>6495</v>
      </c>
      <c r="B3425" s="1112"/>
      <c r="C3425" s="1113" t="s">
        <v>6496</v>
      </c>
      <c r="D3425" s="1113"/>
      <c r="E3425" s="1113"/>
      <c r="F3425" s="1113"/>
      <c r="G3425" s="406" t="s">
        <v>589</v>
      </c>
      <c r="H3425" s="1136">
        <v>19613.11</v>
      </c>
      <c r="I3425" s="1115"/>
    </row>
    <row r="3426" spans="1:9" ht="12.75" customHeight="1" x14ac:dyDescent="0.2">
      <c r="A3426" s="1112" t="s">
        <v>6497</v>
      </c>
      <c r="B3426" s="1112"/>
      <c r="C3426" s="1113" t="s">
        <v>6498</v>
      </c>
      <c r="D3426" s="1113"/>
      <c r="E3426" s="1113"/>
      <c r="F3426" s="1113"/>
      <c r="G3426" s="406" t="s">
        <v>53</v>
      </c>
      <c r="H3426" s="1128">
        <v>8617.6200000000008</v>
      </c>
      <c r="I3426" s="1115"/>
    </row>
    <row r="3427" spans="1:9" ht="12.75" customHeight="1" x14ac:dyDescent="0.2">
      <c r="A3427" s="1112" t="s">
        <v>6499</v>
      </c>
      <c r="B3427" s="1112"/>
      <c r="C3427" s="1113" t="s">
        <v>6500</v>
      </c>
      <c r="D3427" s="1113"/>
      <c r="E3427" s="1113"/>
      <c r="F3427" s="1113"/>
      <c r="G3427" s="406" t="s">
        <v>589</v>
      </c>
      <c r="H3427" s="1136">
        <v>25766.240000000002</v>
      </c>
      <c r="I3427" s="1115"/>
    </row>
    <row r="3428" spans="1:9" ht="12.75" customHeight="1" x14ac:dyDescent="0.2">
      <c r="A3428" s="1112" t="s">
        <v>6501</v>
      </c>
      <c r="B3428" s="1112"/>
      <c r="C3428" s="1113" t="s">
        <v>6502</v>
      </c>
      <c r="D3428" s="1113"/>
      <c r="E3428" s="1113"/>
      <c r="F3428" s="1113"/>
      <c r="G3428" s="406" t="s">
        <v>53</v>
      </c>
      <c r="H3428" s="1128">
        <v>9641.1200000000008</v>
      </c>
      <c r="I3428" s="1115"/>
    </row>
    <row r="3429" spans="1:9" ht="12.75" customHeight="1" x14ac:dyDescent="0.2">
      <c r="A3429" s="1112" t="s">
        <v>6503</v>
      </c>
      <c r="B3429" s="1112"/>
      <c r="C3429" s="1113" t="s">
        <v>6504</v>
      </c>
      <c r="D3429" s="1113"/>
      <c r="E3429" s="1113"/>
      <c r="F3429" s="1113"/>
      <c r="G3429" s="406" t="s">
        <v>589</v>
      </c>
      <c r="H3429" s="1136">
        <v>11475.93</v>
      </c>
      <c r="I3429" s="1115"/>
    </row>
    <row r="3430" spans="1:9" ht="12.75" customHeight="1" x14ac:dyDescent="0.2">
      <c r="A3430" s="1112" t="s">
        <v>6505</v>
      </c>
      <c r="B3430" s="1112"/>
      <c r="C3430" s="1113" t="s">
        <v>6506</v>
      </c>
      <c r="D3430" s="1113"/>
      <c r="E3430" s="1113"/>
      <c r="F3430" s="1113"/>
      <c r="G3430" s="406" t="s">
        <v>53</v>
      </c>
      <c r="H3430" s="1116">
        <v>268.37</v>
      </c>
      <c r="I3430" s="1115"/>
    </row>
    <row r="3431" spans="1:9" ht="12.75" customHeight="1" x14ac:dyDescent="0.2">
      <c r="A3431" s="1112" t="s">
        <v>6507</v>
      </c>
      <c r="B3431" s="1112"/>
      <c r="C3431" s="1113" t="s">
        <v>6508</v>
      </c>
      <c r="D3431" s="1113"/>
      <c r="E3431" s="1113"/>
      <c r="F3431" s="1113"/>
      <c r="G3431" s="406" t="s">
        <v>53</v>
      </c>
      <c r="H3431" s="1116">
        <v>434.76</v>
      </c>
      <c r="I3431" s="1115"/>
    </row>
    <row r="3432" spans="1:9" ht="12.75" customHeight="1" x14ac:dyDescent="0.2">
      <c r="A3432" s="1112" t="s">
        <v>6509</v>
      </c>
      <c r="B3432" s="1112"/>
      <c r="C3432" s="1113" t="s">
        <v>6510</v>
      </c>
      <c r="D3432" s="1113"/>
      <c r="E3432" s="1113"/>
      <c r="F3432" s="1113"/>
      <c r="G3432" s="406" t="s">
        <v>53</v>
      </c>
      <c r="H3432" s="1116">
        <v>736.88</v>
      </c>
      <c r="I3432" s="1115"/>
    </row>
    <row r="3433" spans="1:9" ht="12.75" customHeight="1" x14ac:dyDescent="0.2">
      <c r="A3433" s="1112" t="s">
        <v>6511</v>
      </c>
      <c r="B3433" s="1112"/>
      <c r="C3433" s="1113" t="s">
        <v>6512</v>
      </c>
      <c r="D3433" s="1113"/>
      <c r="E3433" s="1113"/>
      <c r="F3433" s="1113"/>
      <c r="G3433" s="406" t="s">
        <v>53</v>
      </c>
      <c r="H3433" s="1128">
        <v>1045.8499999999999</v>
      </c>
      <c r="I3433" s="1115"/>
    </row>
    <row r="3434" spans="1:9" ht="12.75" customHeight="1" x14ac:dyDescent="0.2">
      <c r="A3434" s="1112" t="s">
        <v>6513</v>
      </c>
      <c r="B3434" s="1112"/>
      <c r="C3434" s="1113" t="s">
        <v>6514</v>
      </c>
      <c r="D3434" s="1113"/>
      <c r="E3434" s="1113"/>
      <c r="F3434" s="1113"/>
      <c r="G3434" s="406" t="s">
        <v>53</v>
      </c>
      <c r="H3434" s="1128">
        <v>1444.26</v>
      </c>
      <c r="I3434" s="1115"/>
    </row>
    <row r="3435" spans="1:9" ht="12.75" customHeight="1" x14ac:dyDescent="0.2">
      <c r="A3435" s="1112" t="s">
        <v>6515</v>
      </c>
      <c r="B3435" s="1112"/>
      <c r="C3435" s="1113" t="s">
        <v>6516</v>
      </c>
      <c r="D3435" s="1113"/>
      <c r="E3435" s="1113"/>
      <c r="F3435" s="1113"/>
      <c r="G3435" s="406" t="s">
        <v>53</v>
      </c>
      <c r="H3435" s="1128">
        <v>2103.9699999999998</v>
      </c>
      <c r="I3435" s="1115"/>
    </row>
    <row r="3436" spans="1:9" ht="12.75" customHeight="1" x14ac:dyDescent="0.2">
      <c r="A3436" s="1112" t="s">
        <v>6517</v>
      </c>
      <c r="B3436" s="1112"/>
      <c r="C3436" s="1113" t="s">
        <v>6518</v>
      </c>
      <c r="D3436" s="1113"/>
      <c r="E3436" s="1113"/>
      <c r="F3436" s="1113"/>
      <c r="G3436" s="406" t="s">
        <v>589</v>
      </c>
      <c r="H3436" s="1116">
        <v>387.22</v>
      </c>
      <c r="I3436" s="1115"/>
    </row>
    <row r="3437" spans="1:9" ht="12.75" customHeight="1" x14ac:dyDescent="0.2">
      <c r="A3437" s="1112" t="s">
        <v>6519</v>
      </c>
      <c r="B3437" s="1112"/>
      <c r="C3437" s="1113" t="s">
        <v>6520</v>
      </c>
      <c r="D3437" s="1113"/>
      <c r="E3437" s="1113"/>
      <c r="F3437" s="1113"/>
      <c r="G3437" s="406" t="s">
        <v>589</v>
      </c>
      <c r="H3437" s="1128">
        <v>1058.08</v>
      </c>
      <c r="I3437" s="1115"/>
    </row>
    <row r="3438" spans="1:9" ht="12.75" customHeight="1" x14ac:dyDescent="0.2">
      <c r="A3438" s="1112" t="s">
        <v>6521</v>
      </c>
      <c r="B3438" s="1112"/>
      <c r="C3438" s="1113" t="s">
        <v>6522</v>
      </c>
      <c r="D3438" s="1113"/>
      <c r="E3438" s="1113"/>
      <c r="F3438" s="1113"/>
      <c r="G3438" s="406" t="s">
        <v>589</v>
      </c>
      <c r="H3438" s="1128">
        <v>1800.49</v>
      </c>
      <c r="I3438" s="1115"/>
    </row>
    <row r="3439" spans="1:9" ht="12.75" customHeight="1" x14ac:dyDescent="0.2">
      <c r="A3439" s="1112" t="s">
        <v>6523</v>
      </c>
      <c r="B3439" s="1112"/>
      <c r="C3439" s="1113" t="s">
        <v>6524</v>
      </c>
      <c r="D3439" s="1113"/>
      <c r="E3439" s="1113"/>
      <c r="F3439" s="1113"/>
      <c r="G3439" s="406" t="s">
        <v>589</v>
      </c>
      <c r="H3439" s="1128">
        <v>2820.43</v>
      </c>
      <c r="I3439" s="1115"/>
    </row>
    <row r="3440" spans="1:9" ht="12.75" customHeight="1" x14ac:dyDescent="0.2">
      <c r="A3440" s="1112" t="s">
        <v>6525</v>
      </c>
      <c r="B3440" s="1112"/>
      <c r="C3440" s="1113" t="s">
        <v>6526</v>
      </c>
      <c r="D3440" s="1113"/>
      <c r="E3440" s="1113"/>
      <c r="F3440" s="1113"/>
      <c r="G3440" s="406" t="s">
        <v>589</v>
      </c>
      <c r="H3440" s="1128">
        <v>4135.1499999999996</v>
      </c>
      <c r="I3440" s="1115"/>
    </row>
    <row r="3441" spans="1:9" ht="12.75" customHeight="1" x14ac:dyDescent="0.2">
      <c r="A3441" s="1112" t="s">
        <v>6527</v>
      </c>
      <c r="B3441" s="1112"/>
      <c r="C3441" s="1113" t="s">
        <v>6528</v>
      </c>
      <c r="D3441" s="1113"/>
      <c r="E3441" s="1113"/>
      <c r="F3441" s="1113"/>
      <c r="G3441" s="406" t="s">
        <v>589</v>
      </c>
      <c r="H3441" s="1128">
        <v>7626.6</v>
      </c>
      <c r="I3441" s="1115"/>
    </row>
    <row r="3442" spans="1:9" ht="12.75" customHeight="1" x14ac:dyDescent="0.2">
      <c r="A3442" s="1112" t="s">
        <v>6529</v>
      </c>
      <c r="B3442" s="1112"/>
      <c r="C3442" s="1113" t="s">
        <v>6530</v>
      </c>
      <c r="D3442" s="1113"/>
      <c r="E3442" s="1113"/>
      <c r="F3442" s="1113"/>
      <c r="G3442" s="406" t="s">
        <v>53</v>
      </c>
      <c r="H3442" s="1116">
        <v>261.5</v>
      </c>
      <c r="I3442" s="1115"/>
    </row>
    <row r="3443" spans="1:9" ht="12.75" customHeight="1" x14ac:dyDescent="0.2">
      <c r="A3443" s="1112" t="s">
        <v>6531</v>
      </c>
      <c r="B3443" s="1112"/>
      <c r="C3443" s="1113" t="s">
        <v>6532</v>
      </c>
      <c r="D3443" s="1113"/>
      <c r="E3443" s="1113"/>
      <c r="F3443" s="1113"/>
      <c r="G3443" s="406" t="s">
        <v>53</v>
      </c>
      <c r="H3443" s="1116">
        <v>465.67</v>
      </c>
      <c r="I3443" s="1115"/>
    </row>
    <row r="3444" spans="1:9" ht="12.75" customHeight="1" x14ac:dyDescent="0.2">
      <c r="A3444" s="1112" t="s">
        <v>6533</v>
      </c>
      <c r="B3444" s="1112"/>
      <c r="C3444" s="1113" t="s">
        <v>6534</v>
      </c>
      <c r="D3444" s="1113"/>
      <c r="E3444" s="1113"/>
      <c r="F3444" s="1113"/>
      <c r="G3444" s="406" t="s">
        <v>53</v>
      </c>
      <c r="H3444" s="1116">
        <v>747.67</v>
      </c>
      <c r="I3444" s="1115"/>
    </row>
    <row r="3445" spans="1:9" ht="12.75" customHeight="1" x14ac:dyDescent="0.2">
      <c r="A3445" s="1112" t="s">
        <v>6535</v>
      </c>
      <c r="B3445" s="1112"/>
      <c r="C3445" s="1113" t="s">
        <v>6536</v>
      </c>
      <c r="D3445" s="1113"/>
      <c r="E3445" s="1113"/>
      <c r="F3445" s="1113"/>
      <c r="G3445" s="406" t="s">
        <v>53</v>
      </c>
      <c r="H3445" s="1128">
        <v>1000.72</v>
      </c>
      <c r="I3445" s="1115"/>
    </row>
    <row r="3446" spans="1:9" ht="12.75" customHeight="1" x14ac:dyDescent="0.2">
      <c r="A3446" s="1112" t="s">
        <v>6537</v>
      </c>
      <c r="B3446" s="1112"/>
      <c r="C3446" s="1113" t="s">
        <v>6538</v>
      </c>
      <c r="D3446" s="1113"/>
      <c r="E3446" s="1113"/>
      <c r="F3446" s="1113"/>
      <c r="G3446" s="406" t="s">
        <v>53</v>
      </c>
      <c r="H3446" s="1128">
        <v>1390.3</v>
      </c>
      <c r="I3446" s="1115"/>
    </row>
    <row r="3447" spans="1:9" ht="12.75" customHeight="1" x14ac:dyDescent="0.2">
      <c r="A3447" s="1112" t="s">
        <v>6539</v>
      </c>
      <c r="B3447" s="1112"/>
      <c r="C3447" s="1113" t="s">
        <v>6540</v>
      </c>
      <c r="D3447" s="1113"/>
      <c r="E3447" s="1113"/>
      <c r="F3447" s="1113"/>
      <c r="G3447" s="406" t="s">
        <v>53</v>
      </c>
      <c r="H3447" s="1128">
        <v>2035.29</v>
      </c>
      <c r="I3447" s="1115"/>
    </row>
    <row r="3448" spans="1:9" ht="12.75" customHeight="1" x14ac:dyDescent="0.2">
      <c r="A3448" s="1112" t="s">
        <v>6541</v>
      </c>
      <c r="B3448" s="1112"/>
      <c r="C3448" s="1113" t="s">
        <v>6542</v>
      </c>
      <c r="D3448" s="1113"/>
      <c r="E3448" s="1113"/>
      <c r="F3448" s="1113"/>
      <c r="G3448" s="406" t="s">
        <v>53</v>
      </c>
      <c r="H3448" s="1116">
        <v>536.30999999999995</v>
      </c>
      <c r="I3448" s="1115"/>
    </row>
    <row r="3449" spans="1:9" ht="12.75" customHeight="1" x14ac:dyDescent="0.2">
      <c r="A3449" s="1112" t="s">
        <v>6543</v>
      </c>
      <c r="B3449" s="1112"/>
      <c r="C3449" s="1113" t="s">
        <v>6544</v>
      </c>
      <c r="D3449" s="1113"/>
      <c r="E3449" s="1113"/>
      <c r="F3449" s="1113"/>
      <c r="G3449" s="406" t="s">
        <v>53</v>
      </c>
      <c r="H3449" s="1116">
        <v>905.05</v>
      </c>
      <c r="I3449" s="1115"/>
    </row>
    <row r="3450" spans="1:9" ht="12.75" customHeight="1" x14ac:dyDescent="0.2">
      <c r="A3450" s="1112" t="s">
        <v>6545</v>
      </c>
      <c r="B3450" s="1112"/>
      <c r="C3450" s="1113" t="s">
        <v>6546</v>
      </c>
      <c r="D3450" s="1113"/>
      <c r="E3450" s="1113"/>
      <c r="F3450" s="1113"/>
      <c r="G3450" s="406" t="s">
        <v>53</v>
      </c>
      <c r="H3450" s="1128">
        <v>1183.22</v>
      </c>
      <c r="I3450" s="1115"/>
    </row>
    <row r="3451" spans="1:9" ht="12.75" customHeight="1" x14ac:dyDescent="0.2">
      <c r="A3451" s="1112" t="s">
        <v>6547</v>
      </c>
      <c r="B3451" s="1112"/>
      <c r="C3451" s="1113" t="s">
        <v>6548</v>
      </c>
      <c r="D3451" s="1113"/>
      <c r="E3451" s="1113"/>
      <c r="F3451" s="1113"/>
      <c r="G3451" s="406" t="s">
        <v>53</v>
      </c>
      <c r="H3451" s="1128">
        <v>1724.69</v>
      </c>
      <c r="I3451" s="1115"/>
    </row>
    <row r="3452" spans="1:9" ht="12.75" customHeight="1" x14ac:dyDescent="0.2">
      <c r="A3452" s="1112" t="s">
        <v>6549</v>
      </c>
      <c r="B3452" s="1112"/>
      <c r="C3452" s="1113" t="s">
        <v>6550</v>
      </c>
      <c r="D3452" s="1113"/>
      <c r="E3452" s="1113"/>
      <c r="F3452" s="1113"/>
      <c r="G3452" s="406" t="s">
        <v>53</v>
      </c>
      <c r="H3452" s="1128">
        <v>2590.63</v>
      </c>
      <c r="I3452" s="1115"/>
    </row>
    <row r="3453" spans="1:9" ht="12.75" customHeight="1" x14ac:dyDescent="0.2">
      <c r="A3453" s="1112" t="s">
        <v>6551</v>
      </c>
      <c r="B3453" s="1112"/>
      <c r="C3453" s="1113" t="s">
        <v>6552</v>
      </c>
      <c r="D3453" s="1113"/>
      <c r="E3453" s="1113"/>
      <c r="F3453" s="1113"/>
      <c r="G3453" s="406" t="s">
        <v>589</v>
      </c>
      <c r="H3453" s="1128">
        <v>4438.95</v>
      </c>
      <c r="I3453" s="1115"/>
    </row>
    <row r="3454" spans="1:9" ht="12.75" customHeight="1" x14ac:dyDescent="0.2">
      <c r="A3454" s="1112" t="s">
        <v>6553</v>
      </c>
      <c r="B3454" s="1112"/>
      <c r="C3454" s="1113" t="s">
        <v>6554</v>
      </c>
      <c r="D3454" s="1113"/>
      <c r="E3454" s="1113"/>
      <c r="F3454" s="1113"/>
      <c r="G3454" s="406" t="s">
        <v>53</v>
      </c>
      <c r="H3454" s="1128">
        <v>8778.18</v>
      </c>
      <c r="I3454" s="1115"/>
    </row>
    <row r="3455" spans="1:9" ht="12.75" customHeight="1" x14ac:dyDescent="0.2">
      <c r="A3455" s="1112" t="s">
        <v>6555</v>
      </c>
      <c r="B3455" s="1112"/>
      <c r="C3455" s="1113" t="s">
        <v>6556</v>
      </c>
      <c r="D3455" s="1113"/>
      <c r="E3455" s="1113"/>
      <c r="F3455" s="1113"/>
      <c r="G3455" s="406" t="s">
        <v>589</v>
      </c>
      <c r="H3455" s="1136">
        <v>24563.25</v>
      </c>
      <c r="I3455" s="1115"/>
    </row>
    <row r="3456" spans="1:9" ht="12.75" customHeight="1" x14ac:dyDescent="0.2">
      <c r="A3456" s="1112" t="s">
        <v>6557</v>
      </c>
      <c r="B3456" s="1112"/>
      <c r="C3456" s="1113" t="s">
        <v>6558</v>
      </c>
      <c r="D3456" s="1113"/>
      <c r="E3456" s="1113"/>
      <c r="F3456" s="1113"/>
      <c r="G3456" s="406" t="s">
        <v>53</v>
      </c>
      <c r="H3456" s="1136">
        <v>24426.84</v>
      </c>
      <c r="I3456" s="1115"/>
    </row>
    <row r="3457" spans="1:9" ht="12.75" customHeight="1" x14ac:dyDescent="0.2">
      <c r="A3457" s="1112" t="s">
        <v>6559</v>
      </c>
      <c r="B3457" s="1112"/>
      <c r="C3457" s="1113" t="s">
        <v>6560</v>
      </c>
      <c r="D3457" s="1113"/>
      <c r="E3457" s="1113"/>
      <c r="F3457" s="1113"/>
      <c r="G3457" s="406" t="s">
        <v>589</v>
      </c>
      <c r="H3457" s="1128">
        <v>5859.67</v>
      </c>
      <c r="I3457" s="1115"/>
    </row>
    <row r="3458" spans="1:9" ht="12.75" customHeight="1" x14ac:dyDescent="0.2">
      <c r="A3458" s="1112" t="s">
        <v>6561</v>
      </c>
      <c r="B3458" s="1112"/>
      <c r="C3458" s="1113" t="s">
        <v>6562</v>
      </c>
      <c r="D3458" s="1113"/>
      <c r="E3458" s="1113"/>
      <c r="F3458" s="1113"/>
      <c r="G3458" s="406" t="s">
        <v>53</v>
      </c>
      <c r="H3458" s="1128">
        <v>8137.58</v>
      </c>
      <c r="I3458" s="1115"/>
    </row>
    <row r="3459" spans="1:9" ht="12.75" customHeight="1" x14ac:dyDescent="0.2">
      <c r="A3459" s="1112" t="s">
        <v>6563</v>
      </c>
      <c r="B3459" s="1112"/>
      <c r="C3459" s="1113" t="s">
        <v>6564</v>
      </c>
      <c r="D3459" s="1113"/>
      <c r="E3459" s="1113"/>
      <c r="F3459" s="1113"/>
      <c r="G3459" s="406" t="s">
        <v>589</v>
      </c>
      <c r="H3459" s="1128">
        <v>4006.97</v>
      </c>
      <c r="I3459" s="1115"/>
    </row>
    <row r="3460" spans="1:9" ht="12.75" customHeight="1" x14ac:dyDescent="0.2">
      <c r="A3460" s="1112" t="s">
        <v>6565</v>
      </c>
      <c r="B3460" s="1112"/>
      <c r="C3460" s="1113" t="s">
        <v>6566</v>
      </c>
      <c r="D3460" s="1113"/>
      <c r="E3460" s="1113"/>
      <c r="F3460" s="1113"/>
      <c r="G3460" s="406" t="s">
        <v>53</v>
      </c>
      <c r="H3460" s="1128">
        <v>9071.6299999999992</v>
      </c>
      <c r="I3460" s="1115"/>
    </row>
    <row r="3461" spans="1:9" ht="12.75" customHeight="1" x14ac:dyDescent="0.2">
      <c r="A3461" s="1112" t="s">
        <v>6567</v>
      </c>
      <c r="B3461" s="1112"/>
      <c r="C3461" s="1113" t="s">
        <v>6568</v>
      </c>
      <c r="D3461" s="1113"/>
      <c r="E3461" s="1113"/>
      <c r="F3461" s="1113"/>
      <c r="G3461" s="406" t="s">
        <v>589</v>
      </c>
      <c r="H3461" s="1128">
        <v>9408.06</v>
      </c>
      <c r="I3461" s="1115"/>
    </row>
    <row r="3462" spans="1:9" ht="12.75" customHeight="1" x14ac:dyDescent="0.2">
      <c r="A3462" s="1112" t="s">
        <v>6569</v>
      </c>
      <c r="B3462" s="1112"/>
      <c r="C3462" s="1113" t="s">
        <v>6570</v>
      </c>
      <c r="D3462" s="1113"/>
      <c r="E3462" s="1113"/>
      <c r="F3462" s="1113"/>
      <c r="G3462" s="406" t="s">
        <v>53</v>
      </c>
      <c r="H3462" s="1136">
        <v>11356.48</v>
      </c>
      <c r="I3462" s="1115"/>
    </row>
    <row r="3463" spans="1:9" ht="12.75" customHeight="1" x14ac:dyDescent="0.2">
      <c r="A3463" s="1112" t="s">
        <v>6571</v>
      </c>
      <c r="B3463" s="1112"/>
      <c r="C3463" s="1113" t="s">
        <v>6572</v>
      </c>
      <c r="D3463" s="1113"/>
      <c r="E3463" s="1113"/>
      <c r="F3463" s="1113"/>
      <c r="G3463" s="406" t="s">
        <v>589</v>
      </c>
      <c r="H3463" s="1136">
        <v>10027.18</v>
      </c>
      <c r="I3463" s="1115"/>
    </row>
    <row r="3464" spans="1:9" ht="12.75" customHeight="1" x14ac:dyDescent="0.2">
      <c r="A3464" s="1112" t="s">
        <v>6573</v>
      </c>
      <c r="B3464" s="1112"/>
      <c r="C3464" s="1113" t="s">
        <v>6574</v>
      </c>
      <c r="D3464" s="1113"/>
      <c r="E3464" s="1113"/>
      <c r="F3464" s="1113"/>
      <c r="G3464" s="406" t="s">
        <v>53</v>
      </c>
      <c r="H3464" s="1136">
        <v>13582.96</v>
      </c>
      <c r="I3464" s="1115"/>
    </row>
    <row r="3465" spans="1:9" ht="12.75" customHeight="1" x14ac:dyDescent="0.2">
      <c r="A3465" s="1112" t="s">
        <v>6575</v>
      </c>
      <c r="B3465" s="1112"/>
      <c r="C3465" s="1113" t="s">
        <v>6576</v>
      </c>
      <c r="D3465" s="1113"/>
      <c r="E3465" s="1113"/>
      <c r="F3465" s="1113"/>
      <c r="G3465" s="406" t="s">
        <v>589</v>
      </c>
      <c r="H3465" s="1136">
        <v>13926.05</v>
      </c>
      <c r="I3465" s="1115"/>
    </row>
    <row r="3466" spans="1:9" ht="12.75" customHeight="1" x14ac:dyDescent="0.2">
      <c r="A3466" s="1112" t="s">
        <v>6577</v>
      </c>
      <c r="B3466" s="1112"/>
      <c r="C3466" s="1113" t="s">
        <v>6578</v>
      </c>
      <c r="D3466" s="1113"/>
      <c r="E3466" s="1113"/>
      <c r="F3466" s="1113"/>
      <c r="G3466" s="406" t="s">
        <v>53</v>
      </c>
      <c r="H3466" s="1136">
        <v>14848.96</v>
      </c>
      <c r="I3466" s="1115"/>
    </row>
    <row r="3467" spans="1:9" ht="12.75" customHeight="1" x14ac:dyDescent="0.2">
      <c r="A3467" s="1112" t="s">
        <v>6579</v>
      </c>
      <c r="B3467" s="1112"/>
      <c r="C3467" s="1113" t="s">
        <v>6580</v>
      </c>
      <c r="D3467" s="1113"/>
      <c r="E3467" s="1113"/>
      <c r="F3467" s="1113"/>
      <c r="G3467" s="406" t="s">
        <v>589</v>
      </c>
      <c r="H3467" s="1136">
        <v>18676.13</v>
      </c>
      <c r="I3467" s="1115"/>
    </row>
    <row r="3468" spans="1:9" ht="12.75" customHeight="1" x14ac:dyDescent="0.2">
      <c r="A3468" s="1112" t="s">
        <v>6581</v>
      </c>
      <c r="B3468" s="1112"/>
      <c r="C3468" s="1113" t="s">
        <v>6582</v>
      </c>
      <c r="D3468" s="1113"/>
      <c r="E3468" s="1113"/>
      <c r="F3468" s="1113"/>
      <c r="G3468" s="406" t="s">
        <v>53</v>
      </c>
      <c r="H3468" s="1136">
        <v>16300.49</v>
      </c>
      <c r="I3468" s="1115"/>
    </row>
    <row r="3469" spans="1:9" ht="12.75" customHeight="1" x14ac:dyDescent="0.2">
      <c r="A3469" s="1112" t="s">
        <v>6583</v>
      </c>
      <c r="B3469" s="1112"/>
      <c r="C3469" s="1113" t="s">
        <v>6584</v>
      </c>
      <c r="D3469" s="1113"/>
      <c r="E3469" s="1113"/>
      <c r="F3469" s="1113"/>
      <c r="G3469" s="406" t="s">
        <v>53</v>
      </c>
      <c r="H3469" s="1136">
        <v>12444.91</v>
      </c>
      <c r="I3469" s="1115"/>
    </row>
    <row r="3470" spans="1:9" ht="12.75" customHeight="1" x14ac:dyDescent="0.2">
      <c r="A3470" s="1112" t="s">
        <v>6585</v>
      </c>
      <c r="B3470" s="1112"/>
      <c r="C3470" s="1113" t="s">
        <v>6586</v>
      </c>
      <c r="D3470" s="1113"/>
      <c r="E3470" s="1113"/>
      <c r="F3470" s="1113"/>
      <c r="G3470" s="406" t="s">
        <v>589</v>
      </c>
      <c r="H3470" s="1136">
        <v>19613.11</v>
      </c>
      <c r="I3470" s="1115"/>
    </row>
    <row r="3471" spans="1:9" ht="12.75" customHeight="1" x14ac:dyDescent="0.2">
      <c r="A3471" s="1112" t="s">
        <v>6587</v>
      </c>
      <c r="B3471" s="1112"/>
      <c r="C3471" s="1113" t="s">
        <v>6588</v>
      </c>
      <c r="D3471" s="1113"/>
      <c r="E3471" s="1113"/>
      <c r="F3471" s="1113"/>
      <c r="G3471" s="406" t="s">
        <v>53</v>
      </c>
      <c r="H3471" s="1136">
        <v>18783.3</v>
      </c>
      <c r="I3471" s="1115"/>
    </row>
    <row r="3472" spans="1:9" ht="12.75" customHeight="1" x14ac:dyDescent="0.2">
      <c r="A3472" s="1112" t="s">
        <v>6589</v>
      </c>
      <c r="B3472" s="1112"/>
      <c r="C3472" s="1113" t="s">
        <v>6590</v>
      </c>
      <c r="D3472" s="1113"/>
      <c r="E3472" s="1113"/>
      <c r="F3472" s="1113"/>
      <c r="G3472" s="406" t="s">
        <v>53</v>
      </c>
      <c r="H3472" s="1136">
        <v>24090.27</v>
      </c>
      <c r="I3472" s="1115"/>
    </row>
    <row r="3473" spans="1:9" ht="12.75" customHeight="1" x14ac:dyDescent="0.2">
      <c r="A3473" s="1112" t="s">
        <v>6591</v>
      </c>
      <c r="B3473" s="1112"/>
      <c r="C3473" s="1113" t="s">
        <v>6592</v>
      </c>
      <c r="D3473" s="1113"/>
      <c r="E3473" s="1113"/>
      <c r="F3473" s="1113"/>
      <c r="G3473" s="406" t="s">
        <v>589</v>
      </c>
      <c r="H3473" s="1136">
        <v>26506.42</v>
      </c>
      <c r="I3473" s="1115"/>
    </row>
    <row r="3474" spans="1:9" ht="12.75" customHeight="1" x14ac:dyDescent="0.2">
      <c r="A3474" s="1112" t="s">
        <v>6593</v>
      </c>
      <c r="B3474" s="1112"/>
      <c r="C3474" s="1113" t="s">
        <v>6594</v>
      </c>
      <c r="D3474" s="1113"/>
      <c r="E3474" s="1113"/>
      <c r="F3474" s="1113"/>
      <c r="G3474" s="406" t="s">
        <v>589</v>
      </c>
      <c r="H3474" s="1128">
        <v>6884.57</v>
      </c>
      <c r="I3474" s="1115"/>
    </row>
    <row r="3475" spans="1:9" ht="12.75" customHeight="1" x14ac:dyDescent="0.2">
      <c r="A3475" s="1112" t="s">
        <v>6595</v>
      </c>
      <c r="B3475" s="1112"/>
      <c r="C3475" s="1113" t="s">
        <v>6596</v>
      </c>
      <c r="D3475" s="1113"/>
      <c r="E3475" s="1113"/>
      <c r="F3475" s="1113"/>
      <c r="G3475" s="406" t="s">
        <v>589</v>
      </c>
      <c r="H3475" s="1136">
        <v>13777.87</v>
      </c>
      <c r="I3475" s="1115"/>
    </row>
    <row r="3476" spans="1:9" ht="12.75" customHeight="1" x14ac:dyDescent="0.2">
      <c r="A3476" s="1112" t="s">
        <v>6597</v>
      </c>
      <c r="B3476" s="1112"/>
      <c r="C3476" s="1113" t="s">
        <v>6598</v>
      </c>
      <c r="D3476" s="1113"/>
      <c r="E3476" s="1113"/>
      <c r="F3476" s="1113"/>
      <c r="G3476" s="406" t="s">
        <v>53</v>
      </c>
      <c r="H3476" s="1136">
        <v>21142.01</v>
      </c>
      <c r="I3476" s="1115"/>
    </row>
    <row r="3477" spans="1:9" ht="12.75" customHeight="1" x14ac:dyDescent="0.2">
      <c r="A3477" s="1112" t="s">
        <v>6599</v>
      </c>
      <c r="B3477" s="1112"/>
      <c r="C3477" s="1113" t="s">
        <v>6600</v>
      </c>
      <c r="D3477" s="1113"/>
      <c r="E3477" s="1113"/>
      <c r="F3477" s="1113"/>
      <c r="G3477" s="406" t="s">
        <v>53</v>
      </c>
      <c r="H3477" s="1128">
        <v>1222.99</v>
      </c>
      <c r="I3477" s="1115"/>
    </row>
    <row r="3478" spans="1:9" ht="12.75" customHeight="1" x14ac:dyDescent="0.2">
      <c r="A3478" s="1112" t="s">
        <v>6601</v>
      </c>
      <c r="B3478" s="1112"/>
      <c r="C3478" s="1113" t="s">
        <v>6602</v>
      </c>
      <c r="D3478" s="1113"/>
      <c r="E3478" s="1113"/>
      <c r="F3478" s="1113"/>
      <c r="G3478" s="406" t="s">
        <v>53</v>
      </c>
      <c r="H3478" s="1128">
        <v>2104.94</v>
      </c>
      <c r="I3478" s="1115"/>
    </row>
    <row r="3479" spans="1:9" ht="12.75" customHeight="1" x14ac:dyDescent="0.2">
      <c r="A3479" s="1112" t="s">
        <v>6603</v>
      </c>
      <c r="B3479" s="1112"/>
      <c r="C3479" s="1113" t="s">
        <v>6604</v>
      </c>
      <c r="D3479" s="1113"/>
      <c r="E3479" s="1113"/>
      <c r="F3479" s="1113"/>
      <c r="G3479" s="406" t="s">
        <v>53</v>
      </c>
      <c r="H3479" s="1128">
        <v>3002.63</v>
      </c>
      <c r="I3479" s="1115"/>
    </row>
    <row r="3480" spans="1:9" ht="12.75" customHeight="1" x14ac:dyDescent="0.2">
      <c r="A3480" s="1112" t="s">
        <v>6605</v>
      </c>
      <c r="B3480" s="1112"/>
      <c r="C3480" s="1113" t="s">
        <v>6606</v>
      </c>
      <c r="D3480" s="1113"/>
      <c r="E3480" s="1113"/>
      <c r="F3480" s="1113"/>
      <c r="G3480" s="406" t="s">
        <v>53</v>
      </c>
      <c r="H3480" s="1128">
        <v>4170.4399999999996</v>
      </c>
      <c r="I3480" s="1115"/>
    </row>
    <row r="3481" spans="1:9" ht="12.75" customHeight="1" x14ac:dyDescent="0.2">
      <c r="A3481" s="1112" t="s">
        <v>6607</v>
      </c>
      <c r="B3481" s="1112"/>
      <c r="C3481" s="1113" t="s">
        <v>6608</v>
      </c>
      <c r="D3481" s="1113"/>
      <c r="E3481" s="1113"/>
      <c r="F3481" s="1113"/>
      <c r="G3481" s="406" t="s">
        <v>53</v>
      </c>
      <c r="H3481" s="1128">
        <v>6107.84</v>
      </c>
      <c r="I3481" s="1115"/>
    </row>
    <row r="3482" spans="1:9" ht="12.75" customHeight="1" x14ac:dyDescent="0.2">
      <c r="A3482" s="1112" t="s">
        <v>6609</v>
      </c>
      <c r="B3482" s="1112"/>
      <c r="C3482" s="1113" t="s">
        <v>6610</v>
      </c>
      <c r="D3482" s="1113"/>
      <c r="E3482" s="1113"/>
      <c r="F3482" s="1113"/>
      <c r="G3482" s="406" t="s">
        <v>589</v>
      </c>
      <c r="H3482" s="1128">
        <v>2073.4899999999998</v>
      </c>
      <c r="I3482" s="1115"/>
    </row>
    <row r="3483" spans="1:9" ht="12.75" customHeight="1" x14ac:dyDescent="0.2">
      <c r="A3483" s="1112" t="s">
        <v>6611</v>
      </c>
      <c r="B3483" s="1112"/>
      <c r="C3483" s="1113" t="s">
        <v>6612</v>
      </c>
      <c r="D3483" s="1113"/>
      <c r="E3483" s="1113"/>
      <c r="F3483" s="1113"/>
      <c r="G3483" s="406" t="s">
        <v>589</v>
      </c>
      <c r="H3483" s="1128">
        <v>3368.29</v>
      </c>
      <c r="I3483" s="1115"/>
    </row>
    <row r="3484" spans="1:9" ht="12.75" customHeight="1" x14ac:dyDescent="0.2">
      <c r="A3484" s="1112" t="s">
        <v>6613</v>
      </c>
      <c r="B3484" s="1112"/>
      <c r="C3484" s="1113" t="s">
        <v>6614</v>
      </c>
      <c r="D3484" s="1113"/>
      <c r="E3484" s="1113"/>
      <c r="F3484" s="1113"/>
      <c r="G3484" s="406" t="s">
        <v>589</v>
      </c>
      <c r="H3484" s="1128">
        <v>5086.37</v>
      </c>
      <c r="I3484" s="1115"/>
    </row>
    <row r="3485" spans="1:9" ht="12.75" customHeight="1" x14ac:dyDescent="0.2">
      <c r="A3485" s="1112" t="s">
        <v>6615</v>
      </c>
      <c r="B3485" s="1112"/>
      <c r="C3485" s="1113" t="s">
        <v>6616</v>
      </c>
      <c r="D3485" s="1113"/>
      <c r="E3485" s="1113"/>
      <c r="F3485" s="1113"/>
      <c r="G3485" s="406" t="s">
        <v>589</v>
      </c>
      <c r="H3485" s="1128">
        <v>7488.01</v>
      </c>
      <c r="I3485" s="1115"/>
    </row>
    <row r="3486" spans="1:9" ht="12.75" customHeight="1" x14ac:dyDescent="0.2">
      <c r="A3486" s="1112" t="s">
        <v>6617</v>
      </c>
      <c r="B3486" s="1112"/>
      <c r="C3486" s="1113" t="s">
        <v>6618</v>
      </c>
      <c r="D3486" s="1113"/>
      <c r="E3486" s="1113"/>
      <c r="F3486" s="1113"/>
      <c r="G3486" s="406" t="s">
        <v>589</v>
      </c>
      <c r="H3486" s="1136">
        <v>13358.35</v>
      </c>
      <c r="I3486" s="1115"/>
    </row>
    <row r="3487" spans="1:9" ht="12.75" customHeight="1" x14ac:dyDescent="0.2">
      <c r="A3487" s="1112" t="s">
        <v>6619</v>
      </c>
      <c r="B3487" s="1112"/>
      <c r="C3487" s="1113" t="s">
        <v>6620</v>
      </c>
      <c r="D3487" s="1113"/>
      <c r="E3487" s="1113"/>
      <c r="F3487" s="1113"/>
      <c r="G3487" s="406" t="s">
        <v>53</v>
      </c>
      <c r="H3487" s="1128">
        <v>1315.72</v>
      </c>
      <c r="I3487" s="1115"/>
    </row>
    <row r="3488" spans="1:9" ht="12.75" customHeight="1" x14ac:dyDescent="0.2">
      <c r="A3488" s="1112" t="s">
        <v>6621</v>
      </c>
      <c r="B3488" s="1112"/>
      <c r="C3488" s="1113" t="s">
        <v>6622</v>
      </c>
      <c r="D3488" s="1113"/>
      <c r="E3488" s="1113"/>
      <c r="F3488" s="1113"/>
      <c r="G3488" s="406" t="s">
        <v>53</v>
      </c>
      <c r="H3488" s="1128">
        <v>2137.31</v>
      </c>
      <c r="I3488" s="1115"/>
    </row>
    <row r="3489" spans="1:9" ht="12.75" customHeight="1" x14ac:dyDescent="0.2">
      <c r="A3489" s="1112" t="s">
        <v>6623</v>
      </c>
      <c r="B3489" s="1112"/>
      <c r="C3489" s="1113" t="s">
        <v>6624</v>
      </c>
      <c r="D3489" s="1113"/>
      <c r="E3489" s="1113"/>
      <c r="F3489" s="1113"/>
      <c r="G3489" s="406" t="s">
        <v>53</v>
      </c>
      <c r="H3489" s="1128">
        <v>2867.24</v>
      </c>
      <c r="I3489" s="1115"/>
    </row>
    <row r="3490" spans="1:9" ht="12.75" customHeight="1" x14ac:dyDescent="0.2">
      <c r="A3490" s="1112" t="s">
        <v>6625</v>
      </c>
      <c r="B3490" s="1112"/>
      <c r="C3490" s="1113" t="s">
        <v>6626</v>
      </c>
      <c r="D3490" s="1113"/>
      <c r="E3490" s="1113"/>
      <c r="F3490" s="1113"/>
      <c r="G3490" s="406" t="s">
        <v>53</v>
      </c>
      <c r="H3490" s="1128">
        <v>4008.21</v>
      </c>
      <c r="I3490" s="1115"/>
    </row>
    <row r="3491" spans="1:9" ht="12.75" customHeight="1" x14ac:dyDescent="0.2">
      <c r="A3491" s="1112" t="s">
        <v>6627</v>
      </c>
      <c r="B3491" s="1112"/>
      <c r="C3491" s="1113" t="s">
        <v>6628</v>
      </c>
      <c r="D3491" s="1113"/>
      <c r="E3491" s="1113"/>
      <c r="F3491" s="1113"/>
      <c r="G3491" s="406" t="s">
        <v>53</v>
      </c>
      <c r="H3491" s="1128">
        <v>5901.8</v>
      </c>
      <c r="I3491" s="1115"/>
    </row>
    <row r="3492" spans="1:9" ht="12.75" customHeight="1" x14ac:dyDescent="0.2">
      <c r="A3492" s="1112" t="s">
        <v>6629</v>
      </c>
      <c r="B3492" s="1112"/>
      <c r="C3492" s="1113" t="s">
        <v>6630</v>
      </c>
      <c r="D3492" s="1113"/>
      <c r="E3492" s="1113"/>
      <c r="F3492" s="1113"/>
      <c r="G3492" s="406" t="s">
        <v>53</v>
      </c>
      <c r="H3492" s="1128">
        <v>2609.4499999999998</v>
      </c>
      <c r="I3492" s="1115"/>
    </row>
    <row r="3493" spans="1:9" ht="12.75" customHeight="1" x14ac:dyDescent="0.2">
      <c r="A3493" s="1112" t="s">
        <v>6631</v>
      </c>
      <c r="B3493" s="1112"/>
      <c r="C3493" s="1113" t="s">
        <v>6632</v>
      </c>
      <c r="D3493" s="1113"/>
      <c r="E3493" s="1113"/>
      <c r="F3493" s="1113"/>
      <c r="G3493" s="406" t="s">
        <v>53</v>
      </c>
      <c r="H3493" s="1128">
        <v>3414.74</v>
      </c>
      <c r="I3493" s="1115"/>
    </row>
    <row r="3494" spans="1:9" ht="12.75" customHeight="1" x14ac:dyDescent="0.2">
      <c r="A3494" s="1112" t="s">
        <v>6633</v>
      </c>
      <c r="B3494" s="1112"/>
      <c r="C3494" s="1113" t="s">
        <v>6634</v>
      </c>
      <c r="D3494" s="1113"/>
      <c r="E3494" s="1113"/>
      <c r="F3494" s="1113"/>
      <c r="G3494" s="406" t="s">
        <v>53</v>
      </c>
      <c r="H3494" s="1128">
        <v>5011.7299999999996</v>
      </c>
      <c r="I3494" s="1115"/>
    </row>
    <row r="3495" spans="1:9" ht="12.75" customHeight="1" x14ac:dyDescent="0.2">
      <c r="A3495" s="1112" t="s">
        <v>6635</v>
      </c>
      <c r="B3495" s="1112"/>
      <c r="C3495" s="1113" t="s">
        <v>6636</v>
      </c>
      <c r="D3495" s="1113"/>
      <c r="E3495" s="1113"/>
      <c r="F3495" s="1113"/>
      <c r="G3495" s="406" t="s">
        <v>53</v>
      </c>
      <c r="H3495" s="1128">
        <v>7567.82</v>
      </c>
      <c r="I3495" s="1115"/>
    </row>
    <row r="3496" spans="1:9" ht="12.75" customHeight="1" x14ac:dyDescent="0.2">
      <c r="A3496" s="1112" t="s">
        <v>6637</v>
      </c>
      <c r="B3496" s="1112"/>
      <c r="C3496" s="1113" t="s">
        <v>6638</v>
      </c>
      <c r="D3496" s="1113"/>
      <c r="E3496" s="1113"/>
      <c r="F3496" s="1113"/>
      <c r="G3496" s="406" t="s">
        <v>266</v>
      </c>
      <c r="H3496" s="1114">
        <v>70.7</v>
      </c>
      <c r="I3496" s="1115"/>
    </row>
    <row r="3497" spans="1:9" ht="12.75" customHeight="1" x14ac:dyDescent="0.2">
      <c r="A3497" s="1112" t="s">
        <v>6639</v>
      </c>
      <c r="B3497" s="1112"/>
      <c r="C3497" s="1113" t="s">
        <v>6640</v>
      </c>
      <c r="D3497" s="1113"/>
      <c r="E3497" s="1113"/>
      <c r="F3497" s="1113"/>
      <c r="G3497" s="406" t="s">
        <v>266</v>
      </c>
      <c r="H3497" s="1114">
        <v>99.59</v>
      </c>
      <c r="I3497" s="1115"/>
    </row>
    <row r="3498" spans="1:9" ht="12.75" customHeight="1" x14ac:dyDescent="0.2">
      <c r="A3498" s="1112" t="s">
        <v>6641</v>
      </c>
      <c r="B3498" s="1112"/>
      <c r="C3498" s="1113" t="s">
        <v>6642</v>
      </c>
      <c r="D3498" s="1113"/>
      <c r="E3498" s="1113"/>
      <c r="F3498" s="1113"/>
      <c r="G3498" s="406" t="s">
        <v>53</v>
      </c>
      <c r="H3498" s="1117">
        <v>6.79</v>
      </c>
      <c r="I3498" s="1115"/>
    </row>
    <row r="3499" spans="1:9" ht="12.75" customHeight="1" x14ac:dyDescent="0.2">
      <c r="A3499" s="1112" t="s">
        <v>6643</v>
      </c>
      <c r="B3499" s="1112"/>
      <c r="C3499" s="1113" t="s">
        <v>6644</v>
      </c>
      <c r="D3499" s="1113"/>
      <c r="E3499" s="1113"/>
      <c r="F3499" s="1113"/>
      <c r="G3499" s="406" t="s">
        <v>266</v>
      </c>
      <c r="H3499" s="1116">
        <v>122.66</v>
      </c>
      <c r="I3499" s="1115"/>
    </row>
    <row r="3500" spans="1:9" ht="12.75" customHeight="1" x14ac:dyDescent="0.2">
      <c r="A3500" s="1112" t="s">
        <v>6645</v>
      </c>
      <c r="B3500" s="1112"/>
      <c r="C3500" s="1113" t="s">
        <v>6646</v>
      </c>
      <c r="D3500" s="1113"/>
      <c r="E3500" s="1113"/>
      <c r="F3500" s="1113"/>
      <c r="G3500" s="406" t="s">
        <v>266</v>
      </c>
      <c r="H3500" s="1116">
        <v>109.16</v>
      </c>
      <c r="I3500" s="1115"/>
    </row>
    <row r="3501" spans="1:9" ht="12.75" customHeight="1" x14ac:dyDescent="0.2">
      <c r="A3501" s="1112" t="s">
        <v>6647</v>
      </c>
      <c r="B3501" s="1112"/>
      <c r="C3501" s="1113" t="s">
        <v>6648</v>
      </c>
      <c r="D3501" s="1113"/>
      <c r="E3501" s="1113"/>
      <c r="F3501" s="1113"/>
      <c r="G3501" s="406" t="s">
        <v>53</v>
      </c>
      <c r="H3501" s="1114">
        <v>14.18</v>
      </c>
      <c r="I3501" s="1115"/>
    </row>
    <row r="3502" spans="1:9" ht="12.75" customHeight="1" x14ac:dyDescent="0.2">
      <c r="A3502" s="1112" t="s">
        <v>6649</v>
      </c>
      <c r="B3502" s="1112"/>
      <c r="C3502" s="1113" t="s">
        <v>6650</v>
      </c>
      <c r="D3502" s="1113"/>
      <c r="E3502" s="1113"/>
      <c r="F3502" s="1113"/>
      <c r="G3502" s="406" t="s">
        <v>53</v>
      </c>
      <c r="H3502" s="1114">
        <v>15.3</v>
      </c>
      <c r="I3502" s="1115"/>
    </row>
    <row r="3503" spans="1:9" ht="12.75" customHeight="1" x14ac:dyDescent="0.2">
      <c r="A3503" s="1112" t="s">
        <v>6651</v>
      </c>
      <c r="B3503" s="1112"/>
      <c r="C3503" s="1113" t="s">
        <v>6652</v>
      </c>
      <c r="D3503" s="1113"/>
      <c r="E3503" s="1113"/>
      <c r="F3503" s="1113"/>
      <c r="G3503" s="406" t="s">
        <v>53</v>
      </c>
      <c r="H3503" s="1114">
        <v>78.319999999999993</v>
      </c>
      <c r="I3503" s="1115"/>
    </row>
    <row r="3504" spans="1:9" ht="12.75" customHeight="1" x14ac:dyDescent="0.2">
      <c r="A3504" s="1112" t="s">
        <v>6653</v>
      </c>
      <c r="B3504" s="1112"/>
      <c r="C3504" s="1113" t="s">
        <v>6654</v>
      </c>
      <c r="D3504" s="1113"/>
      <c r="E3504" s="1113"/>
      <c r="F3504" s="1113"/>
      <c r="G3504" s="406" t="s">
        <v>53</v>
      </c>
      <c r="H3504" s="1114">
        <v>88.06</v>
      </c>
      <c r="I3504" s="1115"/>
    </row>
    <row r="3505" spans="1:9" ht="12.75" customHeight="1" x14ac:dyDescent="0.2">
      <c r="A3505" s="1112" t="s">
        <v>6655</v>
      </c>
      <c r="B3505" s="1112"/>
      <c r="C3505" s="1113" t="s">
        <v>6656</v>
      </c>
      <c r="D3505" s="1113"/>
      <c r="E3505" s="1113"/>
      <c r="F3505" s="1113"/>
      <c r="G3505" s="406" t="s">
        <v>53</v>
      </c>
      <c r="H3505" s="1114">
        <v>95.56</v>
      </c>
      <c r="I3505" s="1115"/>
    </row>
    <row r="3506" spans="1:9" ht="12.75" customHeight="1" x14ac:dyDescent="0.2">
      <c r="A3506" s="1112" t="s">
        <v>6657</v>
      </c>
      <c r="B3506" s="1112"/>
      <c r="C3506" s="1113" t="s">
        <v>6658</v>
      </c>
      <c r="D3506" s="1113"/>
      <c r="E3506" s="1113"/>
      <c r="F3506" s="1113"/>
      <c r="G3506" s="406" t="s">
        <v>53</v>
      </c>
      <c r="H3506" s="1116">
        <v>135.11000000000001</v>
      </c>
      <c r="I3506" s="1115"/>
    </row>
    <row r="3507" spans="1:9" ht="12.75" customHeight="1" x14ac:dyDescent="0.2">
      <c r="A3507" s="1112" t="s">
        <v>6659</v>
      </c>
      <c r="B3507" s="1112"/>
      <c r="C3507" s="1113" t="s">
        <v>6660</v>
      </c>
      <c r="D3507" s="1113"/>
      <c r="E3507" s="1113"/>
      <c r="F3507" s="1113"/>
      <c r="G3507" s="406" t="s">
        <v>53</v>
      </c>
      <c r="H3507" s="1114">
        <v>69.28</v>
      </c>
      <c r="I3507" s="1115"/>
    </row>
    <row r="3508" spans="1:9" ht="12.75" customHeight="1" x14ac:dyDescent="0.2">
      <c r="A3508" s="1112" t="s">
        <v>6661</v>
      </c>
      <c r="B3508" s="1112"/>
      <c r="C3508" s="1113" t="s">
        <v>6662</v>
      </c>
      <c r="D3508" s="1113"/>
      <c r="E3508" s="1113"/>
      <c r="F3508" s="1113"/>
      <c r="G3508" s="406" t="s">
        <v>53</v>
      </c>
      <c r="H3508" s="1114">
        <v>43.61</v>
      </c>
      <c r="I3508" s="1115"/>
    </row>
    <row r="3509" spans="1:9" ht="12.75" customHeight="1" x14ac:dyDescent="0.2">
      <c r="A3509" s="1112" t="s">
        <v>6663</v>
      </c>
      <c r="B3509" s="1112"/>
      <c r="C3509" s="1113" t="s">
        <v>6664</v>
      </c>
      <c r="D3509" s="1113"/>
      <c r="E3509" s="1113"/>
      <c r="F3509" s="1113"/>
      <c r="G3509" s="406" t="s">
        <v>266</v>
      </c>
      <c r="H3509" s="1116">
        <v>101.72</v>
      </c>
      <c r="I3509" s="1115"/>
    </row>
    <row r="3510" spans="1:9" ht="12.75" customHeight="1" x14ac:dyDescent="0.2">
      <c r="A3510" s="1112" t="s">
        <v>6665</v>
      </c>
      <c r="B3510" s="1112"/>
      <c r="C3510" s="1113" t="s">
        <v>6666</v>
      </c>
      <c r="D3510" s="1113"/>
      <c r="E3510" s="1113"/>
      <c r="F3510" s="1113"/>
      <c r="G3510" s="406" t="s">
        <v>266</v>
      </c>
      <c r="H3510" s="1116">
        <v>120.4</v>
      </c>
      <c r="I3510" s="1115"/>
    </row>
    <row r="3511" spans="1:9" ht="12.75" customHeight="1" x14ac:dyDescent="0.2">
      <c r="A3511" s="1112" t="s">
        <v>6667</v>
      </c>
      <c r="B3511" s="1112"/>
      <c r="C3511" s="1113" t="s">
        <v>6668</v>
      </c>
      <c r="D3511" s="1113"/>
      <c r="E3511" s="1113"/>
      <c r="F3511" s="1113"/>
      <c r="G3511" s="406" t="s">
        <v>266</v>
      </c>
      <c r="H3511" s="1116">
        <v>166.67</v>
      </c>
      <c r="I3511" s="1115"/>
    </row>
    <row r="3512" spans="1:9" ht="12.75" customHeight="1" x14ac:dyDescent="0.2">
      <c r="A3512" s="1112" t="s">
        <v>6669</v>
      </c>
      <c r="B3512" s="1112"/>
      <c r="C3512" s="1113" t="s">
        <v>6670</v>
      </c>
      <c r="D3512" s="1113"/>
      <c r="E3512" s="1113"/>
      <c r="F3512" s="1113"/>
      <c r="G3512" s="406" t="s">
        <v>589</v>
      </c>
      <c r="H3512" s="1128">
        <v>1156.81</v>
      </c>
      <c r="I3512" s="1115"/>
    </row>
    <row r="3513" spans="1:9" ht="12.75" customHeight="1" x14ac:dyDescent="0.2">
      <c r="A3513" s="1112" t="s">
        <v>6671</v>
      </c>
      <c r="B3513" s="1112"/>
      <c r="C3513" s="1113" t="s">
        <v>6672</v>
      </c>
      <c r="D3513" s="1113"/>
      <c r="E3513" s="1113"/>
      <c r="F3513" s="1113"/>
      <c r="G3513" s="406" t="s">
        <v>589</v>
      </c>
      <c r="H3513" s="1116">
        <v>562.35</v>
      </c>
      <c r="I3513" s="1115"/>
    </row>
    <row r="3514" spans="1:9" ht="12.75" customHeight="1" x14ac:dyDescent="0.2">
      <c r="A3514" s="1112" t="s">
        <v>6673</v>
      </c>
      <c r="B3514" s="1112"/>
      <c r="C3514" s="1113" t="s">
        <v>6674</v>
      </c>
      <c r="D3514" s="1113"/>
      <c r="E3514" s="1113"/>
      <c r="F3514" s="1113"/>
      <c r="G3514" s="406" t="s">
        <v>589</v>
      </c>
      <c r="H3514" s="1116">
        <v>604</v>
      </c>
      <c r="I3514" s="1115"/>
    </row>
    <row r="3515" spans="1:9" ht="12.75" customHeight="1" x14ac:dyDescent="0.2">
      <c r="A3515" s="1112" t="s">
        <v>6675</v>
      </c>
      <c r="B3515" s="1112"/>
      <c r="C3515" s="1113" t="s">
        <v>6676</v>
      </c>
      <c r="D3515" s="1113"/>
      <c r="E3515" s="1113"/>
      <c r="F3515" s="1113"/>
      <c r="G3515" s="406" t="s">
        <v>589</v>
      </c>
      <c r="H3515" s="1116">
        <v>733.07</v>
      </c>
      <c r="I3515" s="1115"/>
    </row>
    <row r="3516" spans="1:9" ht="12.75" customHeight="1" x14ac:dyDescent="0.2">
      <c r="A3516" s="1112" t="s">
        <v>6677</v>
      </c>
      <c r="B3516" s="1112"/>
      <c r="C3516" s="1113" t="s">
        <v>6678</v>
      </c>
      <c r="D3516" s="1113"/>
      <c r="E3516" s="1113"/>
      <c r="F3516" s="1113"/>
      <c r="G3516" s="406" t="s">
        <v>589</v>
      </c>
      <c r="H3516" s="1128">
        <v>1594.36</v>
      </c>
      <c r="I3516" s="1115"/>
    </row>
    <row r="3517" spans="1:9" ht="12.75" customHeight="1" x14ac:dyDescent="0.2">
      <c r="A3517" s="1112" t="s">
        <v>6679</v>
      </c>
      <c r="B3517" s="1112"/>
      <c r="C3517" s="1113" t="s">
        <v>6680</v>
      </c>
      <c r="D3517" s="1113"/>
      <c r="E3517" s="1113"/>
      <c r="F3517" s="1113"/>
      <c r="G3517" s="406" t="s">
        <v>53</v>
      </c>
      <c r="H3517" s="1116">
        <v>383.92</v>
      </c>
      <c r="I3517" s="1115"/>
    </row>
    <row r="3518" spans="1:9" ht="12.75" customHeight="1" x14ac:dyDescent="0.2">
      <c r="A3518" s="1112" t="s">
        <v>6681</v>
      </c>
      <c r="B3518" s="1112"/>
      <c r="C3518" s="1113" t="s">
        <v>6682</v>
      </c>
      <c r="D3518" s="1113"/>
      <c r="E3518" s="1113"/>
      <c r="F3518" s="1113"/>
      <c r="G3518" s="406" t="s">
        <v>164</v>
      </c>
      <c r="H3518" s="1117">
        <v>5.28</v>
      </c>
      <c r="I3518" s="1115"/>
    </row>
    <row r="3519" spans="1:9" ht="12.75" customHeight="1" x14ac:dyDescent="0.2">
      <c r="A3519" s="1112" t="s">
        <v>6683</v>
      </c>
      <c r="B3519" s="1112"/>
      <c r="C3519" s="1113" t="s">
        <v>6684</v>
      </c>
      <c r="D3519" s="1113"/>
      <c r="E3519" s="1113"/>
      <c r="F3519" s="1113"/>
      <c r="G3519" s="406" t="s">
        <v>164</v>
      </c>
      <c r="H3519" s="1117">
        <v>3.44</v>
      </c>
      <c r="I3519" s="1115"/>
    </row>
    <row r="3520" spans="1:9" ht="12.75" customHeight="1" x14ac:dyDescent="0.2">
      <c r="A3520" s="1112" t="s">
        <v>6685</v>
      </c>
      <c r="B3520" s="1112"/>
      <c r="C3520" s="1113" t="s">
        <v>6686</v>
      </c>
      <c r="D3520" s="1113"/>
      <c r="E3520" s="1113"/>
      <c r="F3520" s="1113"/>
      <c r="G3520" s="406" t="s">
        <v>164</v>
      </c>
      <c r="H3520" s="1117">
        <v>5.28</v>
      </c>
      <c r="I3520" s="1115"/>
    </row>
    <row r="3521" spans="1:9" ht="12.75" customHeight="1" x14ac:dyDescent="0.2">
      <c r="A3521" s="1112" t="s">
        <v>6687</v>
      </c>
      <c r="B3521" s="1112"/>
      <c r="C3521" s="1113" t="s">
        <v>6688</v>
      </c>
      <c r="D3521" s="1113"/>
      <c r="E3521" s="1113"/>
      <c r="F3521" s="1113"/>
      <c r="G3521" s="406" t="s">
        <v>164</v>
      </c>
      <c r="H3521" s="1114">
        <v>11.68</v>
      </c>
      <c r="I3521" s="1115"/>
    </row>
    <row r="3522" spans="1:9" ht="12.75" customHeight="1" x14ac:dyDescent="0.2">
      <c r="A3522" s="1112" t="s">
        <v>6689</v>
      </c>
      <c r="B3522" s="1112"/>
      <c r="C3522" s="1113" t="s">
        <v>6690</v>
      </c>
      <c r="D3522" s="1113"/>
      <c r="E3522" s="1113"/>
      <c r="F3522" s="1113"/>
      <c r="G3522" s="406" t="s">
        <v>164</v>
      </c>
      <c r="H3522" s="1117">
        <v>7.02</v>
      </c>
      <c r="I3522" s="1115"/>
    </row>
    <row r="3523" spans="1:9" ht="12.75" customHeight="1" x14ac:dyDescent="0.2">
      <c r="A3523" s="1112" t="s">
        <v>6691</v>
      </c>
      <c r="B3523" s="1112"/>
      <c r="C3523" s="1113" t="s">
        <v>6692</v>
      </c>
      <c r="D3523" s="1113"/>
      <c r="E3523" s="1113"/>
      <c r="F3523" s="1113"/>
      <c r="G3523" s="406" t="s">
        <v>164</v>
      </c>
      <c r="H3523" s="1117">
        <v>3.16</v>
      </c>
      <c r="I3523" s="1115"/>
    </row>
    <row r="3524" spans="1:9" ht="12.75" customHeight="1" x14ac:dyDescent="0.2">
      <c r="A3524" s="1112" t="s">
        <v>6693</v>
      </c>
      <c r="B3524" s="1112"/>
      <c r="C3524" s="1113" t="s">
        <v>6694</v>
      </c>
      <c r="D3524" s="1113"/>
      <c r="E3524" s="1113"/>
      <c r="F3524" s="1113"/>
      <c r="G3524" s="406" t="s">
        <v>164</v>
      </c>
      <c r="H3524" s="1117">
        <v>6.08</v>
      </c>
      <c r="I3524" s="1115"/>
    </row>
    <row r="3525" spans="1:9" ht="12.75" customHeight="1" x14ac:dyDescent="0.2">
      <c r="A3525" s="1112" t="s">
        <v>6695</v>
      </c>
      <c r="B3525" s="1112"/>
      <c r="C3525" s="1113" t="s">
        <v>6696</v>
      </c>
      <c r="D3525" s="1113"/>
      <c r="E3525" s="1113"/>
      <c r="F3525" s="1113"/>
      <c r="G3525" s="406" t="s">
        <v>164</v>
      </c>
      <c r="H3525" s="1117">
        <v>6.81</v>
      </c>
      <c r="I3525" s="1115"/>
    </row>
    <row r="3526" spans="1:9" ht="12.75" customHeight="1" x14ac:dyDescent="0.2">
      <c r="A3526" s="1112" t="s">
        <v>6697</v>
      </c>
      <c r="B3526" s="1112"/>
      <c r="C3526" s="1113" t="s">
        <v>6698</v>
      </c>
      <c r="D3526" s="1113"/>
      <c r="E3526" s="1113"/>
      <c r="F3526" s="1113"/>
      <c r="G3526" s="406" t="s">
        <v>53</v>
      </c>
      <c r="H3526" s="1114">
        <v>48.85</v>
      </c>
      <c r="I3526" s="1115"/>
    </row>
    <row r="3527" spans="1:9" ht="12.75" customHeight="1" x14ac:dyDescent="0.2">
      <c r="A3527" s="1112" t="s">
        <v>6699</v>
      </c>
      <c r="B3527" s="1112"/>
      <c r="C3527" s="1113" t="s">
        <v>6700</v>
      </c>
      <c r="D3527" s="1113"/>
      <c r="E3527" s="1113"/>
      <c r="F3527" s="1113"/>
      <c r="G3527" s="406" t="s">
        <v>53</v>
      </c>
      <c r="H3527" s="1114">
        <v>47.76</v>
      </c>
      <c r="I3527" s="1115"/>
    </row>
    <row r="3528" spans="1:9" ht="12.75" customHeight="1" x14ac:dyDescent="0.2">
      <c r="A3528" s="1112" t="s">
        <v>6701</v>
      </c>
      <c r="B3528" s="1112"/>
      <c r="C3528" s="1113" t="s">
        <v>6702</v>
      </c>
      <c r="D3528" s="1113"/>
      <c r="E3528" s="1113"/>
      <c r="F3528" s="1113"/>
      <c r="G3528" s="406" t="s">
        <v>589</v>
      </c>
      <c r="H3528" s="1128">
        <v>6995.9</v>
      </c>
      <c r="I3528" s="1115"/>
    </row>
    <row r="3529" spans="1:9" ht="12.75" customHeight="1" x14ac:dyDescent="0.2">
      <c r="A3529" s="1112" t="s">
        <v>6703</v>
      </c>
      <c r="B3529" s="1112"/>
      <c r="C3529" s="1113" t="s">
        <v>6704</v>
      </c>
      <c r="D3529" s="1113"/>
      <c r="E3529" s="1113"/>
      <c r="F3529" s="1113"/>
      <c r="G3529" s="406" t="s">
        <v>53</v>
      </c>
      <c r="H3529" s="1128">
        <v>3991.91</v>
      </c>
      <c r="I3529" s="1115"/>
    </row>
    <row r="3530" spans="1:9" ht="12.75" customHeight="1" x14ac:dyDescent="0.2">
      <c r="A3530" s="1112" t="s">
        <v>6705</v>
      </c>
      <c r="B3530" s="1112"/>
      <c r="C3530" s="1113" t="s">
        <v>6706</v>
      </c>
      <c r="D3530" s="1113"/>
      <c r="E3530" s="1113"/>
      <c r="F3530" s="1113"/>
      <c r="G3530" s="406" t="s">
        <v>589</v>
      </c>
      <c r="H3530" s="1136">
        <v>10598.19</v>
      </c>
      <c r="I3530" s="1115"/>
    </row>
    <row r="3531" spans="1:9" ht="12.75" customHeight="1" x14ac:dyDescent="0.2">
      <c r="A3531" s="1112" t="s">
        <v>6707</v>
      </c>
      <c r="B3531" s="1112"/>
      <c r="C3531" s="1113" t="s">
        <v>6708</v>
      </c>
      <c r="D3531" s="1113"/>
      <c r="E3531" s="1113"/>
      <c r="F3531" s="1113"/>
      <c r="G3531" s="406" t="s">
        <v>53</v>
      </c>
      <c r="H3531" s="1128">
        <v>6091.71</v>
      </c>
      <c r="I3531" s="1115"/>
    </row>
    <row r="3532" spans="1:9" ht="12.75" customHeight="1" x14ac:dyDescent="0.2">
      <c r="A3532" s="1112" t="s">
        <v>6709</v>
      </c>
      <c r="B3532" s="1112"/>
      <c r="C3532" s="1113" t="s">
        <v>6710</v>
      </c>
      <c r="D3532" s="1113"/>
      <c r="E3532" s="1113"/>
      <c r="F3532" s="1113"/>
      <c r="G3532" s="406" t="s">
        <v>589</v>
      </c>
      <c r="H3532" s="1128">
        <v>1348.41</v>
      </c>
      <c r="I3532" s="1115"/>
    </row>
    <row r="3533" spans="1:9" ht="12.75" customHeight="1" x14ac:dyDescent="0.2">
      <c r="A3533" s="1112" t="s">
        <v>6711</v>
      </c>
      <c r="B3533" s="1112"/>
      <c r="C3533" s="1113" t="s">
        <v>6712</v>
      </c>
      <c r="D3533" s="1113"/>
      <c r="E3533" s="1113"/>
      <c r="F3533" s="1113"/>
      <c r="G3533" s="406" t="s">
        <v>589</v>
      </c>
      <c r="H3533" s="1128">
        <v>1844.83</v>
      </c>
      <c r="I3533" s="1115"/>
    </row>
    <row r="3534" spans="1:9" ht="12.75" customHeight="1" x14ac:dyDescent="0.2">
      <c r="A3534" s="1112" t="s">
        <v>6713</v>
      </c>
      <c r="B3534" s="1112"/>
      <c r="C3534" s="1113" t="s">
        <v>6714</v>
      </c>
      <c r="D3534" s="1113"/>
      <c r="E3534" s="1113"/>
      <c r="F3534" s="1113"/>
      <c r="G3534" s="406" t="s">
        <v>589</v>
      </c>
      <c r="H3534" s="1116">
        <v>324.3</v>
      </c>
      <c r="I3534" s="1115"/>
    </row>
    <row r="3535" spans="1:9" ht="12.75" customHeight="1" x14ac:dyDescent="0.2">
      <c r="A3535" s="1112" t="s">
        <v>6715</v>
      </c>
      <c r="B3535" s="1112"/>
      <c r="C3535" s="1113" t="s">
        <v>6716</v>
      </c>
      <c r="D3535" s="1113"/>
      <c r="E3535" s="1113"/>
      <c r="F3535" s="1113"/>
      <c r="G3535" s="406" t="s">
        <v>53</v>
      </c>
      <c r="H3535" s="1116">
        <v>141.16999999999999</v>
      </c>
      <c r="I3535" s="1115"/>
    </row>
    <row r="3536" spans="1:9" ht="12.75" customHeight="1" x14ac:dyDescent="0.2">
      <c r="A3536" s="1112" t="s">
        <v>6717</v>
      </c>
      <c r="B3536" s="1112"/>
      <c r="C3536" s="1113" t="s">
        <v>6718</v>
      </c>
      <c r="D3536" s="1113"/>
      <c r="E3536" s="1113"/>
      <c r="F3536" s="1113"/>
      <c r="G3536" s="406" t="s">
        <v>589</v>
      </c>
      <c r="H3536" s="1116">
        <v>509.28</v>
      </c>
      <c r="I3536" s="1115"/>
    </row>
    <row r="3537" spans="1:9" ht="12.75" customHeight="1" x14ac:dyDescent="0.2">
      <c r="A3537" s="1112" t="s">
        <v>6719</v>
      </c>
      <c r="B3537" s="1112"/>
      <c r="C3537" s="1113" t="s">
        <v>6720</v>
      </c>
      <c r="D3537" s="1113"/>
      <c r="E3537" s="1113"/>
      <c r="F3537" s="1113"/>
      <c r="G3537" s="406" t="s">
        <v>53</v>
      </c>
      <c r="H3537" s="1116">
        <v>224.57</v>
      </c>
      <c r="I3537" s="1115"/>
    </row>
    <row r="3538" spans="1:9" ht="12.75" customHeight="1" x14ac:dyDescent="0.2">
      <c r="A3538" s="1112" t="s">
        <v>6721</v>
      </c>
      <c r="B3538" s="1112"/>
      <c r="C3538" s="1113" t="s">
        <v>6722</v>
      </c>
      <c r="D3538" s="1113"/>
      <c r="E3538" s="1113"/>
      <c r="F3538" s="1113"/>
      <c r="G3538" s="406" t="s">
        <v>589</v>
      </c>
      <c r="H3538" s="1116">
        <v>751.64</v>
      </c>
      <c r="I3538" s="1115"/>
    </row>
    <row r="3539" spans="1:9" ht="12.75" customHeight="1" x14ac:dyDescent="0.2">
      <c r="A3539" s="1112" t="s">
        <v>6723</v>
      </c>
      <c r="B3539" s="1112"/>
      <c r="C3539" s="1113" t="s">
        <v>6724</v>
      </c>
      <c r="D3539" s="1113"/>
      <c r="E3539" s="1113"/>
      <c r="F3539" s="1113"/>
      <c r="G3539" s="406" t="s">
        <v>53</v>
      </c>
      <c r="H3539" s="1116">
        <v>326.97000000000003</v>
      </c>
      <c r="I3539" s="1115"/>
    </row>
    <row r="3540" spans="1:9" ht="12.75" customHeight="1" x14ac:dyDescent="0.2">
      <c r="A3540" s="1112" t="s">
        <v>6725</v>
      </c>
      <c r="B3540" s="1112"/>
      <c r="C3540" s="1113" t="s">
        <v>6726</v>
      </c>
      <c r="D3540" s="1113"/>
      <c r="E3540" s="1113"/>
      <c r="F3540" s="1113"/>
      <c r="G3540" s="406" t="s">
        <v>589</v>
      </c>
      <c r="H3540" s="1128">
        <v>1112.7</v>
      </c>
      <c r="I3540" s="1115"/>
    </row>
    <row r="3541" spans="1:9" ht="12.75" customHeight="1" x14ac:dyDescent="0.2">
      <c r="A3541" s="1112" t="s">
        <v>6727</v>
      </c>
      <c r="B3541" s="1112"/>
      <c r="C3541" s="1113" t="s">
        <v>6728</v>
      </c>
      <c r="D3541" s="1113"/>
      <c r="E3541" s="1113"/>
      <c r="F3541" s="1113"/>
      <c r="G3541" s="406" t="s">
        <v>53</v>
      </c>
      <c r="H3541" s="1116">
        <v>436.21</v>
      </c>
      <c r="I3541" s="1115"/>
    </row>
    <row r="3542" spans="1:9" ht="12.75" customHeight="1" x14ac:dyDescent="0.2">
      <c r="A3542" s="1112" t="s">
        <v>6729</v>
      </c>
      <c r="B3542" s="1112"/>
      <c r="C3542" s="1113" t="s">
        <v>6730</v>
      </c>
      <c r="D3542" s="1113"/>
      <c r="E3542" s="1113"/>
      <c r="F3542" s="1113"/>
      <c r="G3542" s="406" t="s">
        <v>589</v>
      </c>
      <c r="H3542" s="1128">
        <v>2053.19</v>
      </c>
      <c r="I3542" s="1115"/>
    </row>
    <row r="3543" spans="1:9" ht="12.75" customHeight="1" x14ac:dyDescent="0.2">
      <c r="A3543" s="1112" t="s">
        <v>6731</v>
      </c>
      <c r="B3543" s="1112"/>
      <c r="C3543" s="1113" t="s">
        <v>6732</v>
      </c>
      <c r="D3543" s="1113"/>
      <c r="E3543" s="1113"/>
      <c r="F3543" s="1113"/>
      <c r="G3543" s="406" t="s">
        <v>53</v>
      </c>
      <c r="H3543" s="1116">
        <v>602.48</v>
      </c>
      <c r="I3543" s="1115"/>
    </row>
    <row r="3544" spans="1:9" ht="12.75" customHeight="1" x14ac:dyDescent="0.2">
      <c r="A3544" s="1112" t="s">
        <v>6733</v>
      </c>
      <c r="B3544" s="1112"/>
      <c r="C3544" s="1113" t="s">
        <v>6734</v>
      </c>
      <c r="D3544" s="1113"/>
      <c r="E3544" s="1113"/>
      <c r="F3544" s="1113"/>
      <c r="G3544" s="406" t="s">
        <v>589</v>
      </c>
      <c r="H3544" s="1116">
        <v>125.51</v>
      </c>
      <c r="I3544" s="1115"/>
    </row>
    <row r="3545" spans="1:9" ht="12.75" customHeight="1" x14ac:dyDescent="0.2">
      <c r="A3545" s="1112" t="s">
        <v>6735</v>
      </c>
      <c r="B3545" s="1112"/>
      <c r="C3545" s="1113" t="s">
        <v>6736</v>
      </c>
      <c r="D3545" s="1113"/>
      <c r="E3545" s="1113"/>
      <c r="F3545" s="1113"/>
      <c r="G3545" s="406" t="s">
        <v>53</v>
      </c>
      <c r="H3545" s="1114">
        <v>44.85</v>
      </c>
      <c r="I3545" s="1115"/>
    </row>
    <row r="3546" spans="1:9" ht="12.75" customHeight="1" x14ac:dyDescent="0.2">
      <c r="A3546" s="1112" t="s">
        <v>6737</v>
      </c>
      <c r="B3546" s="1112"/>
      <c r="C3546" s="1113" t="s">
        <v>6738</v>
      </c>
      <c r="D3546" s="1113"/>
      <c r="E3546" s="1113"/>
      <c r="F3546" s="1113"/>
      <c r="G3546" s="406" t="s">
        <v>589</v>
      </c>
      <c r="H3546" s="1116">
        <v>223.69</v>
      </c>
      <c r="I3546" s="1115"/>
    </row>
    <row r="3547" spans="1:9" ht="12.75" customHeight="1" x14ac:dyDescent="0.2">
      <c r="A3547" s="1112" t="s">
        <v>6739</v>
      </c>
      <c r="B3547" s="1112"/>
      <c r="C3547" s="1113" t="s">
        <v>6740</v>
      </c>
      <c r="D3547" s="1113"/>
      <c r="E3547" s="1113"/>
      <c r="F3547" s="1113"/>
      <c r="G3547" s="406" t="s">
        <v>53</v>
      </c>
      <c r="H3547" s="1114">
        <v>80.22</v>
      </c>
      <c r="I3547" s="1115"/>
    </row>
    <row r="3548" spans="1:9" ht="12.75" customHeight="1" x14ac:dyDescent="0.2">
      <c r="A3548" s="1112" t="s">
        <v>6741</v>
      </c>
      <c r="B3548" s="1112"/>
      <c r="C3548" s="1113" t="s">
        <v>6742</v>
      </c>
      <c r="D3548" s="1113"/>
      <c r="E3548" s="1113"/>
      <c r="F3548" s="1113"/>
      <c r="G3548" s="406" t="s">
        <v>589</v>
      </c>
      <c r="H3548" s="1116">
        <v>358.97</v>
      </c>
      <c r="I3548" s="1115"/>
    </row>
    <row r="3549" spans="1:9" ht="12.75" customHeight="1" x14ac:dyDescent="0.2">
      <c r="A3549" s="1112" t="s">
        <v>6743</v>
      </c>
      <c r="B3549" s="1112"/>
      <c r="C3549" s="1113" t="s">
        <v>6744</v>
      </c>
      <c r="D3549" s="1113"/>
      <c r="E3549" s="1113"/>
      <c r="F3549" s="1113"/>
      <c r="G3549" s="406" t="s">
        <v>53</v>
      </c>
      <c r="H3549" s="1116">
        <v>127.49</v>
      </c>
      <c r="I3549" s="1115"/>
    </row>
    <row r="3550" spans="1:9" ht="12.75" customHeight="1" x14ac:dyDescent="0.2">
      <c r="A3550" s="1112" t="s">
        <v>6745</v>
      </c>
      <c r="B3550" s="1112"/>
      <c r="C3550" s="1113" t="s">
        <v>6746</v>
      </c>
      <c r="D3550" s="1113"/>
      <c r="E3550" s="1113"/>
      <c r="F3550" s="1113"/>
      <c r="G3550" s="406" t="s">
        <v>589</v>
      </c>
      <c r="H3550" s="1116">
        <v>544.11</v>
      </c>
      <c r="I3550" s="1115"/>
    </row>
    <row r="3551" spans="1:9" ht="12.75" customHeight="1" x14ac:dyDescent="0.2">
      <c r="A3551" s="1112" t="s">
        <v>6747</v>
      </c>
      <c r="B3551" s="1112"/>
      <c r="C3551" s="1113" t="s">
        <v>6748</v>
      </c>
      <c r="D3551" s="1113"/>
      <c r="E3551" s="1113"/>
      <c r="F3551" s="1113"/>
      <c r="G3551" s="406" t="s">
        <v>53</v>
      </c>
      <c r="H3551" s="1116">
        <v>181.74</v>
      </c>
      <c r="I3551" s="1115"/>
    </row>
    <row r="3552" spans="1:9" ht="12.75" customHeight="1" x14ac:dyDescent="0.2">
      <c r="A3552" s="1112" t="s">
        <v>6749</v>
      </c>
      <c r="B3552" s="1112"/>
      <c r="C3552" s="1113" t="s">
        <v>6750</v>
      </c>
      <c r="D3552" s="1113"/>
      <c r="E3552" s="1113"/>
      <c r="F3552" s="1113"/>
      <c r="G3552" s="406" t="s">
        <v>589</v>
      </c>
      <c r="H3552" s="1116">
        <v>795.67</v>
      </c>
      <c r="I3552" s="1115"/>
    </row>
    <row r="3553" spans="1:9" ht="12.75" customHeight="1" x14ac:dyDescent="0.2">
      <c r="A3553" s="1112" t="s">
        <v>6751</v>
      </c>
      <c r="B3553" s="1112"/>
      <c r="C3553" s="1113" t="s">
        <v>6752</v>
      </c>
      <c r="D3553" s="1113"/>
      <c r="E3553" s="1113"/>
      <c r="F3553" s="1113"/>
      <c r="G3553" s="406" t="s">
        <v>53</v>
      </c>
      <c r="H3553" s="1116">
        <v>242.63</v>
      </c>
      <c r="I3553" s="1115"/>
    </row>
    <row r="3554" spans="1:9" ht="12.75" customHeight="1" x14ac:dyDescent="0.2">
      <c r="A3554" s="1112" t="s">
        <v>6753</v>
      </c>
      <c r="B3554" s="1112"/>
      <c r="C3554" s="1113" t="s">
        <v>6754</v>
      </c>
      <c r="D3554" s="1113"/>
      <c r="E3554" s="1113"/>
      <c r="F3554" s="1113"/>
      <c r="G3554" s="406" t="s">
        <v>589</v>
      </c>
      <c r="H3554" s="1128">
        <v>1483.81</v>
      </c>
      <c r="I3554" s="1115"/>
    </row>
    <row r="3555" spans="1:9" ht="12.75" customHeight="1" x14ac:dyDescent="0.2">
      <c r="A3555" s="1112" t="s">
        <v>6755</v>
      </c>
      <c r="B3555" s="1112"/>
      <c r="C3555" s="1113" t="s">
        <v>6756</v>
      </c>
      <c r="D3555" s="1113"/>
      <c r="E3555" s="1113"/>
      <c r="F3555" s="1113"/>
      <c r="G3555" s="406" t="s">
        <v>53</v>
      </c>
      <c r="H3555" s="1116">
        <v>332.31</v>
      </c>
      <c r="I3555" s="1115"/>
    </row>
    <row r="3556" spans="1:9" ht="12.75" customHeight="1" x14ac:dyDescent="0.2">
      <c r="A3556" s="1112" t="s">
        <v>6757</v>
      </c>
      <c r="B3556" s="1112"/>
      <c r="C3556" s="1113" t="s">
        <v>6758</v>
      </c>
      <c r="D3556" s="1113"/>
      <c r="E3556" s="1113"/>
      <c r="F3556" s="1113"/>
      <c r="G3556" s="406" t="s">
        <v>589</v>
      </c>
      <c r="H3556" s="1116">
        <v>413.9</v>
      </c>
      <c r="I3556" s="1115"/>
    </row>
    <row r="3557" spans="1:9" ht="12.75" customHeight="1" x14ac:dyDescent="0.2">
      <c r="A3557" s="1112" t="s">
        <v>6759</v>
      </c>
      <c r="B3557" s="1112"/>
      <c r="C3557" s="1113" t="s">
        <v>6760</v>
      </c>
      <c r="D3557" s="1113"/>
      <c r="E3557" s="1113"/>
      <c r="F3557" s="1113"/>
      <c r="G3557" s="406" t="s">
        <v>53</v>
      </c>
      <c r="H3557" s="1116">
        <v>211.69</v>
      </c>
      <c r="I3557" s="1115"/>
    </row>
    <row r="3558" spans="1:9" ht="12.75" customHeight="1" x14ac:dyDescent="0.2">
      <c r="A3558" s="1112" t="s">
        <v>6761</v>
      </c>
      <c r="B3558" s="1112"/>
      <c r="C3558" s="1113" t="s">
        <v>6762</v>
      </c>
      <c r="D3558" s="1113"/>
      <c r="E3558" s="1113"/>
      <c r="F3558" s="1113"/>
      <c r="G3558" s="406" t="s">
        <v>589</v>
      </c>
      <c r="H3558" s="1116">
        <v>647.66</v>
      </c>
      <c r="I3558" s="1115"/>
    </row>
    <row r="3559" spans="1:9" ht="12.75" customHeight="1" x14ac:dyDescent="0.2">
      <c r="A3559" s="1112" t="s">
        <v>6763</v>
      </c>
      <c r="B3559" s="1112"/>
      <c r="C3559" s="1113" t="s">
        <v>6764</v>
      </c>
      <c r="D3559" s="1113"/>
      <c r="E3559" s="1113"/>
      <c r="F3559" s="1113"/>
      <c r="G3559" s="406" t="s">
        <v>53</v>
      </c>
      <c r="H3559" s="1116">
        <v>336.53</v>
      </c>
      <c r="I3559" s="1115"/>
    </row>
    <row r="3560" spans="1:9" ht="12.75" customHeight="1" x14ac:dyDescent="0.2">
      <c r="A3560" s="1112" t="s">
        <v>6765</v>
      </c>
      <c r="B3560" s="1112"/>
      <c r="C3560" s="1113" t="s">
        <v>6766</v>
      </c>
      <c r="D3560" s="1113"/>
      <c r="E3560" s="1113"/>
      <c r="F3560" s="1113"/>
      <c r="G3560" s="406" t="s">
        <v>589</v>
      </c>
      <c r="H3560" s="1116">
        <v>959.17</v>
      </c>
      <c r="I3560" s="1115"/>
    </row>
    <row r="3561" spans="1:9" ht="12.75" customHeight="1" x14ac:dyDescent="0.2">
      <c r="A3561" s="1112" t="s">
        <v>6767</v>
      </c>
      <c r="B3561" s="1112"/>
      <c r="C3561" s="1113" t="s">
        <v>6768</v>
      </c>
      <c r="D3561" s="1113"/>
      <c r="E3561" s="1113"/>
      <c r="F3561" s="1113"/>
      <c r="G3561" s="406" t="s">
        <v>53</v>
      </c>
      <c r="H3561" s="1116">
        <v>490.41</v>
      </c>
      <c r="I3561" s="1115"/>
    </row>
    <row r="3562" spans="1:9" ht="12.75" customHeight="1" x14ac:dyDescent="0.2">
      <c r="A3562" s="1112" t="s">
        <v>6769</v>
      </c>
      <c r="B3562" s="1112"/>
      <c r="C3562" s="1113" t="s">
        <v>6770</v>
      </c>
      <c r="D3562" s="1113"/>
      <c r="E3562" s="1113"/>
      <c r="F3562" s="1113"/>
      <c r="G3562" s="406" t="s">
        <v>589</v>
      </c>
      <c r="H3562" s="1128">
        <v>1429.73</v>
      </c>
      <c r="I3562" s="1115"/>
    </row>
    <row r="3563" spans="1:9" ht="12.75" customHeight="1" x14ac:dyDescent="0.2">
      <c r="A3563" s="1112" t="s">
        <v>6771</v>
      </c>
      <c r="B3563" s="1112"/>
      <c r="C3563" s="1113" t="s">
        <v>6772</v>
      </c>
      <c r="D3563" s="1113"/>
      <c r="E3563" s="1113"/>
      <c r="F3563" s="1113"/>
      <c r="G3563" s="406" t="s">
        <v>53</v>
      </c>
      <c r="H3563" s="1116">
        <v>656</v>
      </c>
      <c r="I3563" s="1115"/>
    </row>
    <row r="3564" spans="1:9" ht="12.75" customHeight="1" x14ac:dyDescent="0.2">
      <c r="A3564" s="1112" t="s">
        <v>6773</v>
      </c>
      <c r="B3564" s="1112"/>
      <c r="C3564" s="1113" t="s">
        <v>6774</v>
      </c>
      <c r="D3564" s="1113"/>
      <c r="E3564" s="1113"/>
      <c r="F3564" s="1113"/>
      <c r="G3564" s="406" t="s">
        <v>589</v>
      </c>
      <c r="H3564" s="1128">
        <v>2629.05</v>
      </c>
      <c r="I3564" s="1115"/>
    </row>
    <row r="3565" spans="1:9" ht="12.75" customHeight="1" x14ac:dyDescent="0.2">
      <c r="A3565" s="1112" t="s">
        <v>6775</v>
      </c>
      <c r="B3565" s="1112"/>
      <c r="C3565" s="1113" t="s">
        <v>6776</v>
      </c>
      <c r="D3565" s="1113"/>
      <c r="E3565" s="1113"/>
      <c r="F3565" s="1113"/>
      <c r="G3565" s="406" t="s">
        <v>53</v>
      </c>
      <c r="H3565" s="1116">
        <v>904.72</v>
      </c>
      <c r="I3565" s="1115"/>
    </row>
    <row r="3566" spans="1:9" ht="12.75" customHeight="1" x14ac:dyDescent="0.2">
      <c r="A3566" s="1112" t="s">
        <v>6777</v>
      </c>
      <c r="B3566" s="1112"/>
      <c r="C3566" s="1113" t="s">
        <v>6778</v>
      </c>
      <c r="D3566" s="1113"/>
      <c r="E3566" s="1113"/>
      <c r="F3566" s="1113"/>
      <c r="G3566" s="406" t="s">
        <v>53</v>
      </c>
      <c r="H3566" s="1114">
        <v>54</v>
      </c>
      <c r="I3566" s="1115"/>
    </row>
    <row r="3567" spans="1:9" ht="12.75" customHeight="1" x14ac:dyDescent="0.2">
      <c r="A3567" s="1112" t="s">
        <v>6779</v>
      </c>
      <c r="B3567" s="1112"/>
      <c r="C3567" s="1113" t="s">
        <v>6780</v>
      </c>
      <c r="D3567" s="1113"/>
      <c r="E3567" s="1113"/>
      <c r="F3567" s="1113"/>
      <c r="G3567" s="406" t="s">
        <v>53</v>
      </c>
      <c r="H3567" s="1114">
        <v>60.2</v>
      </c>
      <c r="I3567" s="1115"/>
    </row>
    <row r="3568" spans="1:9" ht="12.75" customHeight="1" x14ac:dyDescent="0.2">
      <c r="A3568" s="1112" t="s">
        <v>6781</v>
      </c>
      <c r="B3568" s="1112"/>
      <c r="C3568" s="1113" t="s">
        <v>6782</v>
      </c>
      <c r="D3568" s="1113"/>
      <c r="E3568" s="1113"/>
      <c r="F3568" s="1113"/>
      <c r="G3568" s="406" t="s">
        <v>53</v>
      </c>
      <c r="H3568" s="1114">
        <v>68.73</v>
      </c>
      <c r="I3568" s="1115"/>
    </row>
    <row r="3569" spans="1:9" ht="12.75" customHeight="1" x14ac:dyDescent="0.2">
      <c r="A3569" s="1112" t="s">
        <v>6783</v>
      </c>
      <c r="B3569" s="1112"/>
      <c r="C3569" s="1113" t="s">
        <v>6784</v>
      </c>
      <c r="D3569" s="1113"/>
      <c r="E3569" s="1113"/>
      <c r="F3569" s="1113"/>
      <c r="G3569" s="406" t="s">
        <v>53</v>
      </c>
      <c r="H3569" s="1114">
        <v>76.069999999999993</v>
      </c>
      <c r="I3569" s="1115"/>
    </row>
    <row r="3570" spans="1:9" ht="12.75" customHeight="1" x14ac:dyDescent="0.2">
      <c r="A3570" s="1112" t="s">
        <v>6785</v>
      </c>
      <c r="B3570" s="1112"/>
      <c r="C3570" s="1113" t="s">
        <v>6786</v>
      </c>
      <c r="D3570" s="1113"/>
      <c r="E3570" s="1113"/>
      <c r="F3570" s="1113"/>
      <c r="G3570" s="406" t="s">
        <v>53</v>
      </c>
      <c r="H3570" s="1114">
        <v>84.61</v>
      </c>
      <c r="I3570" s="1115"/>
    </row>
    <row r="3571" spans="1:9" ht="12.75" customHeight="1" x14ac:dyDescent="0.2">
      <c r="A3571" s="1112" t="s">
        <v>6787</v>
      </c>
      <c r="B3571" s="1112"/>
      <c r="C3571" s="1113" t="s">
        <v>6788</v>
      </c>
      <c r="D3571" s="1113"/>
      <c r="E3571" s="1113"/>
      <c r="F3571" s="1113"/>
      <c r="G3571" s="406" t="s">
        <v>53</v>
      </c>
      <c r="H3571" s="1114">
        <v>38.25</v>
      </c>
      <c r="I3571" s="1115"/>
    </row>
    <row r="3572" spans="1:9" ht="12.75" customHeight="1" x14ac:dyDescent="0.2">
      <c r="A3572" s="1112" t="s">
        <v>6789</v>
      </c>
      <c r="B3572" s="1112"/>
      <c r="C3572" s="1113" t="s">
        <v>6790</v>
      </c>
      <c r="D3572" s="1113"/>
      <c r="E3572" s="1113"/>
      <c r="F3572" s="1113"/>
      <c r="G3572" s="406" t="s">
        <v>53</v>
      </c>
      <c r="H3572" s="1114">
        <v>44.94</v>
      </c>
      <c r="I3572" s="1115"/>
    </row>
    <row r="3573" spans="1:9" ht="12.75" customHeight="1" x14ac:dyDescent="0.2">
      <c r="A3573" s="1112" t="s">
        <v>6791</v>
      </c>
      <c r="B3573" s="1112"/>
      <c r="C3573" s="1113" t="s">
        <v>6792</v>
      </c>
      <c r="D3573" s="1113"/>
      <c r="E3573" s="1113"/>
      <c r="F3573" s="1113"/>
      <c r="G3573" s="406" t="s">
        <v>53</v>
      </c>
      <c r="H3573" s="1114">
        <v>52.37</v>
      </c>
      <c r="I3573" s="1115"/>
    </row>
    <row r="3574" spans="1:9" ht="12.75" customHeight="1" x14ac:dyDescent="0.2">
      <c r="A3574" s="1112" t="s">
        <v>6793</v>
      </c>
      <c r="B3574" s="1112"/>
      <c r="C3574" s="1113" t="s">
        <v>6794</v>
      </c>
      <c r="D3574" s="1113"/>
      <c r="E3574" s="1113"/>
      <c r="F3574" s="1113"/>
      <c r="G3574" s="406" t="s">
        <v>53</v>
      </c>
      <c r="H3574" s="1114">
        <v>43.35</v>
      </c>
      <c r="I3574" s="1115"/>
    </row>
    <row r="3575" spans="1:9" ht="12.75" customHeight="1" x14ac:dyDescent="0.2">
      <c r="A3575" s="1112" t="s">
        <v>6795</v>
      </c>
      <c r="B3575" s="1112"/>
      <c r="C3575" s="1113" t="s">
        <v>6796</v>
      </c>
      <c r="D3575" s="1113"/>
      <c r="E3575" s="1113"/>
      <c r="F3575" s="1113"/>
      <c r="G3575" s="406" t="s">
        <v>53</v>
      </c>
      <c r="H3575" s="1114">
        <v>50.73</v>
      </c>
      <c r="I3575" s="1115"/>
    </row>
    <row r="3576" spans="1:9" ht="12.75" customHeight="1" x14ac:dyDescent="0.2">
      <c r="A3576" s="1112" t="s">
        <v>6797</v>
      </c>
      <c r="B3576" s="1112"/>
      <c r="C3576" s="1113" t="s">
        <v>6798</v>
      </c>
      <c r="D3576" s="1113"/>
      <c r="E3576" s="1113"/>
      <c r="F3576" s="1113"/>
      <c r="G3576" s="406" t="s">
        <v>53</v>
      </c>
      <c r="H3576" s="1114">
        <v>55.26</v>
      </c>
      <c r="I3576" s="1115"/>
    </row>
    <row r="3577" spans="1:9" ht="12.75" customHeight="1" x14ac:dyDescent="0.2">
      <c r="A3577" s="1112" t="s">
        <v>6799</v>
      </c>
      <c r="B3577" s="1112"/>
      <c r="C3577" s="1113" t="s">
        <v>6800</v>
      </c>
      <c r="D3577" s="1113"/>
      <c r="E3577" s="1113"/>
      <c r="F3577" s="1113"/>
      <c r="G3577" s="406" t="s">
        <v>53</v>
      </c>
      <c r="H3577" s="1114">
        <v>63.95</v>
      </c>
      <c r="I3577" s="1115"/>
    </row>
    <row r="3578" spans="1:9" ht="12.75" customHeight="1" x14ac:dyDescent="0.2">
      <c r="A3578" s="1112" t="s">
        <v>6801</v>
      </c>
      <c r="B3578" s="1112"/>
      <c r="C3578" s="1113" t="s">
        <v>6802</v>
      </c>
      <c r="D3578" s="1113"/>
      <c r="E3578" s="1113"/>
      <c r="F3578" s="1113"/>
      <c r="G3578" s="406" t="s">
        <v>53</v>
      </c>
      <c r="H3578" s="1114">
        <v>47.65</v>
      </c>
      <c r="I3578" s="1115"/>
    </row>
    <row r="3579" spans="1:9" ht="12.75" customHeight="1" x14ac:dyDescent="0.2">
      <c r="A3579" s="1112" t="s">
        <v>6803</v>
      </c>
      <c r="B3579" s="1112"/>
      <c r="C3579" s="1113" t="s">
        <v>6804</v>
      </c>
      <c r="D3579" s="1113"/>
      <c r="E3579" s="1113"/>
      <c r="F3579" s="1113"/>
      <c r="G3579" s="406" t="s">
        <v>53</v>
      </c>
      <c r="H3579" s="1114">
        <v>53.52</v>
      </c>
      <c r="I3579" s="1115"/>
    </row>
    <row r="3580" spans="1:9" ht="12.75" customHeight="1" x14ac:dyDescent="0.2">
      <c r="A3580" s="1112" t="s">
        <v>6805</v>
      </c>
      <c r="B3580" s="1112"/>
      <c r="C3580" s="1113" t="s">
        <v>6806</v>
      </c>
      <c r="D3580" s="1113"/>
      <c r="E3580" s="1113"/>
      <c r="F3580" s="1113"/>
      <c r="G3580" s="406" t="s">
        <v>53</v>
      </c>
      <c r="H3580" s="1114">
        <v>59.83</v>
      </c>
      <c r="I3580" s="1115"/>
    </row>
    <row r="3581" spans="1:9" ht="12.75" customHeight="1" x14ac:dyDescent="0.2">
      <c r="A3581" s="1112" t="s">
        <v>6807</v>
      </c>
      <c r="B3581" s="1112"/>
      <c r="C3581" s="1113" t="s">
        <v>6808</v>
      </c>
      <c r="D3581" s="1113"/>
      <c r="E3581" s="1113"/>
      <c r="F3581" s="1113"/>
      <c r="G3581" s="406" t="s">
        <v>53</v>
      </c>
      <c r="H3581" s="1114">
        <v>67.430000000000007</v>
      </c>
      <c r="I3581" s="1115"/>
    </row>
    <row r="3582" spans="1:9" ht="12.75" customHeight="1" x14ac:dyDescent="0.2">
      <c r="A3582" s="1112" t="s">
        <v>6809</v>
      </c>
      <c r="B3582" s="1112"/>
      <c r="C3582" s="1113" t="s">
        <v>6810</v>
      </c>
      <c r="D3582" s="1113"/>
      <c r="E3582" s="1113"/>
      <c r="F3582" s="1113"/>
      <c r="G3582" s="406" t="s">
        <v>53</v>
      </c>
      <c r="H3582" s="1114">
        <v>75.36</v>
      </c>
      <c r="I3582" s="1115"/>
    </row>
    <row r="3583" spans="1:9" ht="12.75" customHeight="1" x14ac:dyDescent="0.2">
      <c r="A3583" s="1112" t="s">
        <v>6811</v>
      </c>
      <c r="B3583" s="1112"/>
      <c r="C3583" s="1113" t="s">
        <v>6812</v>
      </c>
      <c r="D3583" s="1113"/>
      <c r="E3583" s="1113"/>
      <c r="F3583" s="1113"/>
      <c r="G3583" s="406" t="s">
        <v>53</v>
      </c>
      <c r="H3583" s="1114">
        <v>51.93</v>
      </c>
      <c r="I3583" s="1115"/>
    </row>
    <row r="3584" spans="1:9" ht="12.75" customHeight="1" x14ac:dyDescent="0.2">
      <c r="A3584" s="1112" t="s">
        <v>6813</v>
      </c>
      <c r="B3584" s="1112"/>
      <c r="C3584" s="1113" t="s">
        <v>6814</v>
      </c>
      <c r="D3584" s="1113"/>
      <c r="E3584" s="1113"/>
      <c r="F3584" s="1113"/>
      <c r="G3584" s="406" t="s">
        <v>53</v>
      </c>
      <c r="H3584" s="1114">
        <v>56.89</v>
      </c>
      <c r="I3584" s="1115"/>
    </row>
    <row r="3585" spans="1:9" ht="12.75" customHeight="1" x14ac:dyDescent="0.2">
      <c r="A3585" s="1112" t="s">
        <v>6815</v>
      </c>
      <c r="B3585" s="1112"/>
      <c r="C3585" s="1113" t="s">
        <v>6816</v>
      </c>
      <c r="D3585" s="1113"/>
      <c r="E3585" s="1113"/>
      <c r="F3585" s="1113"/>
      <c r="G3585" s="406" t="s">
        <v>53</v>
      </c>
      <c r="H3585" s="1114">
        <v>64.44</v>
      </c>
      <c r="I3585" s="1115"/>
    </row>
    <row r="3586" spans="1:9" ht="12.75" customHeight="1" x14ac:dyDescent="0.2">
      <c r="A3586" s="1112" t="s">
        <v>6817</v>
      </c>
      <c r="B3586" s="1112"/>
      <c r="C3586" s="1113" t="s">
        <v>6818</v>
      </c>
      <c r="D3586" s="1113"/>
      <c r="E3586" s="1113"/>
      <c r="F3586" s="1113"/>
      <c r="G3586" s="406" t="s">
        <v>53</v>
      </c>
      <c r="H3586" s="1114">
        <v>71.67</v>
      </c>
      <c r="I3586" s="1115"/>
    </row>
    <row r="3587" spans="1:9" ht="12.75" customHeight="1" x14ac:dyDescent="0.2">
      <c r="A3587" s="1112" t="s">
        <v>6819</v>
      </c>
      <c r="B3587" s="1112"/>
      <c r="C3587" s="1113" t="s">
        <v>6820</v>
      </c>
      <c r="D3587" s="1113"/>
      <c r="E3587" s="1113"/>
      <c r="F3587" s="1113"/>
      <c r="G3587" s="406" t="s">
        <v>53</v>
      </c>
      <c r="H3587" s="1114">
        <v>79.61</v>
      </c>
      <c r="I3587" s="1115"/>
    </row>
    <row r="3588" spans="1:9" ht="12.75" customHeight="1" x14ac:dyDescent="0.2">
      <c r="A3588" s="1112" t="s">
        <v>6821</v>
      </c>
      <c r="B3588" s="1112"/>
      <c r="C3588" s="1113" t="s">
        <v>6822</v>
      </c>
      <c r="D3588" s="1113"/>
      <c r="E3588" s="1113"/>
      <c r="F3588" s="1113"/>
      <c r="G3588" s="406" t="s">
        <v>53</v>
      </c>
      <c r="H3588" s="1114">
        <v>64.349999999999994</v>
      </c>
      <c r="I3588" s="1115"/>
    </row>
    <row r="3589" spans="1:9" ht="12.75" customHeight="1" x14ac:dyDescent="0.2">
      <c r="A3589" s="1112" t="s">
        <v>6823</v>
      </c>
      <c r="B3589" s="1112"/>
      <c r="C3589" s="1113" t="s">
        <v>6824</v>
      </c>
      <c r="D3589" s="1113"/>
      <c r="E3589" s="1113"/>
      <c r="F3589" s="1113"/>
      <c r="G3589" s="406" t="s">
        <v>53</v>
      </c>
      <c r="H3589" s="1114">
        <v>67.47</v>
      </c>
      <c r="I3589" s="1115"/>
    </row>
    <row r="3590" spans="1:9" ht="12.75" customHeight="1" x14ac:dyDescent="0.2">
      <c r="A3590" s="1112" t="s">
        <v>6825</v>
      </c>
      <c r="B3590" s="1112"/>
      <c r="C3590" s="1113" t="s">
        <v>6826</v>
      </c>
      <c r="D3590" s="1113"/>
      <c r="E3590" s="1113"/>
      <c r="F3590" s="1113"/>
      <c r="G3590" s="406" t="s">
        <v>53</v>
      </c>
      <c r="H3590" s="1114">
        <v>70.42</v>
      </c>
      <c r="I3590" s="1115"/>
    </row>
    <row r="3591" spans="1:9" ht="12.75" customHeight="1" x14ac:dyDescent="0.2">
      <c r="A3591" s="1112" t="s">
        <v>6827</v>
      </c>
      <c r="B3591" s="1112"/>
      <c r="C3591" s="1113" t="s">
        <v>6828</v>
      </c>
      <c r="D3591" s="1113"/>
      <c r="E3591" s="1113"/>
      <c r="F3591" s="1113"/>
      <c r="G3591" s="406" t="s">
        <v>53</v>
      </c>
      <c r="H3591" s="1114">
        <v>73.959999999999994</v>
      </c>
      <c r="I3591" s="1115"/>
    </row>
    <row r="3592" spans="1:9" ht="12.75" customHeight="1" x14ac:dyDescent="0.2">
      <c r="A3592" s="1112" t="s">
        <v>6829</v>
      </c>
      <c r="B3592" s="1112"/>
      <c r="C3592" s="1113" t="s">
        <v>6830</v>
      </c>
      <c r="D3592" s="1113"/>
      <c r="E3592" s="1113"/>
      <c r="F3592" s="1113"/>
      <c r="G3592" s="406" t="s">
        <v>53</v>
      </c>
      <c r="H3592" s="1114">
        <v>77.13</v>
      </c>
      <c r="I3592" s="1115"/>
    </row>
    <row r="3593" spans="1:9" ht="12.75" customHeight="1" x14ac:dyDescent="0.2">
      <c r="A3593" s="1112" t="s">
        <v>6831</v>
      </c>
      <c r="B3593" s="1112"/>
      <c r="C3593" s="1113" t="s">
        <v>6832</v>
      </c>
      <c r="D3593" s="1113"/>
      <c r="E3593" s="1113"/>
      <c r="F3593" s="1113"/>
      <c r="G3593" s="406" t="s">
        <v>53</v>
      </c>
      <c r="H3593" s="1114">
        <v>39.03</v>
      </c>
      <c r="I3593" s="1115"/>
    </row>
    <row r="3594" spans="1:9" ht="12.75" customHeight="1" x14ac:dyDescent="0.2">
      <c r="A3594" s="1112" t="s">
        <v>6833</v>
      </c>
      <c r="B3594" s="1112"/>
      <c r="C3594" s="1113" t="s">
        <v>6834</v>
      </c>
      <c r="D3594" s="1113"/>
      <c r="E3594" s="1113"/>
      <c r="F3594" s="1113"/>
      <c r="G3594" s="406" t="s">
        <v>53</v>
      </c>
      <c r="H3594" s="1114">
        <v>42.03</v>
      </c>
      <c r="I3594" s="1115"/>
    </row>
    <row r="3595" spans="1:9" ht="12.75" customHeight="1" x14ac:dyDescent="0.2">
      <c r="A3595" s="1112" t="s">
        <v>6835</v>
      </c>
      <c r="B3595" s="1112"/>
      <c r="C3595" s="1113" t="s">
        <v>6836</v>
      </c>
      <c r="D3595" s="1113"/>
      <c r="E3595" s="1113"/>
      <c r="F3595" s="1113"/>
      <c r="G3595" s="406" t="s">
        <v>53</v>
      </c>
      <c r="H3595" s="1114">
        <v>44.2</v>
      </c>
      <c r="I3595" s="1115"/>
    </row>
    <row r="3596" spans="1:9" ht="12.75" customHeight="1" x14ac:dyDescent="0.2">
      <c r="A3596" s="1112" t="s">
        <v>6837</v>
      </c>
      <c r="B3596" s="1112"/>
      <c r="C3596" s="1113" t="s">
        <v>6838</v>
      </c>
      <c r="D3596" s="1113"/>
      <c r="E3596" s="1113"/>
      <c r="F3596" s="1113"/>
      <c r="G3596" s="406" t="s">
        <v>53</v>
      </c>
      <c r="H3596" s="1114">
        <v>46.76</v>
      </c>
      <c r="I3596" s="1115"/>
    </row>
    <row r="3597" spans="1:9" ht="12.75" customHeight="1" x14ac:dyDescent="0.2">
      <c r="A3597" s="1112" t="s">
        <v>6839</v>
      </c>
      <c r="B3597" s="1112"/>
      <c r="C3597" s="1113" t="s">
        <v>6840</v>
      </c>
      <c r="D3597" s="1113"/>
      <c r="E3597" s="1113"/>
      <c r="F3597" s="1113"/>
      <c r="G3597" s="406" t="s">
        <v>53</v>
      </c>
      <c r="H3597" s="1114">
        <v>49.86</v>
      </c>
      <c r="I3597" s="1115"/>
    </row>
    <row r="3598" spans="1:9" ht="12.75" customHeight="1" x14ac:dyDescent="0.2">
      <c r="A3598" s="1112" t="s">
        <v>6841</v>
      </c>
      <c r="B3598" s="1112"/>
      <c r="C3598" s="1113" t="s">
        <v>6842</v>
      </c>
      <c r="D3598" s="1113"/>
      <c r="E3598" s="1113"/>
      <c r="F3598" s="1113"/>
      <c r="G3598" s="406" t="s">
        <v>53</v>
      </c>
      <c r="H3598" s="1114">
        <v>49.31</v>
      </c>
      <c r="I3598" s="1115"/>
    </row>
    <row r="3599" spans="1:9" ht="12.75" customHeight="1" x14ac:dyDescent="0.2">
      <c r="A3599" s="1112" t="s">
        <v>6843</v>
      </c>
      <c r="B3599" s="1112"/>
      <c r="C3599" s="1113" t="s">
        <v>6844</v>
      </c>
      <c r="D3599" s="1113"/>
      <c r="E3599" s="1113"/>
      <c r="F3599" s="1113"/>
      <c r="G3599" s="406" t="s">
        <v>53</v>
      </c>
      <c r="H3599" s="1114">
        <v>51.43</v>
      </c>
      <c r="I3599" s="1115"/>
    </row>
    <row r="3600" spans="1:9" ht="12.75" customHeight="1" x14ac:dyDescent="0.2">
      <c r="A3600" s="1112" t="s">
        <v>6845</v>
      </c>
      <c r="B3600" s="1112"/>
      <c r="C3600" s="1113" t="s">
        <v>6846</v>
      </c>
      <c r="D3600" s="1113"/>
      <c r="E3600" s="1113"/>
      <c r="F3600" s="1113"/>
      <c r="G3600" s="406" t="s">
        <v>53</v>
      </c>
      <c r="H3600" s="1114">
        <v>55.3</v>
      </c>
      <c r="I3600" s="1115"/>
    </row>
    <row r="3601" spans="1:9" ht="12.75" customHeight="1" x14ac:dyDescent="0.2">
      <c r="A3601" s="1112" t="s">
        <v>6847</v>
      </c>
      <c r="B3601" s="1112"/>
      <c r="C3601" s="1113" t="s">
        <v>6848</v>
      </c>
      <c r="D3601" s="1113"/>
      <c r="E3601" s="1113"/>
      <c r="F3601" s="1113"/>
      <c r="G3601" s="406" t="s">
        <v>53</v>
      </c>
      <c r="H3601" s="1114">
        <v>58.57</v>
      </c>
      <c r="I3601" s="1115"/>
    </row>
    <row r="3602" spans="1:9" ht="12.75" customHeight="1" x14ac:dyDescent="0.2">
      <c r="A3602" s="1112" t="s">
        <v>6849</v>
      </c>
      <c r="B3602" s="1112"/>
      <c r="C3602" s="1113" t="s">
        <v>6850</v>
      </c>
      <c r="D3602" s="1113"/>
      <c r="E3602" s="1113"/>
      <c r="F3602" s="1113"/>
      <c r="G3602" s="406" t="s">
        <v>53</v>
      </c>
      <c r="H3602" s="1114">
        <v>54.63</v>
      </c>
      <c r="I3602" s="1115"/>
    </row>
    <row r="3603" spans="1:9" ht="12.75" customHeight="1" x14ac:dyDescent="0.2">
      <c r="A3603" s="1112" t="s">
        <v>6851</v>
      </c>
      <c r="B3603" s="1112"/>
      <c r="C3603" s="1113" t="s">
        <v>6852</v>
      </c>
      <c r="D3603" s="1113"/>
      <c r="E3603" s="1113"/>
      <c r="F3603" s="1113"/>
      <c r="G3603" s="406" t="s">
        <v>53</v>
      </c>
      <c r="H3603" s="1114">
        <v>55.67</v>
      </c>
      <c r="I3603" s="1115"/>
    </row>
    <row r="3604" spans="1:9" ht="12.75" customHeight="1" x14ac:dyDescent="0.2">
      <c r="A3604" s="1112" t="s">
        <v>6853</v>
      </c>
      <c r="B3604" s="1112"/>
      <c r="C3604" s="1113" t="s">
        <v>6854</v>
      </c>
      <c r="D3604" s="1113"/>
      <c r="E3604" s="1113"/>
      <c r="F3604" s="1113"/>
      <c r="G3604" s="406" t="s">
        <v>53</v>
      </c>
      <c r="H3604" s="1114">
        <v>59.54</v>
      </c>
      <c r="I3604" s="1115"/>
    </row>
    <row r="3605" spans="1:9" ht="12.75" customHeight="1" x14ac:dyDescent="0.2">
      <c r="A3605" s="1112" t="s">
        <v>6855</v>
      </c>
      <c r="B3605" s="1112"/>
      <c r="C3605" s="1113" t="s">
        <v>6856</v>
      </c>
      <c r="D3605" s="1113"/>
      <c r="E3605" s="1113"/>
      <c r="F3605" s="1113"/>
      <c r="G3605" s="406" t="s">
        <v>53</v>
      </c>
      <c r="H3605" s="1114">
        <v>63.52</v>
      </c>
      <c r="I3605" s="1115"/>
    </row>
    <row r="3606" spans="1:9" ht="12.75" customHeight="1" x14ac:dyDescent="0.2">
      <c r="A3606" s="1112" t="s">
        <v>6857</v>
      </c>
      <c r="B3606" s="1112"/>
      <c r="C3606" s="1113" t="s">
        <v>6858</v>
      </c>
      <c r="D3606" s="1113"/>
      <c r="E3606" s="1113"/>
      <c r="F3606" s="1113"/>
      <c r="G3606" s="406" t="s">
        <v>53</v>
      </c>
      <c r="H3606" s="1114">
        <v>66.73</v>
      </c>
      <c r="I3606" s="1115"/>
    </row>
    <row r="3607" spans="1:9" ht="12.75" customHeight="1" x14ac:dyDescent="0.2">
      <c r="A3607" s="1112" t="s">
        <v>6859</v>
      </c>
      <c r="B3607" s="1112"/>
      <c r="C3607" s="1113" t="s">
        <v>6860</v>
      </c>
      <c r="D3607" s="1113"/>
      <c r="E3607" s="1113"/>
      <c r="F3607" s="1113"/>
      <c r="G3607" s="406" t="s">
        <v>53</v>
      </c>
      <c r="H3607" s="1114">
        <v>59.2</v>
      </c>
      <c r="I3607" s="1115"/>
    </row>
    <row r="3608" spans="1:9" ht="12.75" customHeight="1" x14ac:dyDescent="0.2">
      <c r="A3608" s="1112" t="s">
        <v>6861</v>
      </c>
      <c r="B3608" s="1112"/>
      <c r="C3608" s="1113" t="s">
        <v>6862</v>
      </c>
      <c r="D3608" s="1113"/>
      <c r="E3608" s="1113"/>
      <c r="F3608" s="1113"/>
      <c r="G3608" s="406" t="s">
        <v>53</v>
      </c>
      <c r="H3608" s="1114">
        <v>61.49</v>
      </c>
      <c r="I3608" s="1115"/>
    </row>
    <row r="3609" spans="1:9" ht="12.75" customHeight="1" x14ac:dyDescent="0.2">
      <c r="A3609" s="1112" t="s">
        <v>6863</v>
      </c>
      <c r="B3609" s="1112"/>
      <c r="C3609" s="1113" t="s">
        <v>6864</v>
      </c>
      <c r="D3609" s="1113"/>
      <c r="E3609" s="1113"/>
      <c r="F3609" s="1113"/>
      <c r="G3609" s="406" t="s">
        <v>53</v>
      </c>
      <c r="H3609" s="1114">
        <v>65.040000000000006</v>
      </c>
      <c r="I3609" s="1115"/>
    </row>
    <row r="3610" spans="1:9" ht="12.75" customHeight="1" x14ac:dyDescent="0.2">
      <c r="A3610" s="1112" t="s">
        <v>6865</v>
      </c>
      <c r="B3610" s="1112"/>
      <c r="C3610" s="1113" t="s">
        <v>6866</v>
      </c>
      <c r="D3610" s="1113"/>
      <c r="E3610" s="1113"/>
      <c r="F3610" s="1113"/>
      <c r="G3610" s="406" t="s">
        <v>53</v>
      </c>
      <c r="H3610" s="1114">
        <v>68.47</v>
      </c>
      <c r="I3610" s="1115"/>
    </row>
    <row r="3611" spans="1:9" ht="12.75" customHeight="1" x14ac:dyDescent="0.2">
      <c r="A3611" s="1112" t="s">
        <v>6867</v>
      </c>
      <c r="B3611" s="1112"/>
      <c r="C3611" s="1113" t="s">
        <v>6868</v>
      </c>
      <c r="D3611" s="1113"/>
      <c r="E3611" s="1113"/>
      <c r="F3611" s="1113"/>
      <c r="G3611" s="406" t="s">
        <v>53</v>
      </c>
      <c r="H3611" s="1114">
        <v>72.02</v>
      </c>
      <c r="I3611" s="1115"/>
    </row>
    <row r="3612" spans="1:9" ht="12.75" customHeight="1" x14ac:dyDescent="0.2">
      <c r="A3612" s="1112" t="s">
        <v>6869</v>
      </c>
      <c r="B3612" s="1112"/>
      <c r="C3612" s="1113" t="s">
        <v>6870</v>
      </c>
      <c r="D3612" s="1113"/>
      <c r="E3612" s="1113"/>
      <c r="F3612" s="1113"/>
      <c r="G3612" s="406" t="s">
        <v>53</v>
      </c>
      <c r="H3612" s="1114">
        <v>10.34</v>
      </c>
      <c r="I3612" s="1115"/>
    </row>
    <row r="3613" spans="1:9" ht="12.75" customHeight="1" x14ac:dyDescent="0.2">
      <c r="A3613" s="1112" t="s">
        <v>6871</v>
      </c>
      <c r="B3613" s="1112"/>
      <c r="C3613" s="1113" t="s">
        <v>6872</v>
      </c>
      <c r="D3613" s="1113"/>
      <c r="E3613" s="1113"/>
      <c r="F3613" s="1113"/>
      <c r="G3613" s="406" t="s">
        <v>53</v>
      </c>
      <c r="H3613" s="1114">
        <v>12.07</v>
      </c>
      <c r="I3613" s="1115"/>
    </row>
    <row r="3614" spans="1:9" ht="12.75" customHeight="1" x14ac:dyDescent="0.2">
      <c r="A3614" s="1112" t="s">
        <v>6873</v>
      </c>
      <c r="B3614" s="1112"/>
      <c r="C3614" s="1113" t="s">
        <v>6874</v>
      </c>
      <c r="D3614" s="1113"/>
      <c r="E3614" s="1113"/>
      <c r="F3614" s="1113"/>
      <c r="G3614" s="406" t="s">
        <v>53</v>
      </c>
      <c r="H3614" s="1114">
        <v>13.74</v>
      </c>
      <c r="I3614" s="1115"/>
    </row>
    <row r="3615" spans="1:9" ht="12.75" customHeight="1" x14ac:dyDescent="0.2">
      <c r="A3615" s="1112" t="s">
        <v>6875</v>
      </c>
      <c r="B3615" s="1112"/>
      <c r="C3615" s="1113" t="s">
        <v>6876</v>
      </c>
      <c r="D3615" s="1113"/>
      <c r="E3615" s="1113"/>
      <c r="F3615" s="1113"/>
      <c r="G3615" s="406" t="s">
        <v>53</v>
      </c>
      <c r="H3615" s="1114">
        <v>15.41</v>
      </c>
      <c r="I3615" s="1115"/>
    </row>
    <row r="3616" spans="1:9" ht="12.75" customHeight="1" x14ac:dyDescent="0.2">
      <c r="A3616" s="1112" t="s">
        <v>6877</v>
      </c>
      <c r="B3616" s="1112"/>
      <c r="C3616" s="1113" t="s">
        <v>6878</v>
      </c>
      <c r="D3616" s="1113"/>
      <c r="E3616" s="1113"/>
      <c r="F3616" s="1113"/>
      <c r="G3616" s="406" t="s">
        <v>53</v>
      </c>
      <c r="H3616" s="1117">
        <v>5.53</v>
      </c>
      <c r="I3616" s="1115"/>
    </row>
    <row r="3617" spans="1:9" ht="12.75" customHeight="1" x14ac:dyDescent="0.2">
      <c r="A3617" s="1112" t="s">
        <v>6879</v>
      </c>
      <c r="B3617" s="1112"/>
      <c r="C3617" s="1113" t="s">
        <v>6880</v>
      </c>
      <c r="D3617" s="1113"/>
      <c r="E3617" s="1113"/>
      <c r="F3617" s="1113"/>
      <c r="G3617" s="406" t="s">
        <v>53</v>
      </c>
      <c r="H3617" s="1117">
        <v>6.61</v>
      </c>
      <c r="I3617" s="1115"/>
    </row>
    <row r="3618" spans="1:9" ht="12.75" customHeight="1" x14ac:dyDescent="0.2">
      <c r="A3618" s="1112" t="s">
        <v>6881</v>
      </c>
      <c r="B3618" s="1112"/>
      <c r="C3618" s="1113" t="s">
        <v>6882</v>
      </c>
      <c r="D3618" s="1113"/>
      <c r="E3618" s="1113"/>
      <c r="F3618" s="1113"/>
      <c r="G3618" s="406" t="s">
        <v>53</v>
      </c>
      <c r="H3618" s="1117">
        <v>6.61</v>
      </c>
      <c r="I3618" s="1115"/>
    </row>
    <row r="3619" spans="1:9" ht="12.75" customHeight="1" x14ac:dyDescent="0.2">
      <c r="A3619" s="1112" t="s">
        <v>6883</v>
      </c>
      <c r="B3619" s="1112"/>
      <c r="C3619" s="1113" t="s">
        <v>6884</v>
      </c>
      <c r="D3619" s="1113"/>
      <c r="E3619" s="1113"/>
      <c r="F3619" s="1113"/>
      <c r="G3619" s="406" t="s">
        <v>53</v>
      </c>
      <c r="H3619" s="1117">
        <v>7.65</v>
      </c>
      <c r="I3619" s="1115"/>
    </row>
    <row r="3620" spans="1:9" ht="12.75" customHeight="1" x14ac:dyDescent="0.2">
      <c r="A3620" s="1112" t="s">
        <v>6885</v>
      </c>
      <c r="B3620" s="1112"/>
      <c r="C3620" s="1113" t="s">
        <v>6886</v>
      </c>
      <c r="D3620" s="1113"/>
      <c r="E3620" s="1113"/>
      <c r="F3620" s="1113"/>
      <c r="G3620" s="406" t="s">
        <v>53</v>
      </c>
      <c r="H3620" s="1117">
        <v>8.6999999999999993</v>
      </c>
      <c r="I3620" s="1115"/>
    </row>
    <row r="3621" spans="1:9" ht="12.75" customHeight="1" x14ac:dyDescent="0.2">
      <c r="A3621" s="1112" t="s">
        <v>6887</v>
      </c>
      <c r="B3621" s="1112"/>
      <c r="C3621" s="1113" t="s">
        <v>6888</v>
      </c>
      <c r="D3621" s="1113"/>
      <c r="E3621" s="1113"/>
      <c r="F3621" s="1113"/>
      <c r="G3621" s="406" t="s">
        <v>53</v>
      </c>
      <c r="H3621" s="1117">
        <v>7.61</v>
      </c>
      <c r="I3621" s="1115"/>
    </row>
    <row r="3622" spans="1:9" ht="12.75" customHeight="1" x14ac:dyDescent="0.2">
      <c r="A3622" s="1112" t="s">
        <v>6889</v>
      </c>
      <c r="B3622" s="1112"/>
      <c r="C3622" s="1113" t="s">
        <v>6890</v>
      </c>
      <c r="D3622" s="1113"/>
      <c r="E3622" s="1113"/>
      <c r="F3622" s="1113"/>
      <c r="G3622" s="406" t="s">
        <v>53</v>
      </c>
      <c r="H3622" s="1117">
        <v>8.82</v>
      </c>
      <c r="I3622" s="1115"/>
    </row>
    <row r="3623" spans="1:9" ht="12.75" customHeight="1" x14ac:dyDescent="0.2">
      <c r="A3623" s="1112" t="s">
        <v>6891</v>
      </c>
      <c r="B3623" s="1112"/>
      <c r="C3623" s="1113" t="s">
        <v>6892</v>
      </c>
      <c r="D3623" s="1113"/>
      <c r="E3623" s="1113"/>
      <c r="F3623" s="1113"/>
      <c r="G3623" s="406" t="s">
        <v>53</v>
      </c>
      <c r="H3623" s="1114">
        <v>10.119999999999999</v>
      </c>
      <c r="I3623" s="1115"/>
    </row>
    <row r="3624" spans="1:9" ht="12.75" customHeight="1" x14ac:dyDescent="0.2">
      <c r="A3624" s="1112" t="s">
        <v>6893</v>
      </c>
      <c r="B3624" s="1112"/>
      <c r="C3624" s="1113" t="s">
        <v>6894</v>
      </c>
      <c r="D3624" s="1113"/>
      <c r="E3624" s="1113"/>
      <c r="F3624" s="1113"/>
      <c r="G3624" s="406" t="s">
        <v>53</v>
      </c>
      <c r="H3624" s="1117">
        <v>8.4700000000000006</v>
      </c>
      <c r="I3624" s="1115"/>
    </row>
    <row r="3625" spans="1:9" ht="12.75" customHeight="1" x14ac:dyDescent="0.2">
      <c r="A3625" s="1112" t="s">
        <v>6895</v>
      </c>
      <c r="B3625" s="1112"/>
      <c r="C3625" s="1113" t="s">
        <v>6896</v>
      </c>
      <c r="D3625" s="1113"/>
      <c r="E3625" s="1113"/>
      <c r="F3625" s="1113"/>
      <c r="G3625" s="406" t="s">
        <v>53</v>
      </c>
      <c r="H3625" s="1117">
        <v>9.8699999999999992</v>
      </c>
      <c r="I3625" s="1115"/>
    </row>
    <row r="3626" spans="1:9" ht="12.75" customHeight="1" x14ac:dyDescent="0.2">
      <c r="A3626" s="1112" t="s">
        <v>6897</v>
      </c>
      <c r="B3626" s="1112"/>
      <c r="C3626" s="1113" t="s">
        <v>6898</v>
      </c>
      <c r="D3626" s="1113"/>
      <c r="E3626" s="1113"/>
      <c r="F3626" s="1113"/>
      <c r="G3626" s="406" t="s">
        <v>53</v>
      </c>
      <c r="H3626" s="1114">
        <v>11.26</v>
      </c>
      <c r="I3626" s="1115"/>
    </row>
    <row r="3627" spans="1:9" ht="12.75" customHeight="1" x14ac:dyDescent="0.2">
      <c r="A3627" s="1112" t="s">
        <v>6899</v>
      </c>
      <c r="B3627" s="1112"/>
      <c r="C3627" s="1113" t="s">
        <v>6900</v>
      </c>
      <c r="D3627" s="1113"/>
      <c r="E3627" s="1113"/>
      <c r="F3627" s="1113"/>
      <c r="G3627" s="406" t="s">
        <v>53</v>
      </c>
      <c r="H3627" s="1114">
        <v>12.72</v>
      </c>
      <c r="I3627" s="1115"/>
    </row>
    <row r="3628" spans="1:9" ht="12.75" customHeight="1" x14ac:dyDescent="0.2">
      <c r="A3628" s="1112" t="s">
        <v>6901</v>
      </c>
      <c r="B3628" s="1112"/>
      <c r="C3628" s="1113" t="s">
        <v>6902</v>
      </c>
      <c r="D3628" s="1113"/>
      <c r="E3628" s="1113"/>
      <c r="F3628" s="1113"/>
      <c r="G3628" s="406" t="s">
        <v>53</v>
      </c>
      <c r="H3628" s="1117">
        <v>9.4</v>
      </c>
      <c r="I3628" s="1115"/>
    </row>
    <row r="3629" spans="1:9" ht="12.75" customHeight="1" x14ac:dyDescent="0.2">
      <c r="A3629" s="1112" t="s">
        <v>6903</v>
      </c>
      <c r="B3629" s="1112"/>
      <c r="C3629" s="1113" t="s">
        <v>6904</v>
      </c>
      <c r="D3629" s="1113"/>
      <c r="E3629" s="1113"/>
      <c r="F3629" s="1113"/>
      <c r="G3629" s="406" t="s">
        <v>53</v>
      </c>
      <c r="H3629" s="1114">
        <v>11.11</v>
      </c>
      <c r="I3629" s="1115"/>
    </row>
    <row r="3630" spans="1:9" ht="12.75" customHeight="1" x14ac:dyDescent="0.2">
      <c r="A3630" s="1112" t="s">
        <v>6905</v>
      </c>
      <c r="B3630" s="1112"/>
      <c r="C3630" s="1113" t="s">
        <v>6906</v>
      </c>
      <c r="D3630" s="1113"/>
      <c r="E3630" s="1113"/>
      <c r="F3630" s="1113"/>
      <c r="G3630" s="406" t="s">
        <v>53</v>
      </c>
      <c r="H3630" s="1114">
        <v>12.54</v>
      </c>
      <c r="I3630" s="1115"/>
    </row>
    <row r="3631" spans="1:9" ht="12.75" customHeight="1" x14ac:dyDescent="0.2">
      <c r="A3631" s="1112" t="s">
        <v>6907</v>
      </c>
      <c r="B3631" s="1112"/>
      <c r="C3631" s="1113" t="s">
        <v>6908</v>
      </c>
      <c r="D3631" s="1113"/>
      <c r="E3631" s="1113"/>
      <c r="F3631" s="1113"/>
      <c r="G3631" s="406" t="s">
        <v>53</v>
      </c>
      <c r="H3631" s="1114">
        <v>13.94</v>
      </c>
      <c r="I3631" s="1115"/>
    </row>
    <row r="3632" spans="1:9" ht="12.75" customHeight="1" x14ac:dyDescent="0.2">
      <c r="A3632" s="1112" t="s">
        <v>6909</v>
      </c>
      <c r="B3632" s="1112"/>
      <c r="C3632" s="1113" t="s">
        <v>6910</v>
      </c>
      <c r="D3632" s="1113"/>
      <c r="E3632" s="1113"/>
      <c r="F3632" s="1113"/>
      <c r="G3632" s="406" t="s">
        <v>53</v>
      </c>
      <c r="H3632" s="1117">
        <v>2.75</v>
      </c>
      <c r="I3632" s="1115"/>
    </row>
    <row r="3633" spans="1:9" ht="12.75" customHeight="1" x14ac:dyDescent="0.2">
      <c r="A3633" s="1112" t="s">
        <v>6911</v>
      </c>
      <c r="B3633" s="1112"/>
      <c r="C3633" s="1113" t="s">
        <v>6912</v>
      </c>
      <c r="D3633" s="1113"/>
      <c r="E3633" s="1113"/>
      <c r="F3633" s="1113"/>
      <c r="G3633" s="406" t="s">
        <v>53</v>
      </c>
      <c r="H3633" s="1117">
        <v>4.12</v>
      </c>
      <c r="I3633" s="1115"/>
    </row>
    <row r="3634" spans="1:9" ht="12.75" customHeight="1" x14ac:dyDescent="0.2">
      <c r="A3634" s="1112" t="s">
        <v>6913</v>
      </c>
      <c r="B3634" s="1112"/>
      <c r="C3634" s="1113" t="s">
        <v>6914</v>
      </c>
      <c r="D3634" s="1113"/>
      <c r="E3634" s="1113"/>
      <c r="F3634" s="1113"/>
      <c r="G3634" s="406" t="s">
        <v>53</v>
      </c>
      <c r="H3634" s="1117">
        <v>5.5</v>
      </c>
      <c r="I3634" s="1115"/>
    </row>
    <row r="3635" spans="1:9" ht="12.75" customHeight="1" x14ac:dyDescent="0.2">
      <c r="A3635" s="1112" t="s">
        <v>6915</v>
      </c>
      <c r="B3635" s="1112"/>
      <c r="C3635" s="1113" t="s">
        <v>6916</v>
      </c>
      <c r="D3635" s="1113"/>
      <c r="E3635" s="1113"/>
      <c r="F3635" s="1113"/>
      <c r="G3635" s="406" t="s">
        <v>53</v>
      </c>
      <c r="H3635" s="1117">
        <v>6.87</v>
      </c>
      <c r="I3635" s="1115"/>
    </row>
    <row r="3636" spans="1:9" ht="12.75" customHeight="1" x14ac:dyDescent="0.2">
      <c r="A3636" s="1112" t="s">
        <v>6917</v>
      </c>
      <c r="B3636" s="1112"/>
      <c r="C3636" s="1113" t="s">
        <v>6918</v>
      </c>
      <c r="D3636" s="1113"/>
      <c r="E3636" s="1113"/>
      <c r="F3636" s="1113"/>
      <c r="G3636" s="406" t="s">
        <v>53</v>
      </c>
      <c r="H3636" s="1117">
        <v>1.37</v>
      </c>
      <c r="I3636" s="1115"/>
    </row>
    <row r="3637" spans="1:9" ht="12.75" customHeight="1" x14ac:dyDescent="0.2">
      <c r="A3637" s="1112" t="s">
        <v>6919</v>
      </c>
      <c r="B3637" s="1112"/>
      <c r="C3637" s="1113" t="s">
        <v>6920</v>
      </c>
      <c r="D3637" s="1113"/>
      <c r="E3637" s="1113"/>
      <c r="F3637" s="1113"/>
      <c r="G3637" s="406" t="s">
        <v>53</v>
      </c>
      <c r="H3637" s="1117">
        <v>2.09</v>
      </c>
      <c r="I3637" s="1115"/>
    </row>
    <row r="3638" spans="1:9" ht="12.75" customHeight="1" x14ac:dyDescent="0.2">
      <c r="A3638" s="1112" t="s">
        <v>6921</v>
      </c>
      <c r="B3638" s="1112"/>
      <c r="C3638" s="1113" t="s">
        <v>6922</v>
      </c>
      <c r="D3638" s="1113"/>
      <c r="E3638" s="1113"/>
      <c r="F3638" s="1113"/>
      <c r="G3638" s="406" t="s">
        <v>53</v>
      </c>
      <c r="H3638" s="1117">
        <v>1.65</v>
      </c>
      <c r="I3638" s="1115"/>
    </row>
    <row r="3639" spans="1:9" ht="12.75" customHeight="1" x14ac:dyDescent="0.2">
      <c r="A3639" s="1112" t="s">
        <v>6923</v>
      </c>
      <c r="B3639" s="1112"/>
      <c r="C3639" s="1113" t="s">
        <v>6924</v>
      </c>
      <c r="D3639" s="1113"/>
      <c r="E3639" s="1113"/>
      <c r="F3639" s="1113"/>
      <c r="G3639" s="406" t="s">
        <v>53</v>
      </c>
      <c r="H3639" s="1117">
        <v>2.4700000000000002</v>
      </c>
      <c r="I3639" s="1115"/>
    </row>
    <row r="3640" spans="1:9" ht="12.75" customHeight="1" x14ac:dyDescent="0.2">
      <c r="A3640" s="1112" t="s">
        <v>6925</v>
      </c>
      <c r="B3640" s="1112"/>
      <c r="C3640" s="1113" t="s">
        <v>6926</v>
      </c>
      <c r="D3640" s="1113"/>
      <c r="E3640" s="1113"/>
      <c r="F3640" s="1113"/>
      <c r="G3640" s="406" t="s">
        <v>53</v>
      </c>
      <c r="H3640" s="1117">
        <v>3.3</v>
      </c>
      <c r="I3640" s="1115"/>
    </row>
    <row r="3641" spans="1:9" ht="12.75" customHeight="1" x14ac:dyDescent="0.2">
      <c r="A3641" s="1112" t="s">
        <v>6927</v>
      </c>
      <c r="B3641" s="1112"/>
      <c r="C3641" s="1113" t="s">
        <v>6928</v>
      </c>
      <c r="D3641" s="1113"/>
      <c r="E3641" s="1113"/>
      <c r="F3641" s="1113"/>
      <c r="G3641" s="406" t="s">
        <v>53</v>
      </c>
      <c r="H3641" s="1117">
        <v>1.92</v>
      </c>
      <c r="I3641" s="1115"/>
    </row>
    <row r="3642" spans="1:9" ht="12.75" customHeight="1" x14ac:dyDescent="0.2">
      <c r="A3642" s="1112" t="s">
        <v>6929</v>
      </c>
      <c r="B3642" s="1112"/>
      <c r="C3642" s="1113" t="s">
        <v>6930</v>
      </c>
      <c r="D3642" s="1113"/>
      <c r="E3642" s="1113"/>
      <c r="F3642" s="1113"/>
      <c r="G3642" s="406" t="s">
        <v>53</v>
      </c>
      <c r="H3642" s="1117">
        <v>2.91</v>
      </c>
      <c r="I3642" s="1115"/>
    </row>
    <row r="3643" spans="1:9" ht="12.75" customHeight="1" x14ac:dyDescent="0.2">
      <c r="A3643" s="1112" t="s">
        <v>6931</v>
      </c>
      <c r="B3643" s="1112"/>
      <c r="C3643" s="1113" t="s">
        <v>6932</v>
      </c>
      <c r="D3643" s="1113"/>
      <c r="E3643" s="1113"/>
      <c r="F3643" s="1113"/>
      <c r="G3643" s="406" t="s">
        <v>53</v>
      </c>
      <c r="H3643" s="1117">
        <v>3.85</v>
      </c>
      <c r="I3643" s="1115"/>
    </row>
    <row r="3644" spans="1:9" ht="12.75" customHeight="1" x14ac:dyDescent="0.2">
      <c r="A3644" s="1112" t="s">
        <v>6933</v>
      </c>
      <c r="B3644" s="1112"/>
      <c r="C3644" s="1113" t="s">
        <v>6934</v>
      </c>
      <c r="D3644" s="1113"/>
      <c r="E3644" s="1113"/>
      <c r="F3644" s="1113"/>
      <c r="G3644" s="406" t="s">
        <v>53</v>
      </c>
      <c r="H3644" s="1117">
        <v>2.2000000000000002</v>
      </c>
      <c r="I3644" s="1115"/>
    </row>
    <row r="3645" spans="1:9" ht="12.75" customHeight="1" x14ac:dyDescent="0.2">
      <c r="A3645" s="1112" t="s">
        <v>6935</v>
      </c>
      <c r="B3645" s="1112"/>
      <c r="C3645" s="1113" t="s">
        <v>6936</v>
      </c>
      <c r="D3645" s="1113"/>
      <c r="E3645" s="1113"/>
      <c r="F3645" s="1113"/>
      <c r="G3645" s="406" t="s">
        <v>53</v>
      </c>
      <c r="H3645" s="1117">
        <v>3.3</v>
      </c>
      <c r="I3645" s="1115"/>
    </row>
    <row r="3646" spans="1:9" ht="12.75" customHeight="1" x14ac:dyDescent="0.2">
      <c r="A3646" s="1112" t="s">
        <v>6937</v>
      </c>
      <c r="B3646" s="1112"/>
      <c r="C3646" s="1113" t="s">
        <v>6938</v>
      </c>
      <c r="D3646" s="1113"/>
      <c r="E3646" s="1113"/>
      <c r="F3646" s="1113"/>
      <c r="G3646" s="406" t="s">
        <v>53</v>
      </c>
      <c r="H3646" s="1117">
        <v>4.4000000000000004</v>
      </c>
      <c r="I3646" s="1115"/>
    </row>
    <row r="3647" spans="1:9" ht="12.75" customHeight="1" x14ac:dyDescent="0.2">
      <c r="A3647" s="1112" t="s">
        <v>6939</v>
      </c>
      <c r="B3647" s="1112"/>
      <c r="C3647" s="1113" t="s">
        <v>6940</v>
      </c>
      <c r="D3647" s="1113"/>
      <c r="E3647" s="1113"/>
      <c r="F3647" s="1113"/>
      <c r="G3647" s="406" t="s">
        <v>53</v>
      </c>
      <c r="H3647" s="1117">
        <v>5.5</v>
      </c>
      <c r="I3647" s="1115"/>
    </row>
    <row r="3648" spans="1:9" ht="12.75" customHeight="1" x14ac:dyDescent="0.2">
      <c r="A3648" s="1112" t="s">
        <v>6941</v>
      </c>
      <c r="B3648" s="1112"/>
      <c r="C3648" s="1113" t="s">
        <v>6942</v>
      </c>
      <c r="D3648" s="1113"/>
      <c r="E3648" s="1113"/>
      <c r="F3648" s="1113"/>
      <c r="G3648" s="406" t="s">
        <v>53</v>
      </c>
      <c r="H3648" s="1117">
        <v>2.4700000000000002</v>
      </c>
      <c r="I3648" s="1115"/>
    </row>
    <row r="3649" spans="1:9" ht="12.75" customHeight="1" x14ac:dyDescent="0.2">
      <c r="A3649" s="1112" t="s">
        <v>6943</v>
      </c>
      <c r="B3649" s="1112"/>
      <c r="C3649" s="1113" t="s">
        <v>6944</v>
      </c>
      <c r="D3649" s="1113"/>
      <c r="E3649" s="1113"/>
      <c r="F3649" s="1113"/>
      <c r="G3649" s="406" t="s">
        <v>53</v>
      </c>
      <c r="H3649" s="1117">
        <v>3.74</v>
      </c>
      <c r="I3649" s="1115"/>
    </row>
    <row r="3650" spans="1:9" ht="12.75" customHeight="1" x14ac:dyDescent="0.2">
      <c r="A3650" s="1112" t="s">
        <v>6945</v>
      </c>
      <c r="B3650" s="1112"/>
      <c r="C3650" s="1113" t="s">
        <v>6946</v>
      </c>
      <c r="D3650" s="1113"/>
      <c r="E3650" s="1113"/>
      <c r="F3650" s="1113"/>
      <c r="G3650" s="406" t="s">
        <v>53</v>
      </c>
      <c r="H3650" s="1117">
        <v>4.95</v>
      </c>
      <c r="I3650" s="1115"/>
    </row>
    <row r="3651" spans="1:9" ht="12.75" customHeight="1" x14ac:dyDescent="0.2">
      <c r="A3651" s="1112" t="s">
        <v>6947</v>
      </c>
      <c r="B3651" s="1112"/>
      <c r="C3651" s="1113" t="s">
        <v>6948</v>
      </c>
      <c r="D3651" s="1113"/>
      <c r="E3651" s="1113"/>
      <c r="F3651" s="1113"/>
      <c r="G3651" s="406" t="s">
        <v>53</v>
      </c>
      <c r="H3651" s="1117">
        <v>6.21</v>
      </c>
      <c r="I3651" s="1115"/>
    </row>
    <row r="3652" spans="1:9" ht="12.75" customHeight="1" x14ac:dyDescent="0.2">
      <c r="A3652" s="1112" t="s">
        <v>6949</v>
      </c>
      <c r="B3652" s="1112"/>
      <c r="C3652" s="1113" t="s">
        <v>6950</v>
      </c>
      <c r="D3652" s="1113"/>
      <c r="E3652" s="1113"/>
      <c r="F3652" s="1113"/>
      <c r="G3652" s="406" t="s">
        <v>589</v>
      </c>
      <c r="H3652" s="1114">
        <v>33.979999999999997</v>
      </c>
      <c r="I3652" s="1115"/>
    </row>
    <row r="3653" spans="1:9" ht="12.75" customHeight="1" x14ac:dyDescent="0.2">
      <c r="A3653" s="1112" t="s">
        <v>6951</v>
      </c>
      <c r="B3653" s="1112"/>
      <c r="C3653" s="1113" t="s">
        <v>6952</v>
      </c>
      <c r="D3653" s="1113"/>
      <c r="E3653" s="1113"/>
      <c r="F3653" s="1113"/>
      <c r="G3653" s="406" t="s">
        <v>589</v>
      </c>
      <c r="H3653" s="1116">
        <v>180.08</v>
      </c>
      <c r="I3653" s="1115"/>
    </row>
    <row r="3654" spans="1:9" ht="12.75" customHeight="1" x14ac:dyDescent="0.2">
      <c r="A3654" s="1112" t="s">
        <v>6953</v>
      </c>
      <c r="B3654" s="1112"/>
      <c r="C3654" s="1113" t="s">
        <v>6954</v>
      </c>
      <c r="D3654" s="1113"/>
      <c r="E3654" s="1113"/>
      <c r="F3654" s="1113"/>
      <c r="G3654" s="406" t="s">
        <v>589</v>
      </c>
      <c r="H3654" s="1114">
        <v>99.25</v>
      </c>
      <c r="I3654" s="1115"/>
    </row>
    <row r="3655" spans="1:9" ht="12.75" customHeight="1" x14ac:dyDescent="0.2">
      <c r="A3655" s="1112" t="s">
        <v>6955</v>
      </c>
      <c r="B3655" s="1112"/>
      <c r="C3655" s="1113" t="s">
        <v>6956</v>
      </c>
      <c r="D3655" s="1113"/>
      <c r="E3655" s="1113"/>
      <c r="F3655" s="1113"/>
      <c r="G3655" s="406" t="s">
        <v>53</v>
      </c>
      <c r="H3655" s="1114">
        <v>27.58</v>
      </c>
      <c r="I3655" s="1115"/>
    </row>
    <row r="3656" spans="1:9" ht="12.75" customHeight="1" x14ac:dyDescent="0.2">
      <c r="A3656" s="1112" t="s">
        <v>6957</v>
      </c>
      <c r="B3656" s="1112"/>
      <c r="C3656" s="1113" t="s">
        <v>6958</v>
      </c>
      <c r="D3656" s="1113"/>
      <c r="E3656" s="1113"/>
      <c r="F3656" s="1113"/>
      <c r="G3656" s="406" t="s">
        <v>53</v>
      </c>
      <c r="H3656" s="1114">
        <v>29.71</v>
      </c>
      <c r="I3656" s="1115"/>
    </row>
    <row r="3657" spans="1:9" ht="12.75" customHeight="1" x14ac:dyDescent="0.2">
      <c r="A3657" s="1112" t="s">
        <v>6959</v>
      </c>
      <c r="B3657" s="1112"/>
      <c r="C3657" s="1113" t="s">
        <v>6960</v>
      </c>
      <c r="D3657" s="1113"/>
      <c r="E3657" s="1113"/>
      <c r="F3657" s="1113"/>
      <c r="G3657" s="406" t="s">
        <v>53</v>
      </c>
      <c r="H3657" s="1114">
        <v>26.96</v>
      </c>
      <c r="I3657" s="1115"/>
    </row>
    <row r="3658" spans="1:9" ht="12.75" customHeight="1" x14ac:dyDescent="0.2">
      <c r="A3658" s="1112" t="s">
        <v>6961</v>
      </c>
      <c r="B3658" s="1112"/>
      <c r="C3658" s="1113" t="s">
        <v>6962</v>
      </c>
      <c r="D3658" s="1113"/>
      <c r="E3658" s="1113"/>
      <c r="F3658" s="1113"/>
      <c r="G3658" s="406" t="s">
        <v>53</v>
      </c>
      <c r="H3658" s="1114">
        <v>28.34</v>
      </c>
      <c r="I3658" s="1115"/>
    </row>
    <row r="3659" spans="1:9" ht="12.75" customHeight="1" x14ac:dyDescent="0.2">
      <c r="A3659" s="1112" t="s">
        <v>6963</v>
      </c>
      <c r="B3659" s="1112"/>
      <c r="C3659" s="1113" t="s">
        <v>6964</v>
      </c>
      <c r="D3659" s="1113"/>
      <c r="E3659" s="1113"/>
      <c r="F3659" s="1113"/>
      <c r="G3659" s="406" t="s">
        <v>53</v>
      </c>
      <c r="H3659" s="1114">
        <v>31.42</v>
      </c>
      <c r="I3659" s="1115"/>
    </row>
    <row r="3660" spans="1:9" ht="12.75" customHeight="1" x14ac:dyDescent="0.2">
      <c r="A3660" s="1112" t="s">
        <v>6965</v>
      </c>
      <c r="B3660" s="1112"/>
      <c r="C3660" s="1113" t="s">
        <v>6966</v>
      </c>
      <c r="D3660" s="1113"/>
      <c r="E3660" s="1113"/>
      <c r="F3660" s="1113"/>
      <c r="G3660" s="406" t="s">
        <v>53</v>
      </c>
      <c r="H3660" s="1114">
        <v>28.67</v>
      </c>
      <c r="I3660" s="1115"/>
    </row>
    <row r="3661" spans="1:9" ht="12.75" customHeight="1" x14ac:dyDescent="0.2">
      <c r="A3661" s="1112" t="s">
        <v>6967</v>
      </c>
      <c r="B3661" s="1112"/>
      <c r="C3661" s="1113" t="s">
        <v>6968</v>
      </c>
      <c r="D3661" s="1113"/>
      <c r="E3661" s="1113"/>
      <c r="F3661" s="1113"/>
      <c r="G3661" s="406" t="s">
        <v>53</v>
      </c>
      <c r="H3661" s="1114">
        <v>30.04</v>
      </c>
      <c r="I3661" s="1115"/>
    </row>
    <row r="3662" spans="1:9" ht="12.75" customHeight="1" x14ac:dyDescent="0.2">
      <c r="A3662" s="1112" t="s">
        <v>6969</v>
      </c>
      <c r="B3662" s="1112"/>
      <c r="C3662" s="1113" t="s">
        <v>6970</v>
      </c>
      <c r="D3662" s="1113"/>
      <c r="E3662" s="1113"/>
      <c r="F3662" s="1113"/>
      <c r="G3662" s="406" t="s">
        <v>53</v>
      </c>
      <c r="H3662" s="1114">
        <v>33.119999999999997</v>
      </c>
      <c r="I3662" s="1115"/>
    </row>
    <row r="3663" spans="1:9" ht="12.75" customHeight="1" x14ac:dyDescent="0.2">
      <c r="A3663" s="1112" t="s">
        <v>6971</v>
      </c>
      <c r="B3663" s="1112"/>
      <c r="C3663" s="1113" t="s">
        <v>6972</v>
      </c>
      <c r="D3663" s="1113"/>
      <c r="E3663" s="1113"/>
      <c r="F3663" s="1113"/>
      <c r="G3663" s="406" t="s">
        <v>53</v>
      </c>
      <c r="H3663" s="1114">
        <v>31.75</v>
      </c>
      <c r="I3663" s="1115"/>
    </row>
    <row r="3664" spans="1:9" ht="12.75" customHeight="1" x14ac:dyDescent="0.2">
      <c r="A3664" s="1112" t="s">
        <v>6973</v>
      </c>
      <c r="B3664" s="1112"/>
      <c r="C3664" s="1113" t="s">
        <v>6974</v>
      </c>
      <c r="D3664" s="1113"/>
      <c r="E3664" s="1113"/>
      <c r="F3664" s="1113"/>
      <c r="G3664" s="406" t="s">
        <v>53</v>
      </c>
      <c r="H3664" s="1114">
        <v>17.989999999999998</v>
      </c>
      <c r="I3664" s="1115"/>
    </row>
    <row r="3665" spans="1:9" ht="12.75" customHeight="1" x14ac:dyDescent="0.2">
      <c r="A3665" s="1112" t="s">
        <v>6975</v>
      </c>
      <c r="B3665" s="1112"/>
      <c r="C3665" s="1113" t="s">
        <v>6976</v>
      </c>
      <c r="D3665" s="1113"/>
      <c r="E3665" s="1113"/>
      <c r="F3665" s="1113"/>
      <c r="G3665" s="406" t="s">
        <v>53</v>
      </c>
      <c r="H3665" s="1114">
        <v>19.37</v>
      </c>
      <c r="I3665" s="1115"/>
    </row>
    <row r="3666" spans="1:9" ht="12.75" customHeight="1" x14ac:dyDescent="0.2">
      <c r="A3666" s="1112" t="s">
        <v>6977</v>
      </c>
      <c r="B3666" s="1112"/>
      <c r="C3666" s="1113" t="s">
        <v>6978</v>
      </c>
      <c r="D3666" s="1113"/>
      <c r="E3666" s="1113"/>
      <c r="F3666" s="1113"/>
      <c r="G3666" s="406" t="s">
        <v>53</v>
      </c>
      <c r="H3666" s="1114">
        <v>20.74</v>
      </c>
      <c r="I3666" s="1115"/>
    </row>
    <row r="3667" spans="1:9" ht="12.75" customHeight="1" x14ac:dyDescent="0.2">
      <c r="A3667" s="1112" t="s">
        <v>6979</v>
      </c>
      <c r="B3667" s="1112"/>
      <c r="C3667" s="1113" t="s">
        <v>6980</v>
      </c>
      <c r="D3667" s="1113"/>
      <c r="E3667" s="1113"/>
      <c r="F3667" s="1113"/>
      <c r="G3667" s="406" t="s">
        <v>53</v>
      </c>
      <c r="H3667" s="1114">
        <v>20.96</v>
      </c>
      <c r="I3667" s="1115"/>
    </row>
    <row r="3668" spans="1:9" ht="12.75" customHeight="1" x14ac:dyDescent="0.2">
      <c r="A3668" s="1112" t="s">
        <v>6981</v>
      </c>
      <c r="B3668" s="1112"/>
      <c r="C3668" s="1113" t="s">
        <v>6982</v>
      </c>
      <c r="D3668" s="1113"/>
      <c r="E3668" s="1113"/>
      <c r="F3668" s="1113"/>
      <c r="G3668" s="406" t="s">
        <v>53</v>
      </c>
      <c r="H3668" s="1114">
        <v>22.34</v>
      </c>
      <c r="I3668" s="1115"/>
    </row>
    <row r="3669" spans="1:9" ht="12.75" customHeight="1" x14ac:dyDescent="0.2">
      <c r="A3669" s="1112" t="s">
        <v>6983</v>
      </c>
      <c r="B3669" s="1112"/>
      <c r="C3669" s="1113" t="s">
        <v>6984</v>
      </c>
      <c r="D3669" s="1113"/>
      <c r="E3669" s="1113"/>
      <c r="F3669" s="1113"/>
      <c r="G3669" s="406" t="s">
        <v>53</v>
      </c>
      <c r="H3669" s="1114">
        <v>23.71</v>
      </c>
      <c r="I3669" s="1115"/>
    </row>
    <row r="3670" spans="1:9" ht="12.75" customHeight="1" x14ac:dyDescent="0.2">
      <c r="A3670" s="1112" t="s">
        <v>6985</v>
      </c>
      <c r="B3670" s="1112"/>
      <c r="C3670" s="1113" t="s">
        <v>6986</v>
      </c>
      <c r="D3670" s="1113"/>
      <c r="E3670" s="1113"/>
      <c r="F3670" s="1113"/>
      <c r="G3670" s="406" t="s">
        <v>53</v>
      </c>
      <c r="H3670" s="1114">
        <v>23.93</v>
      </c>
      <c r="I3670" s="1115"/>
    </row>
    <row r="3671" spans="1:9" ht="12.75" customHeight="1" x14ac:dyDescent="0.2">
      <c r="A3671" s="1112" t="s">
        <v>6987</v>
      </c>
      <c r="B3671" s="1112"/>
      <c r="C3671" s="1113" t="s">
        <v>6988</v>
      </c>
      <c r="D3671" s="1113"/>
      <c r="E3671" s="1113"/>
      <c r="F3671" s="1113"/>
      <c r="G3671" s="406" t="s">
        <v>53</v>
      </c>
      <c r="H3671" s="1114">
        <v>25.31</v>
      </c>
      <c r="I3671" s="1115"/>
    </row>
    <row r="3672" spans="1:9" ht="12.75" customHeight="1" x14ac:dyDescent="0.2">
      <c r="A3672" s="1112" t="s">
        <v>6989</v>
      </c>
      <c r="B3672" s="1112"/>
      <c r="C3672" s="1113" t="s">
        <v>6990</v>
      </c>
      <c r="D3672" s="1113"/>
      <c r="E3672" s="1113"/>
      <c r="F3672" s="1113"/>
      <c r="G3672" s="406" t="s">
        <v>53</v>
      </c>
      <c r="H3672" s="1114">
        <v>26.68</v>
      </c>
      <c r="I3672" s="1115"/>
    </row>
    <row r="3673" spans="1:9" ht="12.75" customHeight="1" x14ac:dyDescent="0.2">
      <c r="A3673" s="1112" t="s">
        <v>6991</v>
      </c>
      <c r="B3673" s="1112"/>
      <c r="C3673" s="1113" t="s">
        <v>6992</v>
      </c>
      <c r="D3673" s="1113"/>
      <c r="E3673" s="1113"/>
      <c r="F3673" s="1113"/>
      <c r="G3673" s="406" t="s">
        <v>53</v>
      </c>
      <c r="H3673" s="1114">
        <v>44.67</v>
      </c>
      <c r="I3673" s="1115"/>
    </row>
    <row r="3674" spans="1:9" ht="12.75" customHeight="1" x14ac:dyDescent="0.2">
      <c r="A3674" s="1112" t="s">
        <v>6993</v>
      </c>
      <c r="B3674" s="1112"/>
      <c r="C3674" s="1113" t="s">
        <v>6994</v>
      </c>
      <c r="D3674" s="1113"/>
      <c r="E3674" s="1113"/>
      <c r="F3674" s="1113"/>
      <c r="G3674" s="406" t="s">
        <v>53</v>
      </c>
      <c r="H3674" s="1114">
        <v>40.68</v>
      </c>
      <c r="I3674" s="1115"/>
    </row>
    <row r="3675" spans="1:9" ht="12.75" customHeight="1" x14ac:dyDescent="0.2">
      <c r="A3675" s="1112" t="s">
        <v>6995</v>
      </c>
      <c r="B3675" s="1112"/>
      <c r="C3675" s="1113" t="s">
        <v>6996</v>
      </c>
      <c r="D3675" s="1113"/>
      <c r="E3675" s="1113"/>
      <c r="F3675" s="1113"/>
      <c r="G3675" s="406" t="s">
        <v>53</v>
      </c>
      <c r="H3675" s="1114">
        <v>42.57</v>
      </c>
      <c r="I3675" s="1115"/>
    </row>
    <row r="3676" spans="1:9" ht="12.75" customHeight="1" x14ac:dyDescent="0.2">
      <c r="A3676" s="1112" t="s">
        <v>6997</v>
      </c>
      <c r="B3676" s="1112"/>
      <c r="C3676" s="1113" t="s">
        <v>6998</v>
      </c>
      <c r="D3676" s="1113"/>
      <c r="E3676" s="1113"/>
      <c r="F3676" s="1113"/>
      <c r="G3676" s="406" t="s">
        <v>53</v>
      </c>
      <c r="H3676" s="1114">
        <v>46.45</v>
      </c>
      <c r="I3676" s="1115"/>
    </row>
    <row r="3677" spans="1:9" ht="12.75" customHeight="1" x14ac:dyDescent="0.2">
      <c r="A3677" s="1112" t="s">
        <v>6999</v>
      </c>
      <c r="B3677" s="1112"/>
      <c r="C3677" s="1113" t="s">
        <v>7000</v>
      </c>
      <c r="D3677" s="1113"/>
      <c r="E3677" s="1113"/>
      <c r="F3677" s="1113"/>
      <c r="G3677" s="406" t="s">
        <v>53</v>
      </c>
      <c r="H3677" s="1114">
        <v>42.68</v>
      </c>
      <c r="I3677" s="1115"/>
    </row>
    <row r="3678" spans="1:9" ht="12.75" customHeight="1" x14ac:dyDescent="0.2">
      <c r="A3678" s="1112" t="s">
        <v>7001</v>
      </c>
      <c r="B3678" s="1112"/>
      <c r="C3678" s="1113" t="s">
        <v>7002</v>
      </c>
      <c r="D3678" s="1113"/>
      <c r="E3678" s="1113"/>
      <c r="F3678" s="1113"/>
      <c r="G3678" s="406" t="s">
        <v>53</v>
      </c>
      <c r="H3678" s="1114">
        <v>44.49</v>
      </c>
      <c r="I3678" s="1115"/>
    </row>
    <row r="3679" spans="1:9" ht="12.75" customHeight="1" x14ac:dyDescent="0.2">
      <c r="A3679" s="1112" t="s">
        <v>7003</v>
      </c>
      <c r="B3679" s="1112"/>
      <c r="C3679" s="1113" t="s">
        <v>7004</v>
      </c>
      <c r="D3679" s="1113"/>
      <c r="E3679" s="1113"/>
      <c r="F3679" s="1113"/>
      <c r="G3679" s="406" t="s">
        <v>53</v>
      </c>
      <c r="H3679" s="1114">
        <v>48.45</v>
      </c>
      <c r="I3679" s="1115"/>
    </row>
    <row r="3680" spans="1:9" ht="12.75" customHeight="1" x14ac:dyDescent="0.2">
      <c r="A3680" s="1112" t="s">
        <v>7005</v>
      </c>
      <c r="B3680" s="1112"/>
      <c r="C3680" s="1113" t="s">
        <v>7006</v>
      </c>
      <c r="D3680" s="1113"/>
      <c r="E3680" s="1113"/>
      <c r="F3680" s="1113"/>
      <c r="G3680" s="406" t="s">
        <v>53</v>
      </c>
      <c r="H3680" s="1114">
        <v>46.64</v>
      </c>
      <c r="I3680" s="1115"/>
    </row>
    <row r="3681" spans="1:9" ht="12.75" customHeight="1" x14ac:dyDescent="0.2">
      <c r="A3681" s="1112" t="s">
        <v>7007</v>
      </c>
      <c r="B3681" s="1112"/>
      <c r="C3681" s="1113" t="s">
        <v>7008</v>
      </c>
      <c r="D3681" s="1113"/>
      <c r="E3681" s="1113"/>
      <c r="F3681" s="1113"/>
      <c r="G3681" s="406" t="s">
        <v>53</v>
      </c>
      <c r="H3681" s="1114">
        <v>29.52</v>
      </c>
      <c r="I3681" s="1115"/>
    </row>
    <row r="3682" spans="1:9" ht="12.75" customHeight="1" x14ac:dyDescent="0.2">
      <c r="A3682" s="1112" t="s">
        <v>7009</v>
      </c>
      <c r="B3682" s="1112"/>
      <c r="C3682" s="1113" t="s">
        <v>7010</v>
      </c>
      <c r="D3682" s="1113"/>
      <c r="E3682" s="1113"/>
      <c r="F3682" s="1113"/>
      <c r="G3682" s="406" t="s">
        <v>53</v>
      </c>
      <c r="H3682" s="1114">
        <v>31.34</v>
      </c>
      <c r="I3682" s="1115"/>
    </row>
    <row r="3683" spans="1:9" ht="12.75" customHeight="1" x14ac:dyDescent="0.2">
      <c r="A3683" s="1112" t="s">
        <v>7011</v>
      </c>
      <c r="B3683" s="1112"/>
      <c r="C3683" s="1113" t="s">
        <v>7012</v>
      </c>
      <c r="D3683" s="1113"/>
      <c r="E3683" s="1113"/>
      <c r="F3683" s="1113"/>
      <c r="G3683" s="406" t="s">
        <v>53</v>
      </c>
      <c r="H3683" s="1114">
        <v>33.44</v>
      </c>
      <c r="I3683" s="1115"/>
    </row>
    <row r="3684" spans="1:9" ht="12.75" customHeight="1" x14ac:dyDescent="0.2">
      <c r="A3684" s="1112" t="s">
        <v>7013</v>
      </c>
      <c r="B3684" s="1112"/>
      <c r="C3684" s="1113" t="s">
        <v>7014</v>
      </c>
      <c r="D3684" s="1113"/>
      <c r="E3684" s="1113"/>
      <c r="F3684" s="1113"/>
      <c r="G3684" s="406" t="s">
        <v>53</v>
      </c>
      <c r="H3684" s="1114">
        <v>33.22</v>
      </c>
      <c r="I3684" s="1115"/>
    </row>
    <row r="3685" spans="1:9" ht="12.75" customHeight="1" x14ac:dyDescent="0.2">
      <c r="A3685" s="1112" t="s">
        <v>7015</v>
      </c>
      <c r="B3685" s="1112"/>
      <c r="C3685" s="1113" t="s">
        <v>7016</v>
      </c>
      <c r="D3685" s="1113"/>
      <c r="E3685" s="1113"/>
      <c r="F3685" s="1113"/>
      <c r="G3685" s="406" t="s">
        <v>53</v>
      </c>
      <c r="H3685" s="1114">
        <v>35.18</v>
      </c>
      <c r="I3685" s="1115"/>
    </row>
    <row r="3686" spans="1:9" ht="12.75" customHeight="1" x14ac:dyDescent="0.2">
      <c r="A3686" s="1112" t="s">
        <v>7017</v>
      </c>
      <c r="B3686" s="1112"/>
      <c r="C3686" s="1113" t="s">
        <v>7018</v>
      </c>
      <c r="D3686" s="1113"/>
      <c r="E3686" s="1113"/>
      <c r="F3686" s="1113"/>
      <c r="G3686" s="406" t="s">
        <v>53</v>
      </c>
      <c r="H3686" s="1114">
        <v>37.28</v>
      </c>
      <c r="I3686" s="1115"/>
    </row>
    <row r="3687" spans="1:9" ht="12.75" customHeight="1" x14ac:dyDescent="0.2">
      <c r="A3687" s="1112" t="s">
        <v>7019</v>
      </c>
      <c r="B3687" s="1112"/>
      <c r="C3687" s="1113" t="s">
        <v>7020</v>
      </c>
      <c r="D3687" s="1113"/>
      <c r="E3687" s="1113"/>
      <c r="F3687" s="1113"/>
      <c r="G3687" s="406" t="s">
        <v>53</v>
      </c>
      <c r="H3687" s="1114">
        <v>36.92</v>
      </c>
      <c r="I3687" s="1115"/>
    </row>
    <row r="3688" spans="1:9" ht="12.75" customHeight="1" x14ac:dyDescent="0.2">
      <c r="A3688" s="1112" t="s">
        <v>7021</v>
      </c>
      <c r="B3688" s="1112"/>
      <c r="C3688" s="1113" t="s">
        <v>7022</v>
      </c>
      <c r="D3688" s="1113"/>
      <c r="E3688" s="1113"/>
      <c r="F3688" s="1113"/>
      <c r="G3688" s="406" t="s">
        <v>53</v>
      </c>
      <c r="H3688" s="1114">
        <v>38.880000000000003</v>
      </c>
      <c r="I3688" s="1115"/>
    </row>
    <row r="3689" spans="1:9" ht="12.75" customHeight="1" x14ac:dyDescent="0.2">
      <c r="A3689" s="1112" t="s">
        <v>7023</v>
      </c>
      <c r="B3689" s="1112"/>
      <c r="C3689" s="1113" t="s">
        <v>7024</v>
      </c>
      <c r="D3689" s="1113"/>
      <c r="E3689" s="1113"/>
      <c r="F3689" s="1113"/>
      <c r="G3689" s="406" t="s">
        <v>53</v>
      </c>
      <c r="H3689" s="1114">
        <v>40.909999999999997</v>
      </c>
      <c r="I3689" s="1115"/>
    </row>
    <row r="3690" spans="1:9" ht="12.75" customHeight="1" x14ac:dyDescent="0.2">
      <c r="A3690" s="1112" t="s">
        <v>7025</v>
      </c>
      <c r="B3690" s="1112"/>
      <c r="C3690" s="1113" t="s">
        <v>7026</v>
      </c>
      <c r="D3690" s="1113"/>
      <c r="E3690" s="1113"/>
      <c r="F3690" s="1113"/>
      <c r="G3690" s="406" t="s">
        <v>53</v>
      </c>
      <c r="H3690" s="1116">
        <v>131.77000000000001</v>
      </c>
      <c r="I3690" s="1115"/>
    </row>
    <row r="3691" spans="1:9" ht="12.75" customHeight="1" x14ac:dyDescent="0.2">
      <c r="A3691" s="1112" t="s">
        <v>7027</v>
      </c>
      <c r="B3691" s="1112"/>
      <c r="C3691" s="1113" t="s">
        <v>7028</v>
      </c>
      <c r="D3691" s="1113"/>
      <c r="E3691" s="1113"/>
      <c r="F3691" s="1113"/>
      <c r="G3691" s="406" t="s">
        <v>53</v>
      </c>
      <c r="H3691" s="1116">
        <v>120.54</v>
      </c>
      <c r="I3691" s="1115"/>
    </row>
    <row r="3692" spans="1:9" ht="12.75" customHeight="1" x14ac:dyDescent="0.2">
      <c r="A3692" s="1112" t="s">
        <v>7029</v>
      </c>
      <c r="B3692" s="1112"/>
      <c r="C3692" s="1113" t="s">
        <v>7030</v>
      </c>
      <c r="D3692" s="1113"/>
      <c r="E3692" s="1113"/>
      <c r="F3692" s="1113"/>
      <c r="G3692" s="406" t="s">
        <v>53</v>
      </c>
      <c r="H3692" s="1116">
        <v>126.16</v>
      </c>
      <c r="I3692" s="1115"/>
    </row>
    <row r="3693" spans="1:9" ht="12.75" customHeight="1" x14ac:dyDescent="0.2">
      <c r="A3693" s="1112" t="s">
        <v>7031</v>
      </c>
      <c r="B3693" s="1112"/>
      <c r="C3693" s="1113" t="s">
        <v>7032</v>
      </c>
      <c r="D3693" s="1113"/>
      <c r="E3693" s="1113"/>
      <c r="F3693" s="1113"/>
      <c r="G3693" s="406" t="s">
        <v>53</v>
      </c>
      <c r="H3693" s="1116">
        <v>132.87</v>
      </c>
      <c r="I3693" s="1115"/>
    </row>
    <row r="3694" spans="1:9" ht="12.75" customHeight="1" x14ac:dyDescent="0.2">
      <c r="A3694" s="1112" t="s">
        <v>7033</v>
      </c>
      <c r="B3694" s="1112"/>
      <c r="C3694" s="1113" t="s">
        <v>7034</v>
      </c>
      <c r="D3694" s="1113"/>
      <c r="E3694" s="1113"/>
      <c r="F3694" s="1113"/>
      <c r="G3694" s="406" t="s">
        <v>53</v>
      </c>
      <c r="H3694" s="1116">
        <v>124.07</v>
      </c>
      <c r="I3694" s="1115"/>
    </row>
    <row r="3695" spans="1:9" ht="12.75" customHeight="1" x14ac:dyDescent="0.2">
      <c r="A3695" s="1112" t="s">
        <v>7035</v>
      </c>
      <c r="B3695" s="1112"/>
      <c r="C3695" s="1113" t="s">
        <v>7036</v>
      </c>
      <c r="D3695" s="1113"/>
      <c r="E3695" s="1113"/>
      <c r="F3695" s="1113"/>
      <c r="G3695" s="406" t="s">
        <v>53</v>
      </c>
      <c r="H3695" s="1116">
        <v>127.86</v>
      </c>
      <c r="I3695" s="1115"/>
    </row>
    <row r="3696" spans="1:9" ht="12.75" customHeight="1" x14ac:dyDescent="0.2">
      <c r="A3696" s="1112" t="s">
        <v>7037</v>
      </c>
      <c r="B3696" s="1112"/>
      <c r="C3696" s="1113" t="s">
        <v>7038</v>
      </c>
      <c r="D3696" s="1113"/>
      <c r="E3696" s="1113"/>
      <c r="F3696" s="1113"/>
      <c r="G3696" s="406" t="s">
        <v>53</v>
      </c>
      <c r="H3696" s="1116">
        <v>137</v>
      </c>
      <c r="I3696" s="1115"/>
    </row>
    <row r="3697" spans="1:9" ht="12.75" customHeight="1" x14ac:dyDescent="0.2">
      <c r="A3697" s="1112" t="s">
        <v>7039</v>
      </c>
      <c r="B3697" s="1112"/>
      <c r="C3697" s="1113" t="s">
        <v>7040</v>
      </c>
      <c r="D3697" s="1113"/>
      <c r="E3697" s="1113"/>
      <c r="F3697" s="1113"/>
      <c r="G3697" s="406" t="s">
        <v>53</v>
      </c>
      <c r="H3697" s="1116">
        <v>131.99</v>
      </c>
      <c r="I3697" s="1115"/>
    </row>
    <row r="3698" spans="1:9" ht="12.75" customHeight="1" x14ac:dyDescent="0.2">
      <c r="A3698" s="1112" t="s">
        <v>7041</v>
      </c>
      <c r="B3698" s="1112"/>
      <c r="C3698" s="1113" t="s">
        <v>7042</v>
      </c>
      <c r="D3698" s="1113"/>
      <c r="E3698" s="1113"/>
      <c r="F3698" s="1113"/>
      <c r="G3698" s="406" t="s">
        <v>53</v>
      </c>
      <c r="H3698" s="1114">
        <v>98.85</v>
      </c>
      <c r="I3698" s="1115"/>
    </row>
    <row r="3699" spans="1:9" ht="12.75" customHeight="1" x14ac:dyDescent="0.2">
      <c r="A3699" s="1112" t="s">
        <v>7043</v>
      </c>
      <c r="B3699" s="1112"/>
      <c r="C3699" s="1113" t="s">
        <v>7044</v>
      </c>
      <c r="D3699" s="1113"/>
      <c r="E3699" s="1113"/>
      <c r="F3699" s="1113"/>
      <c r="G3699" s="406" t="s">
        <v>53</v>
      </c>
      <c r="H3699" s="1116">
        <v>103.86</v>
      </c>
      <c r="I3699" s="1115"/>
    </row>
    <row r="3700" spans="1:9" ht="12.75" customHeight="1" x14ac:dyDescent="0.2">
      <c r="A3700" s="1112" t="s">
        <v>7045</v>
      </c>
      <c r="B3700" s="1112"/>
      <c r="C3700" s="1113" t="s">
        <v>7046</v>
      </c>
      <c r="D3700" s="1113"/>
      <c r="E3700" s="1113"/>
      <c r="F3700" s="1113"/>
      <c r="G3700" s="406" t="s">
        <v>53</v>
      </c>
      <c r="H3700" s="1116">
        <v>109.48</v>
      </c>
      <c r="I3700" s="1115"/>
    </row>
    <row r="3701" spans="1:9" ht="12.75" customHeight="1" x14ac:dyDescent="0.2">
      <c r="A3701" s="1112" t="s">
        <v>7047</v>
      </c>
      <c r="B3701" s="1112"/>
      <c r="C3701" s="1113" t="s">
        <v>7048</v>
      </c>
      <c r="D3701" s="1113"/>
      <c r="E3701" s="1113"/>
      <c r="F3701" s="1113"/>
      <c r="G3701" s="406" t="s">
        <v>53</v>
      </c>
      <c r="H3701" s="1116">
        <v>106.06</v>
      </c>
      <c r="I3701" s="1115"/>
    </row>
    <row r="3702" spans="1:9" ht="12.75" customHeight="1" x14ac:dyDescent="0.2">
      <c r="A3702" s="1112" t="s">
        <v>7049</v>
      </c>
      <c r="B3702" s="1112"/>
      <c r="C3702" s="1113" t="s">
        <v>7050</v>
      </c>
      <c r="D3702" s="1113"/>
      <c r="E3702" s="1113"/>
      <c r="F3702" s="1113"/>
      <c r="G3702" s="406" t="s">
        <v>53</v>
      </c>
      <c r="H3702" s="1116">
        <v>111.08</v>
      </c>
      <c r="I3702" s="1115"/>
    </row>
    <row r="3703" spans="1:9" ht="12.75" customHeight="1" x14ac:dyDescent="0.2">
      <c r="A3703" s="1112" t="s">
        <v>7051</v>
      </c>
      <c r="B3703" s="1112"/>
      <c r="C3703" s="1113" t="s">
        <v>7052</v>
      </c>
      <c r="D3703" s="1113"/>
      <c r="E3703" s="1113"/>
      <c r="F3703" s="1113"/>
      <c r="G3703" s="406" t="s">
        <v>53</v>
      </c>
      <c r="H3703" s="1116">
        <v>116.68</v>
      </c>
      <c r="I3703" s="1115"/>
    </row>
    <row r="3704" spans="1:9" ht="12.75" customHeight="1" x14ac:dyDescent="0.2">
      <c r="A3704" s="1112" t="s">
        <v>7053</v>
      </c>
      <c r="B3704" s="1112"/>
      <c r="C3704" s="1113" t="s">
        <v>7054</v>
      </c>
      <c r="D3704" s="1113"/>
      <c r="E3704" s="1113"/>
      <c r="F3704" s="1113"/>
      <c r="G3704" s="406" t="s">
        <v>53</v>
      </c>
      <c r="H3704" s="1116">
        <v>113.27</v>
      </c>
      <c r="I3704" s="1115"/>
    </row>
    <row r="3705" spans="1:9" ht="12.75" customHeight="1" x14ac:dyDescent="0.2">
      <c r="A3705" s="1112" t="s">
        <v>7055</v>
      </c>
      <c r="B3705" s="1112"/>
      <c r="C3705" s="1113" t="s">
        <v>7056</v>
      </c>
      <c r="D3705" s="1113"/>
      <c r="E3705" s="1113"/>
      <c r="F3705" s="1113"/>
      <c r="G3705" s="406" t="s">
        <v>53</v>
      </c>
      <c r="H3705" s="1116">
        <v>117.68</v>
      </c>
      <c r="I3705" s="1115"/>
    </row>
    <row r="3706" spans="1:9" ht="12.75" customHeight="1" x14ac:dyDescent="0.2">
      <c r="A3706" s="1112" t="s">
        <v>7057</v>
      </c>
      <c r="B3706" s="1112"/>
      <c r="C3706" s="1113" t="s">
        <v>7058</v>
      </c>
      <c r="D3706" s="1113"/>
      <c r="E3706" s="1113"/>
      <c r="F3706" s="1113"/>
      <c r="G3706" s="406" t="s">
        <v>53</v>
      </c>
      <c r="H3706" s="1116">
        <v>123.89</v>
      </c>
      <c r="I3706" s="1115"/>
    </row>
    <row r="3707" spans="1:9" ht="12.75" customHeight="1" x14ac:dyDescent="0.2">
      <c r="A3707" s="1118">
        <v>251</v>
      </c>
      <c r="B3707" s="1119"/>
      <c r="C3707" s="1120" t="s">
        <v>7059</v>
      </c>
      <c r="D3707" s="1120"/>
      <c r="E3707" s="1120"/>
      <c r="F3707" s="1120"/>
      <c r="G3707" s="405"/>
      <c r="H3707" s="1121"/>
      <c r="I3707" s="1121"/>
    </row>
    <row r="3708" spans="1:9" ht="12.75" customHeight="1" x14ac:dyDescent="0.2">
      <c r="A3708" s="1112" t="s">
        <v>7060</v>
      </c>
      <c r="B3708" s="1112"/>
      <c r="C3708" s="1113" t="s">
        <v>7061</v>
      </c>
      <c r="D3708" s="1113"/>
      <c r="E3708" s="1113"/>
      <c r="F3708" s="1113"/>
      <c r="G3708" s="406" t="s">
        <v>266</v>
      </c>
      <c r="H3708" s="1116">
        <v>145.52000000000001</v>
      </c>
      <c r="I3708" s="1115"/>
    </row>
    <row r="3709" spans="1:9" ht="12.75" customHeight="1" x14ac:dyDescent="0.2">
      <c r="A3709" s="1112" t="s">
        <v>7062</v>
      </c>
      <c r="B3709" s="1112"/>
      <c r="C3709" s="1113" t="s">
        <v>7063</v>
      </c>
      <c r="D3709" s="1113"/>
      <c r="E3709" s="1113"/>
      <c r="F3709" s="1113"/>
      <c r="G3709" s="406" t="s">
        <v>266</v>
      </c>
      <c r="H3709" s="1116">
        <v>145.96</v>
      </c>
      <c r="I3709" s="1115"/>
    </row>
    <row r="3710" spans="1:9" ht="12.75" customHeight="1" x14ac:dyDescent="0.2">
      <c r="A3710" s="1112" t="s">
        <v>7064</v>
      </c>
      <c r="B3710" s="1112"/>
      <c r="C3710" s="1113" t="s">
        <v>7065</v>
      </c>
      <c r="D3710" s="1113"/>
      <c r="E3710" s="1113"/>
      <c r="F3710" s="1113"/>
      <c r="G3710" s="406" t="s">
        <v>266</v>
      </c>
      <c r="H3710" s="1114">
        <v>69.44</v>
      </c>
      <c r="I3710" s="1115"/>
    </row>
    <row r="3711" spans="1:9" ht="12.75" customHeight="1" x14ac:dyDescent="0.2">
      <c r="A3711" s="1112" t="s">
        <v>7066</v>
      </c>
      <c r="B3711" s="1112"/>
      <c r="C3711" s="1113" t="s">
        <v>7067</v>
      </c>
      <c r="D3711" s="1113"/>
      <c r="E3711" s="1113"/>
      <c r="F3711" s="1113"/>
      <c r="G3711" s="406" t="s">
        <v>266</v>
      </c>
      <c r="H3711" s="1114">
        <v>49.17</v>
      </c>
      <c r="I3711" s="1115"/>
    </row>
    <row r="3712" spans="1:9" ht="12.75" customHeight="1" x14ac:dyDescent="0.2">
      <c r="A3712" s="1112" t="s">
        <v>7068</v>
      </c>
      <c r="B3712" s="1112"/>
      <c r="C3712" s="1113" t="s">
        <v>7069</v>
      </c>
      <c r="D3712" s="1113"/>
      <c r="E3712" s="1113"/>
      <c r="F3712" s="1113"/>
      <c r="G3712" s="406" t="s">
        <v>266</v>
      </c>
      <c r="H3712" s="1114">
        <v>22.81</v>
      </c>
      <c r="I3712" s="1115"/>
    </row>
    <row r="3713" spans="1:9" ht="12.75" customHeight="1" x14ac:dyDescent="0.2">
      <c r="A3713" s="1112" t="s">
        <v>7070</v>
      </c>
      <c r="B3713" s="1112"/>
      <c r="C3713" s="1113" t="s">
        <v>7071</v>
      </c>
      <c r="D3713" s="1113"/>
      <c r="E3713" s="1113"/>
      <c r="F3713" s="1113"/>
      <c r="G3713" s="406" t="s">
        <v>266</v>
      </c>
      <c r="H3713" s="1114">
        <v>23.21</v>
      </c>
      <c r="I3713" s="1115"/>
    </row>
    <row r="3714" spans="1:9" ht="12.75" customHeight="1" x14ac:dyDescent="0.2">
      <c r="A3714" s="1112" t="s">
        <v>7072</v>
      </c>
      <c r="B3714" s="1112"/>
      <c r="C3714" s="1113" t="s">
        <v>7073</v>
      </c>
      <c r="D3714" s="1113"/>
      <c r="E3714" s="1113"/>
      <c r="F3714" s="1113"/>
      <c r="G3714" s="406" t="s">
        <v>266</v>
      </c>
      <c r="H3714" s="1116">
        <v>143.21</v>
      </c>
      <c r="I3714" s="1115"/>
    </row>
    <row r="3715" spans="1:9" ht="12.75" customHeight="1" x14ac:dyDescent="0.2">
      <c r="A3715" s="1112" t="s">
        <v>7074</v>
      </c>
      <c r="B3715" s="1112"/>
      <c r="C3715" s="1113" t="s">
        <v>7075</v>
      </c>
      <c r="D3715" s="1113"/>
      <c r="E3715" s="1113"/>
      <c r="F3715" s="1113"/>
      <c r="G3715" s="406" t="s">
        <v>266</v>
      </c>
      <c r="H3715" s="1116">
        <v>145.31</v>
      </c>
      <c r="I3715" s="1115"/>
    </row>
    <row r="3716" spans="1:9" ht="12.75" customHeight="1" x14ac:dyDescent="0.2">
      <c r="A3716" s="1112" t="s">
        <v>7076</v>
      </c>
      <c r="B3716" s="1112"/>
      <c r="C3716" s="1113" t="s">
        <v>7077</v>
      </c>
      <c r="D3716" s="1113"/>
      <c r="E3716" s="1113"/>
      <c r="F3716" s="1113"/>
      <c r="G3716" s="406" t="s">
        <v>266</v>
      </c>
      <c r="H3716" s="1114">
        <v>68.959999999999994</v>
      </c>
      <c r="I3716" s="1115"/>
    </row>
    <row r="3717" spans="1:9" ht="12.75" customHeight="1" x14ac:dyDescent="0.2">
      <c r="A3717" s="1112" t="s">
        <v>7078</v>
      </c>
      <c r="B3717" s="1112"/>
      <c r="C3717" s="1113" t="s">
        <v>7079</v>
      </c>
      <c r="D3717" s="1113"/>
      <c r="E3717" s="1113"/>
      <c r="F3717" s="1113"/>
      <c r="G3717" s="406" t="s">
        <v>266</v>
      </c>
      <c r="H3717" s="1114">
        <v>55.04</v>
      </c>
      <c r="I3717" s="1115"/>
    </row>
    <row r="3718" spans="1:9" ht="12.75" customHeight="1" x14ac:dyDescent="0.2">
      <c r="A3718" s="1112" t="s">
        <v>7080</v>
      </c>
      <c r="B3718" s="1112"/>
      <c r="C3718" s="1113" t="s">
        <v>7081</v>
      </c>
      <c r="D3718" s="1113"/>
      <c r="E3718" s="1113"/>
      <c r="F3718" s="1113"/>
      <c r="G3718" s="406" t="s">
        <v>266</v>
      </c>
      <c r="H3718" s="1114">
        <v>21.52</v>
      </c>
      <c r="I3718" s="1115"/>
    </row>
    <row r="3719" spans="1:9" ht="12.75" customHeight="1" x14ac:dyDescent="0.2">
      <c r="A3719" s="1112" t="s">
        <v>7082</v>
      </c>
      <c r="B3719" s="1112"/>
      <c r="C3719" s="1113" t="s">
        <v>7083</v>
      </c>
      <c r="D3719" s="1113"/>
      <c r="E3719" s="1113"/>
      <c r="F3719" s="1113"/>
      <c r="G3719" s="406" t="s">
        <v>266</v>
      </c>
      <c r="H3719" s="1114">
        <v>24.62</v>
      </c>
      <c r="I3719" s="1115"/>
    </row>
    <row r="3720" spans="1:9" ht="12.75" customHeight="1" x14ac:dyDescent="0.2">
      <c r="A3720" s="1112" t="s">
        <v>7084</v>
      </c>
      <c r="B3720" s="1112"/>
      <c r="C3720" s="1113" t="s">
        <v>7085</v>
      </c>
      <c r="D3720" s="1113"/>
      <c r="E3720" s="1113"/>
      <c r="F3720" s="1113"/>
      <c r="G3720" s="406" t="s">
        <v>266</v>
      </c>
      <c r="H3720" s="1114">
        <v>24.99</v>
      </c>
      <c r="I3720" s="1115"/>
    </row>
    <row r="3721" spans="1:9" ht="12.75" customHeight="1" x14ac:dyDescent="0.2">
      <c r="A3721" s="1112" t="s">
        <v>7086</v>
      </c>
      <c r="B3721" s="1112"/>
      <c r="C3721" s="1113" t="s">
        <v>7087</v>
      </c>
      <c r="D3721" s="1113"/>
      <c r="E3721" s="1113"/>
      <c r="F3721" s="1113"/>
      <c r="G3721" s="406" t="s">
        <v>266</v>
      </c>
      <c r="H3721" s="1114">
        <v>23.65</v>
      </c>
      <c r="I3721" s="1115"/>
    </row>
    <row r="3722" spans="1:9" ht="12.75" customHeight="1" x14ac:dyDescent="0.2">
      <c r="A3722" s="1112" t="s">
        <v>7088</v>
      </c>
      <c r="B3722" s="1112"/>
      <c r="C3722" s="1113" t="s">
        <v>7089</v>
      </c>
      <c r="D3722" s="1113"/>
      <c r="E3722" s="1113"/>
      <c r="F3722" s="1113"/>
      <c r="G3722" s="406" t="s">
        <v>266</v>
      </c>
      <c r="H3722" s="1114">
        <v>21.14</v>
      </c>
      <c r="I3722" s="1115"/>
    </row>
    <row r="3723" spans="1:9" ht="12.75" customHeight="1" x14ac:dyDescent="0.2">
      <c r="A3723" s="1112" t="s">
        <v>7090</v>
      </c>
      <c r="B3723" s="1112"/>
      <c r="C3723" s="1113" t="s">
        <v>7091</v>
      </c>
      <c r="D3723" s="1113"/>
      <c r="E3723" s="1113"/>
      <c r="F3723" s="1113"/>
      <c r="G3723" s="406" t="s">
        <v>266</v>
      </c>
      <c r="H3723" s="1114">
        <v>21.7</v>
      </c>
      <c r="I3723" s="1115"/>
    </row>
    <row r="3724" spans="1:9" ht="12.75" customHeight="1" x14ac:dyDescent="0.2">
      <c r="A3724" s="1112" t="s">
        <v>7092</v>
      </c>
      <c r="B3724" s="1112"/>
      <c r="C3724" s="1113" t="s">
        <v>7093</v>
      </c>
      <c r="D3724" s="1113"/>
      <c r="E3724" s="1113"/>
      <c r="F3724" s="1113"/>
      <c r="G3724" s="406" t="s">
        <v>266</v>
      </c>
      <c r="H3724" s="1114">
        <v>22.31</v>
      </c>
      <c r="I3724" s="1115"/>
    </row>
    <row r="3725" spans="1:9" ht="12.75" customHeight="1" x14ac:dyDescent="0.2">
      <c r="A3725" s="1112" t="s">
        <v>7094</v>
      </c>
      <c r="B3725" s="1112"/>
      <c r="C3725" s="1113" t="s">
        <v>7095</v>
      </c>
      <c r="D3725" s="1113"/>
      <c r="E3725" s="1113"/>
      <c r="F3725" s="1113"/>
      <c r="G3725" s="406" t="s">
        <v>266</v>
      </c>
      <c r="H3725" s="1128">
        <v>1089.6400000000001</v>
      </c>
      <c r="I3725" s="1115"/>
    </row>
    <row r="3726" spans="1:9" ht="12.75" customHeight="1" x14ac:dyDescent="0.2">
      <c r="A3726" s="1112" t="s">
        <v>7096</v>
      </c>
      <c r="B3726" s="1112"/>
      <c r="C3726" s="1113" t="s">
        <v>7095</v>
      </c>
      <c r="D3726" s="1113"/>
      <c r="E3726" s="1113"/>
      <c r="F3726" s="1113"/>
      <c r="G3726" s="406" t="s">
        <v>7097</v>
      </c>
      <c r="H3726" s="1116">
        <v>454.02</v>
      </c>
      <c r="I3726" s="1115"/>
    </row>
    <row r="3727" spans="1:9" ht="12.75" customHeight="1" x14ac:dyDescent="0.2">
      <c r="A3727" s="1112" t="s">
        <v>7098</v>
      </c>
      <c r="B3727" s="1112"/>
      <c r="C3727" s="1113" t="s">
        <v>7099</v>
      </c>
      <c r="D3727" s="1113"/>
      <c r="E3727" s="1113"/>
      <c r="F3727" s="1113"/>
      <c r="G3727" s="406" t="s">
        <v>266</v>
      </c>
      <c r="H3727" s="1116">
        <v>393.5</v>
      </c>
      <c r="I3727" s="1115"/>
    </row>
    <row r="3728" spans="1:9" ht="12.75" customHeight="1" x14ac:dyDescent="0.2">
      <c r="A3728" s="1112" t="s">
        <v>7100</v>
      </c>
      <c r="B3728" s="1112"/>
      <c r="C3728" s="1113" t="s">
        <v>7101</v>
      </c>
      <c r="D3728" s="1113"/>
      <c r="E3728" s="1113"/>
      <c r="F3728" s="1113"/>
      <c r="G3728" s="406" t="s">
        <v>266</v>
      </c>
      <c r="H3728" s="1116">
        <v>428.32</v>
      </c>
      <c r="I3728" s="1115"/>
    </row>
    <row r="3729" spans="1:9" ht="12.75" customHeight="1" x14ac:dyDescent="0.2">
      <c r="A3729" s="1112" t="s">
        <v>7102</v>
      </c>
      <c r="B3729" s="1112"/>
      <c r="C3729" s="1113" t="s">
        <v>7103</v>
      </c>
      <c r="D3729" s="1113"/>
      <c r="E3729" s="1113"/>
      <c r="F3729" s="1113"/>
      <c r="G3729" s="406" t="s">
        <v>266</v>
      </c>
      <c r="H3729" s="1117">
        <v>8.76</v>
      </c>
      <c r="I3729" s="1115"/>
    </row>
    <row r="3730" spans="1:9" ht="12.75" customHeight="1" x14ac:dyDescent="0.2">
      <c r="A3730" s="1112" t="s">
        <v>7104</v>
      </c>
      <c r="B3730" s="1112"/>
      <c r="C3730" s="1113" t="s">
        <v>7105</v>
      </c>
      <c r="D3730" s="1113"/>
      <c r="E3730" s="1113"/>
      <c r="F3730" s="1113"/>
      <c r="G3730" s="406" t="s">
        <v>164</v>
      </c>
      <c r="H3730" s="1117">
        <v>2.2599999999999998</v>
      </c>
      <c r="I3730" s="1115"/>
    </row>
    <row r="3731" spans="1:9" ht="12.75" customHeight="1" x14ac:dyDescent="0.2">
      <c r="A3731" s="1112" t="s">
        <v>7106</v>
      </c>
      <c r="B3731" s="1112"/>
      <c r="C3731" s="1113" t="s">
        <v>7107</v>
      </c>
      <c r="D3731" s="1113"/>
      <c r="E3731" s="1113"/>
      <c r="F3731" s="1113"/>
      <c r="G3731" s="406" t="s">
        <v>164</v>
      </c>
      <c r="H3731" s="1117">
        <v>3.63</v>
      </c>
      <c r="I3731" s="1115"/>
    </row>
    <row r="3732" spans="1:9" ht="12.75" customHeight="1" x14ac:dyDescent="0.2">
      <c r="A3732" s="1112" t="s">
        <v>7108</v>
      </c>
      <c r="B3732" s="1112"/>
      <c r="C3732" s="1113" t="s">
        <v>7109</v>
      </c>
      <c r="D3732" s="1113"/>
      <c r="E3732" s="1113"/>
      <c r="F3732" s="1113"/>
      <c r="G3732" s="406" t="s">
        <v>164</v>
      </c>
      <c r="H3732" s="1117">
        <v>4.09</v>
      </c>
      <c r="I3732" s="1115"/>
    </row>
    <row r="3733" spans="1:9" ht="12.75" customHeight="1" x14ac:dyDescent="0.2">
      <c r="A3733" s="1112" t="s">
        <v>7110</v>
      </c>
      <c r="B3733" s="1112"/>
      <c r="C3733" s="1113" t="s">
        <v>7111</v>
      </c>
      <c r="D3733" s="1113"/>
      <c r="E3733" s="1113"/>
      <c r="F3733" s="1113"/>
      <c r="G3733" s="406" t="s">
        <v>164</v>
      </c>
      <c r="H3733" s="1117">
        <v>0.41</v>
      </c>
      <c r="I3733" s="1115"/>
    </row>
    <row r="3734" spans="1:9" ht="12.75" customHeight="1" x14ac:dyDescent="0.2">
      <c r="A3734" s="1112" t="s">
        <v>7112</v>
      </c>
      <c r="B3734" s="1112"/>
      <c r="C3734" s="1113" t="s">
        <v>7113</v>
      </c>
      <c r="D3734" s="1113"/>
      <c r="E3734" s="1113"/>
      <c r="F3734" s="1113"/>
      <c r="G3734" s="406" t="s">
        <v>164</v>
      </c>
      <c r="H3734" s="1117">
        <v>9.2799999999999994</v>
      </c>
      <c r="I3734" s="1115"/>
    </row>
    <row r="3735" spans="1:9" ht="12.75" customHeight="1" x14ac:dyDescent="0.2">
      <c r="A3735" s="1112" t="s">
        <v>7114</v>
      </c>
      <c r="B3735" s="1112"/>
      <c r="C3735" s="1113" t="s">
        <v>7115</v>
      </c>
      <c r="D3735" s="1113"/>
      <c r="E3735" s="1113"/>
      <c r="F3735" s="1113"/>
      <c r="G3735" s="406" t="s">
        <v>164</v>
      </c>
      <c r="H3735" s="1117">
        <v>3.89</v>
      </c>
      <c r="I3735" s="1115"/>
    </row>
    <row r="3736" spans="1:9" ht="12.75" customHeight="1" x14ac:dyDescent="0.2">
      <c r="A3736" s="1112" t="s">
        <v>7116</v>
      </c>
      <c r="B3736" s="1112"/>
      <c r="C3736" s="1113" t="s">
        <v>7117</v>
      </c>
      <c r="D3736" s="1113"/>
      <c r="E3736" s="1113"/>
      <c r="F3736" s="1113"/>
      <c r="G3736" s="406" t="s">
        <v>164</v>
      </c>
      <c r="H3736" s="1117">
        <v>5.67</v>
      </c>
      <c r="I3736" s="1115"/>
    </row>
    <row r="3737" spans="1:9" ht="12.75" customHeight="1" x14ac:dyDescent="0.2">
      <c r="A3737" s="1112" t="s">
        <v>7118</v>
      </c>
      <c r="B3737" s="1112"/>
      <c r="C3737" s="1113" t="s">
        <v>7119</v>
      </c>
      <c r="D3737" s="1113"/>
      <c r="E3737" s="1113"/>
      <c r="F3737" s="1113"/>
      <c r="G3737" s="406" t="s">
        <v>164</v>
      </c>
      <c r="H3737" s="1117">
        <v>1.97</v>
      </c>
      <c r="I3737" s="1115"/>
    </row>
    <row r="3738" spans="1:9" ht="12.75" customHeight="1" x14ac:dyDescent="0.2">
      <c r="A3738" s="1112" t="s">
        <v>7120</v>
      </c>
      <c r="B3738" s="1112"/>
      <c r="C3738" s="1113" t="s">
        <v>7121</v>
      </c>
      <c r="D3738" s="1113"/>
      <c r="E3738" s="1113"/>
      <c r="F3738" s="1113"/>
      <c r="G3738" s="406" t="s">
        <v>164</v>
      </c>
      <c r="H3738" s="1117">
        <v>2.65</v>
      </c>
      <c r="I3738" s="1115"/>
    </row>
    <row r="3739" spans="1:9" ht="12.75" customHeight="1" x14ac:dyDescent="0.2">
      <c r="A3739" s="1112" t="s">
        <v>7122</v>
      </c>
      <c r="B3739" s="1112"/>
      <c r="C3739" s="1113" t="s">
        <v>7123</v>
      </c>
      <c r="D3739" s="1113"/>
      <c r="E3739" s="1113"/>
      <c r="F3739" s="1113"/>
      <c r="G3739" s="406" t="s">
        <v>164</v>
      </c>
      <c r="H3739" s="1117">
        <v>3.4</v>
      </c>
      <c r="I3739" s="1115"/>
    </row>
    <row r="3740" spans="1:9" ht="12.75" customHeight="1" x14ac:dyDescent="0.2">
      <c r="A3740" s="1112" t="s">
        <v>7124</v>
      </c>
      <c r="B3740" s="1112"/>
      <c r="C3740" s="1113" t="s">
        <v>7125</v>
      </c>
      <c r="D3740" s="1113"/>
      <c r="E3740" s="1113"/>
      <c r="F3740" s="1113"/>
      <c r="G3740" s="406" t="s">
        <v>164</v>
      </c>
      <c r="H3740" s="1114">
        <v>24.06</v>
      </c>
      <c r="I3740" s="1115"/>
    </row>
    <row r="3741" spans="1:9" ht="12.75" customHeight="1" x14ac:dyDescent="0.2">
      <c r="A3741" s="1112" t="s">
        <v>7126</v>
      </c>
      <c r="B3741" s="1112"/>
      <c r="C3741" s="1113" t="s">
        <v>7127</v>
      </c>
      <c r="D3741" s="1113"/>
      <c r="E3741" s="1113"/>
      <c r="F3741" s="1113"/>
      <c r="G3741" s="406" t="s">
        <v>164</v>
      </c>
      <c r="H3741" s="1114">
        <v>38.65</v>
      </c>
      <c r="I3741" s="1115"/>
    </row>
    <row r="3742" spans="1:9" ht="12.75" customHeight="1" x14ac:dyDescent="0.2">
      <c r="A3742" s="1112" t="s">
        <v>7128</v>
      </c>
      <c r="B3742" s="1112"/>
      <c r="C3742" s="1113" t="s">
        <v>7129</v>
      </c>
      <c r="D3742" s="1113"/>
      <c r="E3742" s="1113"/>
      <c r="F3742" s="1113"/>
      <c r="G3742" s="406" t="s">
        <v>164</v>
      </c>
      <c r="H3742" s="1117">
        <v>2.17</v>
      </c>
      <c r="I3742" s="1115"/>
    </row>
    <row r="3743" spans="1:9" ht="12.75" customHeight="1" x14ac:dyDescent="0.2">
      <c r="A3743" s="1112" t="s">
        <v>7130</v>
      </c>
      <c r="B3743" s="1112"/>
      <c r="C3743" s="1113" t="s">
        <v>7131</v>
      </c>
      <c r="D3743" s="1113"/>
      <c r="E3743" s="1113"/>
      <c r="F3743" s="1113"/>
      <c r="G3743" s="406" t="s">
        <v>164</v>
      </c>
      <c r="H3743" s="1117">
        <v>0.27</v>
      </c>
      <c r="I3743" s="1115"/>
    </row>
    <row r="3744" spans="1:9" ht="12.75" customHeight="1" x14ac:dyDescent="0.2">
      <c r="A3744" s="1112" t="s">
        <v>7132</v>
      </c>
      <c r="B3744" s="1112"/>
      <c r="C3744" s="1113" t="s">
        <v>7133</v>
      </c>
      <c r="D3744" s="1113"/>
      <c r="E3744" s="1113"/>
      <c r="F3744" s="1113"/>
      <c r="G3744" s="406" t="s">
        <v>266</v>
      </c>
      <c r="H3744" s="1116">
        <v>734.05</v>
      </c>
      <c r="I3744" s="1115"/>
    </row>
    <row r="3745" spans="1:9" ht="12.75" customHeight="1" x14ac:dyDescent="0.2">
      <c r="A3745" s="1112" t="s">
        <v>7134</v>
      </c>
      <c r="B3745" s="1112"/>
      <c r="C3745" s="1113" t="s">
        <v>7133</v>
      </c>
      <c r="D3745" s="1113"/>
      <c r="E3745" s="1113"/>
      <c r="F3745" s="1113"/>
      <c r="G3745" s="406" t="s">
        <v>7097</v>
      </c>
      <c r="H3745" s="1116">
        <v>349.54</v>
      </c>
      <c r="I3745" s="1115"/>
    </row>
    <row r="3746" spans="1:9" ht="12.75" customHeight="1" x14ac:dyDescent="0.2">
      <c r="A3746" s="1112" t="s">
        <v>7135</v>
      </c>
      <c r="B3746" s="1112"/>
      <c r="C3746" s="1113" t="s">
        <v>7136</v>
      </c>
      <c r="D3746" s="1113"/>
      <c r="E3746" s="1113"/>
      <c r="F3746" s="1113"/>
      <c r="G3746" s="406" t="s">
        <v>266</v>
      </c>
      <c r="H3746" s="1116">
        <v>168.05</v>
      </c>
      <c r="I3746" s="1115"/>
    </row>
    <row r="3747" spans="1:9" ht="12.75" customHeight="1" x14ac:dyDescent="0.2">
      <c r="A3747" s="1112" t="s">
        <v>7137</v>
      </c>
      <c r="B3747" s="1112"/>
      <c r="C3747" s="1113" t="s">
        <v>7138</v>
      </c>
      <c r="D3747" s="1113"/>
      <c r="E3747" s="1113"/>
      <c r="F3747" s="1113"/>
      <c r="G3747" s="406" t="s">
        <v>266</v>
      </c>
      <c r="H3747" s="1114">
        <v>66.180000000000007</v>
      </c>
      <c r="I3747" s="1115"/>
    </row>
    <row r="3748" spans="1:9" ht="12.75" customHeight="1" x14ac:dyDescent="0.2">
      <c r="A3748" s="1112" t="s">
        <v>7139</v>
      </c>
      <c r="B3748" s="1112"/>
      <c r="C3748" s="1113" t="s">
        <v>7140</v>
      </c>
      <c r="D3748" s="1113"/>
      <c r="E3748" s="1113"/>
      <c r="F3748" s="1113"/>
      <c r="G3748" s="406" t="s">
        <v>266</v>
      </c>
      <c r="H3748" s="1114">
        <v>79.58</v>
      </c>
      <c r="I3748" s="1115"/>
    </row>
    <row r="3749" spans="1:9" ht="12.75" customHeight="1" x14ac:dyDescent="0.2">
      <c r="A3749" s="1112" t="s">
        <v>7141</v>
      </c>
      <c r="B3749" s="1112"/>
      <c r="C3749" s="1113" t="s">
        <v>7142</v>
      </c>
      <c r="D3749" s="1113"/>
      <c r="E3749" s="1113"/>
      <c r="F3749" s="1113"/>
      <c r="G3749" s="406" t="s">
        <v>266</v>
      </c>
      <c r="H3749" s="1114">
        <v>27.38</v>
      </c>
      <c r="I3749" s="1115"/>
    </row>
    <row r="3750" spans="1:9" ht="12.75" customHeight="1" x14ac:dyDescent="0.2">
      <c r="A3750" s="1112" t="s">
        <v>7143</v>
      </c>
      <c r="B3750" s="1112"/>
      <c r="C3750" s="1113" t="s">
        <v>7144</v>
      </c>
      <c r="D3750" s="1113"/>
      <c r="E3750" s="1113"/>
      <c r="F3750" s="1113"/>
      <c r="G3750" s="406" t="s">
        <v>266</v>
      </c>
      <c r="H3750" s="1114">
        <v>15.77</v>
      </c>
      <c r="I3750" s="1115"/>
    </row>
    <row r="3751" spans="1:9" ht="12.75" customHeight="1" x14ac:dyDescent="0.2">
      <c r="A3751" s="1112" t="s">
        <v>7145</v>
      </c>
      <c r="B3751" s="1112"/>
      <c r="C3751" s="1113" t="s">
        <v>7146</v>
      </c>
      <c r="D3751" s="1113"/>
      <c r="E3751" s="1113"/>
      <c r="F3751" s="1113"/>
      <c r="G3751" s="406" t="s">
        <v>164</v>
      </c>
      <c r="H3751" s="1117">
        <v>1.2</v>
      </c>
      <c r="I3751" s="1115"/>
    </row>
    <row r="3752" spans="1:9" ht="12.75" customHeight="1" x14ac:dyDescent="0.2">
      <c r="A3752" s="1112" t="s">
        <v>7147</v>
      </c>
      <c r="B3752" s="1112"/>
      <c r="C3752" s="1113" t="s">
        <v>7148</v>
      </c>
      <c r="D3752" s="1113"/>
      <c r="E3752" s="1113"/>
      <c r="F3752" s="1113"/>
      <c r="G3752" s="406" t="s">
        <v>164</v>
      </c>
      <c r="H3752" s="1117">
        <v>1.22</v>
      </c>
      <c r="I3752" s="1115"/>
    </row>
    <row r="3753" spans="1:9" ht="12.75" customHeight="1" x14ac:dyDescent="0.2">
      <c r="A3753" s="1112" t="s">
        <v>7149</v>
      </c>
      <c r="B3753" s="1112"/>
      <c r="C3753" s="1113" t="s">
        <v>7150</v>
      </c>
      <c r="D3753" s="1113"/>
      <c r="E3753" s="1113"/>
      <c r="F3753" s="1113"/>
      <c r="G3753" s="406" t="s">
        <v>164</v>
      </c>
      <c r="H3753" s="1117">
        <v>1.17</v>
      </c>
      <c r="I3753" s="1115"/>
    </row>
    <row r="3754" spans="1:9" ht="12.75" customHeight="1" x14ac:dyDescent="0.2">
      <c r="A3754" s="1112" t="s">
        <v>7151</v>
      </c>
      <c r="B3754" s="1112"/>
      <c r="C3754" s="1113" t="s">
        <v>7152</v>
      </c>
      <c r="D3754" s="1113"/>
      <c r="E3754" s="1113"/>
      <c r="F3754" s="1113"/>
      <c r="G3754" s="406" t="s">
        <v>266</v>
      </c>
      <c r="H3754" s="1117">
        <v>9.7899999999999991</v>
      </c>
      <c r="I3754" s="1115"/>
    </row>
    <row r="3755" spans="1:9" ht="12.75" customHeight="1" x14ac:dyDescent="0.2">
      <c r="A3755" s="1112" t="s">
        <v>7153</v>
      </c>
      <c r="B3755" s="1112"/>
      <c r="C3755" s="1113" t="s">
        <v>7154</v>
      </c>
      <c r="D3755" s="1113"/>
      <c r="E3755" s="1113"/>
      <c r="F3755" s="1113"/>
      <c r="G3755" s="406" t="s">
        <v>266</v>
      </c>
      <c r="H3755" s="1114">
        <v>10.43</v>
      </c>
      <c r="I3755" s="1115"/>
    </row>
    <row r="3756" spans="1:9" ht="12.75" customHeight="1" x14ac:dyDescent="0.2">
      <c r="A3756" s="1112" t="s">
        <v>7155</v>
      </c>
      <c r="B3756" s="1112"/>
      <c r="C3756" s="1113" t="s">
        <v>7156</v>
      </c>
      <c r="D3756" s="1113"/>
      <c r="E3756" s="1113"/>
      <c r="F3756" s="1113"/>
      <c r="G3756" s="406" t="s">
        <v>164</v>
      </c>
      <c r="H3756" s="1117">
        <v>1.1499999999999999</v>
      </c>
      <c r="I3756" s="1115"/>
    </row>
    <row r="3757" spans="1:9" ht="12.75" customHeight="1" x14ac:dyDescent="0.2">
      <c r="A3757" s="1112" t="s">
        <v>7157</v>
      </c>
      <c r="B3757" s="1112"/>
      <c r="C3757" s="1113" t="s">
        <v>7158</v>
      </c>
      <c r="D3757" s="1113"/>
      <c r="E3757" s="1113"/>
      <c r="F3757" s="1113"/>
      <c r="G3757" s="406" t="s">
        <v>164</v>
      </c>
      <c r="H3757" s="1117">
        <v>0.6</v>
      </c>
      <c r="I3757" s="1115"/>
    </row>
    <row r="3758" spans="1:9" ht="12.75" customHeight="1" x14ac:dyDescent="0.2">
      <c r="A3758" s="1112" t="s">
        <v>7159</v>
      </c>
      <c r="B3758" s="1112"/>
      <c r="C3758" s="1113" t="s">
        <v>7160</v>
      </c>
      <c r="D3758" s="1113"/>
      <c r="E3758" s="1113"/>
      <c r="F3758" s="1113"/>
      <c r="G3758" s="406" t="s">
        <v>7097</v>
      </c>
      <c r="H3758" s="1114">
        <v>16.18</v>
      </c>
      <c r="I3758" s="1115"/>
    </row>
    <row r="3759" spans="1:9" ht="12.75" customHeight="1" x14ac:dyDescent="0.2">
      <c r="A3759" s="1112" t="s">
        <v>7161</v>
      </c>
      <c r="B3759" s="1112"/>
      <c r="C3759" s="1113" t="s">
        <v>7162</v>
      </c>
      <c r="D3759" s="1113"/>
      <c r="E3759" s="1113"/>
      <c r="F3759" s="1113"/>
      <c r="G3759" s="406" t="s">
        <v>266</v>
      </c>
      <c r="H3759" s="1114">
        <v>23.65</v>
      </c>
      <c r="I3759" s="1115"/>
    </row>
    <row r="3760" spans="1:9" ht="12.75" customHeight="1" x14ac:dyDescent="0.2">
      <c r="A3760" s="1112" t="s">
        <v>7163</v>
      </c>
      <c r="B3760" s="1112"/>
      <c r="C3760" s="1113" t="s">
        <v>7164</v>
      </c>
      <c r="D3760" s="1113"/>
      <c r="E3760" s="1113"/>
      <c r="F3760" s="1113"/>
      <c r="G3760" s="406" t="s">
        <v>266</v>
      </c>
      <c r="H3760" s="1114">
        <v>22.93</v>
      </c>
      <c r="I3760" s="1115"/>
    </row>
    <row r="3761" spans="1:9" ht="12.75" customHeight="1" x14ac:dyDescent="0.2">
      <c r="A3761" s="1112" t="s">
        <v>7165</v>
      </c>
      <c r="B3761" s="1112"/>
      <c r="C3761" s="1113" t="s">
        <v>7166</v>
      </c>
      <c r="D3761" s="1113"/>
      <c r="E3761" s="1113"/>
      <c r="F3761" s="1113"/>
      <c r="G3761" s="406" t="s">
        <v>266</v>
      </c>
      <c r="H3761" s="1114">
        <v>21.7</v>
      </c>
      <c r="I3761" s="1115"/>
    </row>
    <row r="3762" spans="1:9" ht="12.75" customHeight="1" x14ac:dyDescent="0.2">
      <c r="A3762" s="1112" t="s">
        <v>7167</v>
      </c>
      <c r="B3762" s="1112"/>
      <c r="C3762" s="1113" t="s">
        <v>7168</v>
      </c>
      <c r="D3762" s="1113"/>
      <c r="E3762" s="1113"/>
      <c r="F3762" s="1113"/>
      <c r="G3762" s="406" t="s">
        <v>266</v>
      </c>
      <c r="H3762" s="1114">
        <v>21.14</v>
      </c>
      <c r="I3762" s="1115"/>
    </row>
    <row r="3763" spans="1:9" ht="12.75" customHeight="1" x14ac:dyDescent="0.2">
      <c r="A3763" s="1112" t="s">
        <v>7169</v>
      </c>
      <c r="B3763" s="1112"/>
      <c r="C3763" s="1113" t="s">
        <v>7170</v>
      </c>
      <c r="D3763" s="1113"/>
      <c r="E3763" s="1113"/>
      <c r="F3763" s="1113"/>
      <c r="G3763" s="406" t="s">
        <v>266</v>
      </c>
      <c r="H3763" s="1114">
        <v>22.31</v>
      </c>
      <c r="I3763" s="1115"/>
    </row>
    <row r="3764" spans="1:9" ht="12.75" customHeight="1" x14ac:dyDescent="0.2">
      <c r="A3764" s="1112" t="s">
        <v>7171</v>
      </c>
      <c r="B3764" s="1112"/>
      <c r="C3764" s="1113" t="s">
        <v>7172</v>
      </c>
      <c r="D3764" s="1113"/>
      <c r="E3764" s="1113"/>
      <c r="F3764" s="1113"/>
      <c r="G3764" s="406" t="s">
        <v>164</v>
      </c>
      <c r="H3764" s="1117">
        <v>1.07</v>
      </c>
      <c r="I3764" s="1115"/>
    </row>
    <row r="3765" spans="1:9" ht="12.75" customHeight="1" x14ac:dyDescent="0.2">
      <c r="A3765" s="1112" t="s">
        <v>7173</v>
      </c>
      <c r="B3765" s="1112"/>
      <c r="C3765" s="1113" t="s">
        <v>7174</v>
      </c>
      <c r="D3765" s="1113"/>
      <c r="E3765" s="1113"/>
      <c r="F3765" s="1113"/>
      <c r="G3765" s="406" t="s">
        <v>164</v>
      </c>
      <c r="H3765" s="1117">
        <v>5.62</v>
      </c>
      <c r="I3765" s="1115"/>
    </row>
    <row r="3766" spans="1:9" ht="12.75" customHeight="1" x14ac:dyDescent="0.2">
      <c r="A3766" s="1112" t="s">
        <v>7175</v>
      </c>
      <c r="B3766" s="1112"/>
      <c r="C3766" s="1113" t="s">
        <v>7176</v>
      </c>
      <c r="D3766" s="1113"/>
      <c r="E3766" s="1113"/>
      <c r="F3766" s="1113"/>
      <c r="G3766" s="406" t="s">
        <v>164</v>
      </c>
      <c r="H3766" s="1114">
        <v>14.93</v>
      </c>
      <c r="I3766" s="1115"/>
    </row>
    <row r="3767" spans="1:9" ht="12.75" customHeight="1" x14ac:dyDescent="0.2">
      <c r="A3767" s="1112" t="s">
        <v>7177</v>
      </c>
      <c r="B3767" s="1112"/>
      <c r="C3767" s="1113" t="s">
        <v>7178</v>
      </c>
      <c r="D3767" s="1113"/>
      <c r="E3767" s="1113"/>
      <c r="F3767" s="1113"/>
      <c r="G3767" s="406" t="s">
        <v>164</v>
      </c>
      <c r="H3767" s="1117">
        <v>5.78</v>
      </c>
      <c r="I3767" s="1115"/>
    </row>
    <row r="3768" spans="1:9" ht="12.75" customHeight="1" x14ac:dyDescent="0.2">
      <c r="A3768" s="1112" t="s">
        <v>7179</v>
      </c>
      <c r="B3768" s="1112"/>
      <c r="C3768" s="1113" t="s">
        <v>7180</v>
      </c>
      <c r="D3768" s="1113"/>
      <c r="E3768" s="1113"/>
      <c r="F3768" s="1113"/>
      <c r="G3768" s="406" t="s">
        <v>164</v>
      </c>
      <c r="H3768" s="1117">
        <v>2.99</v>
      </c>
      <c r="I3768" s="1115"/>
    </row>
    <row r="3769" spans="1:9" ht="12.75" customHeight="1" x14ac:dyDescent="0.2">
      <c r="A3769" s="1112" t="s">
        <v>7181</v>
      </c>
      <c r="B3769" s="1112"/>
      <c r="C3769" s="1113" t="s">
        <v>7182</v>
      </c>
      <c r="D3769" s="1113"/>
      <c r="E3769" s="1113"/>
      <c r="F3769" s="1113"/>
      <c r="G3769" s="406" t="s">
        <v>164</v>
      </c>
      <c r="H3769" s="1117">
        <v>8.73</v>
      </c>
      <c r="I3769" s="1115"/>
    </row>
    <row r="3770" spans="1:9" ht="12.75" customHeight="1" x14ac:dyDescent="0.2">
      <c r="A3770" s="1112" t="s">
        <v>7183</v>
      </c>
      <c r="B3770" s="1112"/>
      <c r="C3770" s="1113" t="s">
        <v>7184</v>
      </c>
      <c r="D3770" s="1113"/>
      <c r="E3770" s="1113"/>
      <c r="F3770" s="1113"/>
      <c r="G3770" s="406" t="s">
        <v>164</v>
      </c>
      <c r="H3770" s="1117">
        <v>7.26</v>
      </c>
      <c r="I3770" s="1115"/>
    </row>
    <row r="3771" spans="1:9" ht="12.75" customHeight="1" x14ac:dyDescent="0.2">
      <c r="A3771" s="1112" t="s">
        <v>7185</v>
      </c>
      <c r="B3771" s="1112"/>
      <c r="C3771" s="1113" t="s">
        <v>7186</v>
      </c>
      <c r="D3771" s="1113"/>
      <c r="E3771" s="1113"/>
      <c r="F3771" s="1113"/>
      <c r="G3771" s="406" t="s">
        <v>7097</v>
      </c>
      <c r="H3771" s="1116">
        <v>141.97999999999999</v>
      </c>
      <c r="I3771" s="1115"/>
    </row>
    <row r="3772" spans="1:9" ht="12.75" customHeight="1" x14ac:dyDescent="0.2">
      <c r="A3772" s="1112" t="s">
        <v>7187</v>
      </c>
      <c r="B3772" s="1112"/>
      <c r="C3772" s="1113" t="s">
        <v>7188</v>
      </c>
      <c r="D3772" s="1113"/>
      <c r="E3772" s="1113"/>
      <c r="F3772" s="1113"/>
      <c r="G3772" s="406" t="s">
        <v>266</v>
      </c>
      <c r="H3772" s="1116">
        <v>340.78</v>
      </c>
      <c r="I3772" s="1115"/>
    </row>
    <row r="3773" spans="1:9" ht="12.75" customHeight="1" x14ac:dyDescent="0.2">
      <c r="A3773" s="1112" t="s">
        <v>7189</v>
      </c>
      <c r="B3773" s="1112"/>
      <c r="C3773" s="1113" t="s">
        <v>7190</v>
      </c>
      <c r="D3773" s="1113"/>
      <c r="E3773" s="1113"/>
      <c r="F3773" s="1113"/>
      <c r="G3773" s="406" t="s">
        <v>266</v>
      </c>
      <c r="H3773" s="1116">
        <v>121.62</v>
      </c>
      <c r="I3773" s="1115"/>
    </row>
    <row r="3774" spans="1:9" ht="12.75" customHeight="1" x14ac:dyDescent="0.2">
      <c r="A3774" s="1118">
        <v>253</v>
      </c>
      <c r="B3774" s="1119"/>
      <c r="C3774" s="1120" t="s">
        <v>7191</v>
      </c>
      <c r="D3774" s="1120"/>
      <c r="E3774" s="1120"/>
      <c r="F3774" s="1120"/>
      <c r="G3774" s="405"/>
      <c r="H3774" s="1121"/>
      <c r="I3774" s="1121"/>
    </row>
    <row r="3775" spans="1:9" ht="12.75" customHeight="1" x14ac:dyDescent="0.2">
      <c r="A3775" s="1112" t="s">
        <v>7192</v>
      </c>
      <c r="B3775" s="1112"/>
      <c r="C3775" s="1113" t="s">
        <v>7193</v>
      </c>
      <c r="D3775" s="1113"/>
      <c r="E3775" s="1113"/>
      <c r="F3775" s="1113"/>
      <c r="G3775" s="406" t="s">
        <v>53</v>
      </c>
      <c r="H3775" s="1114">
        <v>34.299999999999997</v>
      </c>
      <c r="I3775" s="1115"/>
    </row>
    <row r="3776" spans="1:9" ht="12.75" customHeight="1" x14ac:dyDescent="0.2">
      <c r="A3776" s="1112" t="s">
        <v>7194</v>
      </c>
      <c r="B3776" s="1112"/>
      <c r="C3776" s="1113" t="s">
        <v>7195</v>
      </c>
      <c r="D3776" s="1113"/>
      <c r="E3776" s="1113"/>
      <c r="F3776" s="1113"/>
      <c r="G3776" s="406" t="s">
        <v>164</v>
      </c>
      <c r="H3776" s="1114">
        <v>10.6</v>
      </c>
      <c r="I3776" s="1115"/>
    </row>
    <row r="3777" spans="1:9" ht="12.75" customHeight="1" x14ac:dyDescent="0.2">
      <c r="A3777" s="1112" t="s">
        <v>7196</v>
      </c>
      <c r="B3777" s="1112"/>
      <c r="C3777" s="1113" t="s">
        <v>7197</v>
      </c>
      <c r="D3777" s="1113"/>
      <c r="E3777" s="1113"/>
      <c r="F3777" s="1113"/>
      <c r="G3777" s="406" t="s">
        <v>164</v>
      </c>
      <c r="H3777" s="1114">
        <v>12.72</v>
      </c>
      <c r="I3777" s="1115"/>
    </row>
    <row r="3778" spans="1:9" ht="12.75" customHeight="1" x14ac:dyDescent="0.2">
      <c r="A3778" s="1118">
        <v>254</v>
      </c>
      <c r="B3778" s="1119"/>
      <c r="C3778" s="1120" t="s">
        <v>7198</v>
      </c>
      <c r="D3778" s="1120"/>
      <c r="E3778" s="1120"/>
      <c r="F3778" s="1120"/>
      <c r="G3778" s="405"/>
      <c r="H3778" s="1121"/>
      <c r="I3778" s="1121"/>
    </row>
    <row r="3779" spans="1:9" ht="12.75" customHeight="1" x14ac:dyDescent="0.2">
      <c r="A3779" s="1112" t="s">
        <v>7199</v>
      </c>
      <c r="B3779" s="1112"/>
      <c r="C3779" s="1113" t="s">
        <v>7200</v>
      </c>
      <c r="D3779" s="1113"/>
      <c r="E3779" s="1113"/>
      <c r="F3779" s="1113"/>
      <c r="G3779" s="406" t="s">
        <v>589</v>
      </c>
      <c r="H3779" s="1114">
        <v>17.09</v>
      </c>
      <c r="I3779" s="1115"/>
    </row>
    <row r="3780" spans="1:9" ht="12.75" customHeight="1" x14ac:dyDescent="0.2">
      <c r="A3780" s="1112" t="s">
        <v>7201</v>
      </c>
      <c r="B3780" s="1112"/>
      <c r="C3780" s="1113" t="s">
        <v>7202</v>
      </c>
      <c r="D3780" s="1113"/>
      <c r="E3780" s="1113"/>
      <c r="F3780" s="1113"/>
      <c r="G3780" s="406" t="s">
        <v>266</v>
      </c>
      <c r="H3780" s="1128">
        <v>1419.07</v>
      </c>
      <c r="I3780" s="1115"/>
    </row>
    <row r="3781" spans="1:9" ht="12.75" customHeight="1" x14ac:dyDescent="0.2">
      <c r="A3781" s="1112" t="s">
        <v>7203</v>
      </c>
      <c r="B3781" s="1112"/>
      <c r="C3781" s="1113" t="s">
        <v>7204</v>
      </c>
      <c r="D3781" s="1113"/>
      <c r="E3781" s="1113"/>
      <c r="F3781" s="1113"/>
      <c r="G3781" s="406" t="s">
        <v>266</v>
      </c>
      <c r="H3781" s="1128">
        <v>1157.67</v>
      </c>
      <c r="I3781" s="1115"/>
    </row>
    <row r="3782" spans="1:9" ht="12.75" customHeight="1" x14ac:dyDescent="0.2">
      <c r="A3782" s="1112" t="s">
        <v>7205</v>
      </c>
      <c r="B3782" s="1112"/>
      <c r="C3782" s="1113" t="s">
        <v>7206</v>
      </c>
      <c r="D3782" s="1113"/>
      <c r="E3782" s="1113"/>
      <c r="F3782" s="1113"/>
      <c r="G3782" s="406" t="s">
        <v>266</v>
      </c>
      <c r="H3782" s="1116">
        <v>537.21</v>
      </c>
      <c r="I3782" s="1115"/>
    </row>
    <row r="3783" spans="1:9" ht="12.75" customHeight="1" x14ac:dyDescent="0.2">
      <c r="A3783" s="1112" t="s">
        <v>7207</v>
      </c>
      <c r="B3783" s="1112"/>
      <c r="C3783" s="1113" t="s">
        <v>7208</v>
      </c>
      <c r="D3783" s="1113"/>
      <c r="E3783" s="1113"/>
      <c r="F3783" s="1113"/>
      <c r="G3783" s="406" t="s">
        <v>589</v>
      </c>
      <c r="H3783" s="1128">
        <v>1752.67</v>
      </c>
      <c r="I3783" s="1115"/>
    </row>
    <row r="3784" spans="1:9" ht="12.75" customHeight="1" x14ac:dyDescent="0.2">
      <c r="A3784" s="1112" t="s">
        <v>7209</v>
      </c>
      <c r="B3784" s="1112"/>
      <c r="C3784" s="1113" t="s">
        <v>7210</v>
      </c>
      <c r="D3784" s="1113"/>
      <c r="E3784" s="1113"/>
      <c r="F3784" s="1113"/>
      <c r="G3784" s="406" t="s">
        <v>164</v>
      </c>
      <c r="H3784" s="1114">
        <v>83.13</v>
      </c>
      <c r="I3784" s="1115"/>
    </row>
    <row r="3785" spans="1:9" ht="12.75" customHeight="1" x14ac:dyDescent="0.2">
      <c r="A3785" s="1112" t="s">
        <v>7211</v>
      </c>
      <c r="B3785" s="1112"/>
      <c r="C3785" s="1113" t="s">
        <v>7212</v>
      </c>
      <c r="D3785" s="1113"/>
      <c r="E3785" s="1113"/>
      <c r="F3785" s="1113"/>
      <c r="G3785" s="406" t="s">
        <v>53</v>
      </c>
      <c r="H3785" s="1117">
        <v>2.62</v>
      </c>
      <c r="I3785" s="1115"/>
    </row>
    <row r="3786" spans="1:9" ht="12.75" customHeight="1" x14ac:dyDescent="0.2">
      <c r="A3786" s="1112" t="s">
        <v>7213</v>
      </c>
      <c r="B3786" s="1112"/>
      <c r="C3786" s="1113" t="s">
        <v>7214</v>
      </c>
      <c r="D3786" s="1113"/>
      <c r="E3786" s="1113"/>
      <c r="F3786" s="1113"/>
      <c r="G3786" s="406" t="s">
        <v>164</v>
      </c>
      <c r="H3786" s="1114">
        <v>25.25</v>
      </c>
      <c r="I3786" s="1115"/>
    </row>
    <row r="3787" spans="1:9" ht="12.75" customHeight="1" x14ac:dyDescent="0.2">
      <c r="A3787" s="1112" t="s">
        <v>7215</v>
      </c>
      <c r="B3787" s="1112"/>
      <c r="C3787" s="1113" t="s">
        <v>7216</v>
      </c>
      <c r="D3787" s="1113"/>
      <c r="E3787" s="1113"/>
      <c r="F3787" s="1113"/>
      <c r="G3787" s="406" t="s">
        <v>53</v>
      </c>
      <c r="H3787" s="1117">
        <v>7.67</v>
      </c>
      <c r="I3787" s="1115"/>
    </row>
    <row r="3788" spans="1:9" ht="12.75" customHeight="1" x14ac:dyDescent="0.2">
      <c r="A3788" s="1112" t="s">
        <v>7217</v>
      </c>
      <c r="B3788" s="1112"/>
      <c r="C3788" s="1113" t="s">
        <v>7218</v>
      </c>
      <c r="D3788" s="1113"/>
      <c r="E3788" s="1113"/>
      <c r="F3788" s="1113"/>
      <c r="G3788" s="406" t="s">
        <v>53</v>
      </c>
      <c r="H3788" s="1117">
        <v>2.12</v>
      </c>
      <c r="I3788" s="1115"/>
    </row>
    <row r="3789" spans="1:9" ht="12.75" customHeight="1" x14ac:dyDescent="0.2">
      <c r="A3789" s="1112" t="s">
        <v>7219</v>
      </c>
      <c r="B3789" s="1112"/>
      <c r="C3789" s="1113" t="s">
        <v>7220</v>
      </c>
      <c r="D3789" s="1113"/>
      <c r="E3789" s="1113"/>
      <c r="F3789" s="1113"/>
      <c r="G3789" s="406" t="s">
        <v>53</v>
      </c>
      <c r="H3789" s="1117">
        <v>5.15</v>
      </c>
      <c r="I3789" s="1115"/>
    </row>
    <row r="3790" spans="1:9" ht="12.75" customHeight="1" x14ac:dyDescent="0.2">
      <c r="A3790" s="1112" t="s">
        <v>7221</v>
      </c>
      <c r="B3790" s="1112"/>
      <c r="C3790" s="1113" t="s">
        <v>7222</v>
      </c>
      <c r="D3790" s="1113"/>
      <c r="E3790" s="1113"/>
      <c r="F3790" s="1113"/>
      <c r="G3790" s="406" t="s">
        <v>164</v>
      </c>
      <c r="H3790" s="1128">
        <v>1016.37</v>
      </c>
      <c r="I3790" s="1115"/>
    </row>
    <row r="3791" spans="1:9" ht="12.75" customHeight="1" x14ac:dyDescent="0.2">
      <c r="A3791" s="1112" t="s">
        <v>7223</v>
      </c>
      <c r="B3791" s="1112"/>
      <c r="C3791" s="1113" t="s">
        <v>7224</v>
      </c>
      <c r="D3791" s="1113"/>
      <c r="E3791" s="1113"/>
      <c r="F3791" s="1113"/>
      <c r="G3791" s="406" t="s">
        <v>164</v>
      </c>
      <c r="H3791" s="1116">
        <v>392.75</v>
      </c>
      <c r="I3791" s="1115"/>
    </row>
    <row r="3792" spans="1:9" ht="12.75" customHeight="1" x14ac:dyDescent="0.2">
      <c r="A3792" s="1112" t="s">
        <v>7225</v>
      </c>
      <c r="B3792" s="1112"/>
      <c r="C3792" s="1113" t="s">
        <v>7226</v>
      </c>
      <c r="D3792" s="1113"/>
      <c r="E3792" s="1113"/>
      <c r="F3792" s="1113"/>
      <c r="G3792" s="406" t="s">
        <v>164</v>
      </c>
      <c r="H3792" s="1128">
        <v>1016.37</v>
      </c>
      <c r="I3792" s="1115"/>
    </row>
    <row r="3793" spans="1:9" ht="12.75" customHeight="1" x14ac:dyDescent="0.2">
      <c r="A3793" s="1112" t="s">
        <v>7227</v>
      </c>
      <c r="B3793" s="1112"/>
      <c r="C3793" s="1113" t="s">
        <v>7228</v>
      </c>
      <c r="D3793" s="1113"/>
      <c r="E3793" s="1113"/>
      <c r="F3793" s="1113"/>
      <c r="G3793" s="406" t="s">
        <v>164</v>
      </c>
      <c r="H3793" s="1116">
        <v>985.33</v>
      </c>
      <c r="I3793" s="1115"/>
    </row>
    <row r="3794" spans="1:9" ht="12.75" customHeight="1" x14ac:dyDescent="0.2">
      <c r="A3794" s="1112" t="s">
        <v>7229</v>
      </c>
      <c r="B3794" s="1112"/>
      <c r="C3794" s="1113" t="s">
        <v>7230</v>
      </c>
      <c r="D3794" s="1113"/>
      <c r="E3794" s="1113"/>
      <c r="F3794" s="1113"/>
      <c r="G3794" s="406" t="s">
        <v>164</v>
      </c>
      <c r="H3794" s="1116">
        <v>870.66</v>
      </c>
      <c r="I3794" s="1115"/>
    </row>
    <row r="3795" spans="1:9" ht="12.75" customHeight="1" x14ac:dyDescent="0.2">
      <c r="A3795" s="1112" t="s">
        <v>7231</v>
      </c>
      <c r="B3795" s="1112"/>
      <c r="C3795" s="1113" t="s">
        <v>7232</v>
      </c>
      <c r="D3795" s="1113"/>
      <c r="E3795" s="1113"/>
      <c r="F3795" s="1113"/>
      <c r="G3795" s="406" t="s">
        <v>164</v>
      </c>
      <c r="H3795" s="1116">
        <v>925.7</v>
      </c>
      <c r="I3795" s="1115"/>
    </row>
    <row r="3796" spans="1:9" ht="12.75" customHeight="1" x14ac:dyDescent="0.2">
      <c r="A3796" s="1112" t="s">
        <v>7233</v>
      </c>
      <c r="B3796" s="1112"/>
      <c r="C3796" s="1113" t="s">
        <v>7234</v>
      </c>
      <c r="D3796" s="1113"/>
      <c r="E3796" s="1113"/>
      <c r="F3796" s="1113"/>
      <c r="G3796" s="406" t="s">
        <v>164</v>
      </c>
      <c r="H3796" s="1128">
        <v>1016.37</v>
      </c>
      <c r="I3796" s="1115"/>
    </row>
    <row r="3797" spans="1:9" ht="12.75" customHeight="1" x14ac:dyDescent="0.2">
      <c r="A3797" s="1112" t="s">
        <v>7235</v>
      </c>
      <c r="B3797" s="1112"/>
      <c r="C3797" s="1113" t="s">
        <v>7236</v>
      </c>
      <c r="D3797" s="1113"/>
      <c r="E3797" s="1113"/>
      <c r="F3797" s="1113"/>
      <c r="G3797" s="406" t="s">
        <v>164</v>
      </c>
      <c r="H3797" s="1116">
        <v>852.98</v>
      </c>
      <c r="I3797" s="1115"/>
    </row>
    <row r="3798" spans="1:9" ht="12.75" customHeight="1" x14ac:dyDescent="0.2">
      <c r="A3798" s="1112" t="s">
        <v>7237</v>
      </c>
      <c r="B3798" s="1112"/>
      <c r="C3798" s="1113" t="s">
        <v>7238</v>
      </c>
      <c r="D3798" s="1113"/>
      <c r="E3798" s="1113"/>
      <c r="F3798" s="1113"/>
      <c r="G3798" s="406" t="s">
        <v>164</v>
      </c>
      <c r="H3798" s="1116">
        <v>392.75</v>
      </c>
      <c r="I3798" s="1115"/>
    </row>
    <row r="3799" spans="1:9" ht="12.75" customHeight="1" x14ac:dyDescent="0.2">
      <c r="A3799" s="1112" t="s">
        <v>7239</v>
      </c>
      <c r="B3799" s="1112"/>
      <c r="C3799" s="1113" t="s">
        <v>7240</v>
      </c>
      <c r="D3799" s="1113"/>
      <c r="E3799" s="1113"/>
      <c r="F3799" s="1113"/>
      <c r="G3799" s="406" t="s">
        <v>6024</v>
      </c>
      <c r="H3799" s="1116">
        <v>104.01</v>
      </c>
      <c r="I3799" s="1115"/>
    </row>
    <row r="3800" spans="1:9" ht="12.75" customHeight="1" x14ac:dyDescent="0.2">
      <c r="A3800" s="1112" t="s">
        <v>7241</v>
      </c>
      <c r="B3800" s="1112"/>
      <c r="C3800" s="1113" t="s">
        <v>7242</v>
      </c>
      <c r="D3800" s="1113"/>
      <c r="E3800" s="1113"/>
      <c r="F3800" s="1113"/>
      <c r="G3800" s="406" t="s">
        <v>164</v>
      </c>
      <c r="H3800" s="1114">
        <v>37.869999999999997</v>
      </c>
      <c r="I3800" s="1115"/>
    </row>
    <row r="3801" spans="1:9" ht="12.75" customHeight="1" x14ac:dyDescent="0.2">
      <c r="A3801" s="1112" t="s">
        <v>7243</v>
      </c>
      <c r="B3801" s="1112"/>
      <c r="C3801" s="1113" t="s">
        <v>7244</v>
      </c>
      <c r="D3801" s="1113"/>
      <c r="E3801" s="1113"/>
      <c r="F3801" s="1113"/>
      <c r="G3801" s="406" t="s">
        <v>589</v>
      </c>
      <c r="H3801" s="1114">
        <v>16.11</v>
      </c>
      <c r="I3801" s="1115"/>
    </row>
    <row r="3802" spans="1:9" ht="12.75" customHeight="1" x14ac:dyDescent="0.2">
      <c r="A3802" s="1112" t="s">
        <v>7245</v>
      </c>
      <c r="B3802" s="1112"/>
      <c r="C3802" s="1113" t="s">
        <v>7246</v>
      </c>
      <c r="D3802" s="1113"/>
      <c r="E3802" s="1113"/>
      <c r="F3802" s="1113"/>
      <c r="G3802" s="406" t="s">
        <v>589</v>
      </c>
      <c r="H3802" s="1114">
        <v>19.5</v>
      </c>
      <c r="I3802" s="1115"/>
    </row>
    <row r="3803" spans="1:9" ht="12.75" customHeight="1" x14ac:dyDescent="0.2">
      <c r="A3803" s="1112" t="s">
        <v>7247</v>
      </c>
      <c r="B3803" s="1112"/>
      <c r="C3803" s="1113" t="s">
        <v>7248</v>
      </c>
      <c r="D3803" s="1113"/>
      <c r="E3803" s="1113"/>
      <c r="F3803" s="1113"/>
      <c r="G3803" s="406" t="s">
        <v>589</v>
      </c>
      <c r="H3803" s="1114">
        <v>58.05</v>
      </c>
      <c r="I3803" s="1115"/>
    </row>
    <row r="3804" spans="1:9" ht="12.75" customHeight="1" x14ac:dyDescent="0.2">
      <c r="A3804" s="1112" t="s">
        <v>7249</v>
      </c>
      <c r="B3804" s="1112"/>
      <c r="C3804" s="1113" t="s">
        <v>7250</v>
      </c>
      <c r="D3804" s="1113"/>
      <c r="E3804" s="1113"/>
      <c r="F3804" s="1113"/>
      <c r="G3804" s="406" t="s">
        <v>589</v>
      </c>
      <c r="H3804" s="1114">
        <v>57</v>
      </c>
      <c r="I3804" s="1115"/>
    </row>
    <row r="3805" spans="1:9" ht="12.75" customHeight="1" x14ac:dyDescent="0.2">
      <c r="A3805" s="1118">
        <v>280</v>
      </c>
      <c r="B3805" s="1119"/>
      <c r="C3805" s="1120" t="s">
        <v>7251</v>
      </c>
      <c r="D3805" s="1120"/>
      <c r="E3805" s="1120"/>
      <c r="F3805" s="1120"/>
      <c r="G3805" s="405"/>
      <c r="H3805" s="1121"/>
      <c r="I3805" s="1121"/>
    </row>
    <row r="3806" spans="1:9" ht="12.75" customHeight="1" x14ac:dyDescent="0.2">
      <c r="A3806" s="1112" t="s">
        <v>7252</v>
      </c>
      <c r="B3806" s="1112"/>
      <c r="C3806" s="1113" t="s">
        <v>7253</v>
      </c>
      <c r="D3806" s="1113"/>
      <c r="E3806" s="1113"/>
      <c r="F3806" s="1113"/>
      <c r="G3806" s="406" t="s">
        <v>589</v>
      </c>
      <c r="H3806" s="1128">
        <v>2100.17</v>
      </c>
      <c r="I3806" s="1115"/>
    </row>
    <row r="3807" spans="1:9" ht="12.75" customHeight="1" x14ac:dyDescent="0.2">
      <c r="A3807" s="1112" t="s">
        <v>7254</v>
      </c>
      <c r="B3807" s="1112"/>
      <c r="C3807" s="1113" t="s">
        <v>7255</v>
      </c>
      <c r="D3807" s="1113"/>
      <c r="E3807" s="1113"/>
      <c r="F3807" s="1113"/>
      <c r="G3807" s="406" t="s">
        <v>53</v>
      </c>
      <c r="H3807" s="1116">
        <v>383.46</v>
      </c>
      <c r="I3807" s="1115"/>
    </row>
    <row r="3808" spans="1:9" ht="12.75" customHeight="1" x14ac:dyDescent="0.2">
      <c r="A3808" s="1112" t="s">
        <v>7256</v>
      </c>
      <c r="B3808" s="1112"/>
      <c r="C3808" s="1113" t="s">
        <v>7257</v>
      </c>
      <c r="D3808" s="1113"/>
      <c r="E3808" s="1113"/>
      <c r="F3808" s="1113"/>
      <c r="G3808" s="406" t="s">
        <v>164</v>
      </c>
      <c r="H3808" s="1116">
        <v>240.29</v>
      </c>
      <c r="I3808" s="1115"/>
    </row>
    <row r="3809" spans="1:9" ht="12.75" customHeight="1" x14ac:dyDescent="0.2">
      <c r="A3809" s="1112" t="s">
        <v>7258</v>
      </c>
      <c r="B3809" s="1112"/>
      <c r="C3809" s="1113" t="s">
        <v>7259</v>
      </c>
      <c r="D3809" s="1113"/>
      <c r="E3809" s="1113"/>
      <c r="F3809" s="1113"/>
      <c r="G3809" s="406" t="s">
        <v>164</v>
      </c>
      <c r="H3809" s="1116">
        <v>601.11</v>
      </c>
      <c r="I3809" s="1115"/>
    </row>
    <row r="3810" spans="1:9" ht="12.75" customHeight="1" x14ac:dyDescent="0.2">
      <c r="A3810" s="1112" t="s">
        <v>7260</v>
      </c>
      <c r="B3810" s="1112"/>
      <c r="C3810" s="1113" t="s">
        <v>7261</v>
      </c>
      <c r="D3810" s="1113"/>
      <c r="E3810" s="1113"/>
      <c r="F3810" s="1113"/>
      <c r="G3810" s="406" t="s">
        <v>164</v>
      </c>
      <c r="H3810" s="1116">
        <v>240.29</v>
      </c>
      <c r="I3810" s="1115"/>
    </row>
    <row r="3811" spans="1:9" ht="12.75" customHeight="1" x14ac:dyDescent="0.2">
      <c r="A3811" s="1112" t="s">
        <v>7262</v>
      </c>
      <c r="B3811" s="1112"/>
      <c r="C3811" s="1113" t="s">
        <v>7263</v>
      </c>
      <c r="D3811" s="1113"/>
      <c r="E3811" s="1113"/>
      <c r="F3811" s="1113"/>
      <c r="G3811" s="406" t="s">
        <v>164</v>
      </c>
      <c r="H3811" s="1116">
        <v>601.11</v>
      </c>
      <c r="I3811" s="1115"/>
    </row>
    <row r="3812" spans="1:9" ht="12.75" customHeight="1" x14ac:dyDescent="0.2">
      <c r="A3812" s="1112" t="s">
        <v>7264</v>
      </c>
      <c r="B3812" s="1112"/>
      <c r="C3812" s="1113" t="s">
        <v>7265</v>
      </c>
      <c r="D3812" s="1113"/>
      <c r="E3812" s="1113"/>
      <c r="F3812" s="1113"/>
      <c r="G3812" s="406" t="s">
        <v>164</v>
      </c>
      <c r="H3812" s="1116">
        <v>586.03</v>
      </c>
      <c r="I3812" s="1115"/>
    </row>
    <row r="3813" spans="1:9" ht="12.75" customHeight="1" x14ac:dyDescent="0.2">
      <c r="A3813" s="1112" t="s">
        <v>7266</v>
      </c>
      <c r="B3813" s="1112"/>
      <c r="C3813" s="1113" t="s">
        <v>7267</v>
      </c>
      <c r="D3813" s="1113"/>
      <c r="E3813" s="1113"/>
      <c r="F3813" s="1113"/>
      <c r="G3813" s="406" t="s">
        <v>164</v>
      </c>
      <c r="H3813" s="1116">
        <v>537.9</v>
      </c>
      <c r="I3813" s="1115"/>
    </row>
    <row r="3814" spans="1:9" ht="12.75" customHeight="1" x14ac:dyDescent="0.2">
      <c r="A3814" s="1112" t="s">
        <v>7268</v>
      </c>
      <c r="B3814" s="1112"/>
      <c r="C3814" s="1113" t="s">
        <v>7269</v>
      </c>
      <c r="D3814" s="1113"/>
      <c r="E3814" s="1113"/>
      <c r="F3814" s="1113"/>
      <c r="G3814" s="406" t="s">
        <v>164</v>
      </c>
      <c r="H3814" s="1116">
        <v>561</v>
      </c>
      <c r="I3814" s="1115"/>
    </row>
    <row r="3815" spans="1:9" ht="12.75" customHeight="1" x14ac:dyDescent="0.2">
      <c r="A3815" s="1112" t="s">
        <v>7270</v>
      </c>
      <c r="B3815" s="1112"/>
      <c r="C3815" s="1113" t="s">
        <v>7271</v>
      </c>
      <c r="D3815" s="1113"/>
      <c r="E3815" s="1113"/>
      <c r="F3815" s="1113"/>
      <c r="G3815" s="406" t="s">
        <v>164</v>
      </c>
      <c r="H3815" s="1116">
        <v>601.11</v>
      </c>
      <c r="I3815" s="1115"/>
    </row>
    <row r="3816" spans="1:9" ht="12.75" customHeight="1" x14ac:dyDescent="0.2">
      <c r="A3816" s="1112" t="s">
        <v>7272</v>
      </c>
      <c r="B3816" s="1112"/>
      <c r="C3816" s="1113" t="s">
        <v>7273</v>
      </c>
      <c r="D3816" s="1113"/>
      <c r="E3816" s="1113"/>
      <c r="F3816" s="1113"/>
      <c r="G3816" s="406" t="s">
        <v>164</v>
      </c>
      <c r="H3816" s="1116">
        <v>512.24</v>
      </c>
      <c r="I3816" s="1115"/>
    </row>
    <row r="3817" spans="1:9" ht="12.75" customHeight="1" x14ac:dyDescent="0.2">
      <c r="A3817" s="1112" t="s">
        <v>7274</v>
      </c>
      <c r="B3817" s="1112"/>
      <c r="C3817" s="1113" t="s">
        <v>7275</v>
      </c>
      <c r="D3817" s="1113"/>
      <c r="E3817" s="1113"/>
      <c r="F3817" s="1113"/>
      <c r="G3817" s="406" t="s">
        <v>164</v>
      </c>
      <c r="H3817" s="1116">
        <v>463.83</v>
      </c>
      <c r="I3817" s="1115"/>
    </row>
    <row r="3818" spans="1:9" ht="12.75" customHeight="1" x14ac:dyDescent="0.2">
      <c r="A3818" s="1112" t="s">
        <v>7276</v>
      </c>
      <c r="B3818" s="1112"/>
      <c r="C3818" s="1113" t="s">
        <v>7277</v>
      </c>
      <c r="D3818" s="1113"/>
      <c r="E3818" s="1113"/>
      <c r="F3818" s="1113"/>
      <c r="G3818" s="406" t="s">
        <v>164</v>
      </c>
      <c r="H3818" s="1116">
        <v>189.89</v>
      </c>
      <c r="I3818" s="1115"/>
    </row>
    <row r="3819" spans="1:9" ht="12.75" customHeight="1" x14ac:dyDescent="0.2">
      <c r="A3819" s="1112" t="s">
        <v>7278</v>
      </c>
      <c r="B3819" s="1112"/>
      <c r="C3819" s="1113" t="s">
        <v>7279</v>
      </c>
      <c r="D3819" s="1113"/>
      <c r="E3819" s="1113"/>
      <c r="F3819" s="1113"/>
      <c r="G3819" s="406" t="s">
        <v>164</v>
      </c>
      <c r="H3819" s="1116">
        <v>189.89</v>
      </c>
      <c r="I3819" s="1115"/>
    </row>
    <row r="3820" spans="1:9" ht="12.75" customHeight="1" x14ac:dyDescent="0.2">
      <c r="A3820" s="1112" t="s">
        <v>7280</v>
      </c>
      <c r="B3820" s="1112"/>
      <c r="C3820" s="1113" t="s">
        <v>7281</v>
      </c>
      <c r="D3820" s="1113"/>
      <c r="E3820" s="1113"/>
      <c r="F3820" s="1113"/>
      <c r="G3820" s="406" t="s">
        <v>164</v>
      </c>
      <c r="H3820" s="1116">
        <v>463.83</v>
      </c>
      <c r="I3820" s="1115"/>
    </row>
    <row r="3821" spans="1:9" ht="12.75" customHeight="1" x14ac:dyDescent="0.2">
      <c r="A3821" s="1112" t="s">
        <v>7282</v>
      </c>
      <c r="B3821" s="1112"/>
      <c r="C3821" s="1113" t="s">
        <v>7283</v>
      </c>
      <c r="D3821" s="1113"/>
      <c r="E3821" s="1113"/>
      <c r="F3821" s="1113"/>
      <c r="G3821" s="406" t="s">
        <v>164</v>
      </c>
      <c r="H3821" s="1116">
        <v>454.03</v>
      </c>
      <c r="I3821" s="1115"/>
    </row>
    <row r="3822" spans="1:9" ht="12.75" customHeight="1" x14ac:dyDescent="0.2">
      <c r="A3822" s="1112" t="s">
        <v>7284</v>
      </c>
      <c r="B3822" s="1112"/>
      <c r="C3822" s="1113" t="s">
        <v>7285</v>
      </c>
      <c r="D3822" s="1113"/>
      <c r="E3822" s="1113"/>
      <c r="F3822" s="1113"/>
      <c r="G3822" s="406" t="s">
        <v>164</v>
      </c>
      <c r="H3822" s="1116">
        <v>427.9</v>
      </c>
      <c r="I3822" s="1115"/>
    </row>
    <row r="3823" spans="1:9" ht="12.75" customHeight="1" x14ac:dyDescent="0.2">
      <c r="A3823" s="1112" t="s">
        <v>7286</v>
      </c>
      <c r="B3823" s="1112"/>
      <c r="C3823" s="1113" t="s">
        <v>7287</v>
      </c>
      <c r="D3823" s="1113"/>
      <c r="E3823" s="1113"/>
      <c r="F3823" s="1113"/>
      <c r="G3823" s="406" t="s">
        <v>164</v>
      </c>
      <c r="H3823" s="1116">
        <v>440.44</v>
      </c>
      <c r="I3823" s="1115"/>
    </row>
    <row r="3824" spans="1:9" ht="12.75" customHeight="1" x14ac:dyDescent="0.2">
      <c r="A3824" s="1112" t="s">
        <v>7288</v>
      </c>
      <c r="B3824" s="1112"/>
      <c r="C3824" s="1113" t="s">
        <v>7289</v>
      </c>
      <c r="D3824" s="1113"/>
      <c r="E3824" s="1113"/>
      <c r="F3824" s="1113"/>
      <c r="G3824" s="406" t="s">
        <v>164</v>
      </c>
      <c r="H3824" s="1116">
        <v>463.83</v>
      </c>
      <c r="I3824" s="1115"/>
    </row>
    <row r="3825" spans="1:9" ht="12.75" customHeight="1" x14ac:dyDescent="0.2">
      <c r="A3825" s="1112" t="s">
        <v>7290</v>
      </c>
      <c r="B3825" s="1112"/>
      <c r="C3825" s="1113" t="s">
        <v>7291</v>
      </c>
      <c r="D3825" s="1113"/>
      <c r="E3825" s="1113"/>
      <c r="F3825" s="1113"/>
      <c r="G3825" s="406" t="s">
        <v>164</v>
      </c>
      <c r="H3825" s="1116">
        <v>399.6</v>
      </c>
      <c r="I3825" s="1115"/>
    </row>
    <row r="3826" spans="1:9" ht="12.75" customHeight="1" x14ac:dyDescent="0.2">
      <c r="A3826" s="1112" t="s">
        <v>7292</v>
      </c>
      <c r="B3826" s="1112"/>
      <c r="C3826" s="1113" t="s">
        <v>7293</v>
      </c>
      <c r="D3826" s="1113"/>
      <c r="E3826" s="1113"/>
      <c r="F3826" s="1113"/>
      <c r="G3826" s="406" t="s">
        <v>589</v>
      </c>
      <c r="H3826" s="1114">
        <v>14.24</v>
      </c>
      <c r="I3826" s="1115"/>
    </row>
    <row r="3827" spans="1:9" ht="12.75" customHeight="1" x14ac:dyDescent="0.2">
      <c r="A3827" s="1118">
        <v>255</v>
      </c>
      <c r="B3827" s="1119"/>
      <c r="C3827" s="1120" t="s">
        <v>7294</v>
      </c>
      <c r="D3827" s="1120"/>
      <c r="E3827" s="1120"/>
      <c r="F3827" s="1120"/>
      <c r="G3827" s="405"/>
      <c r="H3827" s="1121"/>
      <c r="I3827" s="1121"/>
    </row>
    <row r="3828" spans="1:9" ht="12.75" customHeight="1" x14ac:dyDescent="0.2">
      <c r="A3828" s="1112" t="s">
        <v>7295</v>
      </c>
      <c r="B3828" s="1112"/>
      <c r="C3828" s="1113" t="s">
        <v>7296</v>
      </c>
      <c r="D3828" s="1113"/>
      <c r="E3828" s="1113"/>
      <c r="F3828" s="1113"/>
      <c r="G3828" s="406" t="s">
        <v>589</v>
      </c>
      <c r="H3828" s="1114">
        <v>12.28</v>
      </c>
      <c r="I3828" s="1115"/>
    </row>
    <row r="3829" spans="1:9" ht="12.75" customHeight="1" x14ac:dyDescent="0.2">
      <c r="A3829" s="1112" t="s">
        <v>7297</v>
      </c>
      <c r="B3829" s="1112"/>
      <c r="C3829" s="1113" t="s">
        <v>7298</v>
      </c>
      <c r="D3829" s="1113"/>
      <c r="E3829" s="1113"/>
      <c r="F3829" s="1113"/>
      <c r="G3829" s="406" t="s">
        <v>814</v>
      </c>
      <c r="H3829" s="1117">
        <v>9.56</v>
      </c>
      <c r="I3829" s="1115"/>
    </row>
    <row r="3830" spans="1:9" ht="12.75" customHeight="1" x14ac:dyDescent="0.2">
      <c r="A3830" s="1112" t="s">
        <v>7299</v>
      </c>
      <c r="B3830" s="1112"/>
      <c r="C3830" s="1113" t="s">
        <v>7300</v>
      </c>
      <c r="D3830" s="1113"/>
      <c r="E3830" s="1113"/>
      <c r="F3830" s="1113"/>
      <c r="G3830" s="406" t="s">
        <v>164</v>
      </c>
      <c r="H3830" s="1117">
        <v>2.68</v>
      </c>
      <c r="I3830" s="1115"/>
    </row>
    <row r="3831" spans="1:9" ht="12.75" customHeight="1" x14ac:dyDescent="0.2">
      <c r="A3831" s="1112" t="s">
        <v>7301</v>
      </c>
      <c r="B3831" s="1112"/>
      <c r="C3831" s="1113" t="s">
        <v>7302</v>
      </c>
      <c r="D3831" s="1113"/>
      <c r="E3831" s="1113"/>
      <c r="F3831" s="1113"/>
      <c r="G3831" s="406" t="s">
        <v>7303</v>
      </c>
      <c r="H3831" s="1128">
        <v>6289.2</v>
      </c>
      <c r="I3831" s="1115"/>
    </row>
    <row r="3832" spans="1:9" ht="12.75" customHeight="1" x14ac:dyDescent="0.2">
      <c r="A3832" s="1112" t="s">
        <v>7304</v>
      </c>
      <c r="B3832" s="1112"/>
      <c r="C3832" s="1113" t="s">
        <v>7305</v>
      </c>
      <c r="D3832" s="1113"/>
      <c r="E3832" s="1113"/>
      <c r="F3832" s="1113"/>
      <c r="G3832" s="406" t="s">
        <v>53</v>
      </c>
      <c r="H3832" s="1114">
        <v>16.41</v>
      </c>
      <c r="I3832" s="1115"/>
    </row>
    <row r="3833" spans="1:9" ht="12.75" customHeight="1" x14ac:dyDescent="0.2">
      <c r="A3833" s="1112" t="s">
        <v>7306</v>
      </c>
      <c r="B3833" s="1112"/>
      <c r="C3833" s="1113" t="s">
        <v>7307</v>
      </c>
      <c r="D3833" s="1113"/>
      <c r="E3833" s="1113"/>
      <c r="F3833" s="1113"/>
      <c r="G3833" s="406" t="s">
        <v>164</v>
      </c>
      <c r="H3833" s="1117">
        <v>0.3</v>
      </c>
      <c r="I3833" s="1115"/>
    </row>
    <row r="3834" spans="1:9" ht="12.75" customHeight="1" x14ac:dyDescent="0.2">
      <c r="A3834" s="1112" t="s">
        <v>7308</v>
      </c>
      <c r="B3834" s="1112"/>
      <c r="C3834" s="1113" t="s">
        <v>7309</v>
      </c>
      <c r="D3834" s="1113"/>
      <c r="E3834" s="1113"/>
      <c r="F3834" s="1113"/>
      <c r="G3834" s="406" t="s">
        <v>7303</v>
      </c>
      <c r="H3834" s="1116">
        <v>861.38</v>
      </c>
      <c r="I3834" s="1115"/>
    </row>
    <row r="3835" spans="1:9" ht="12.75" customHeight="1" x14ac:dyDescent="0.2">
      <c r="A3835" s="1112" t="s">
        <v>7310</v>
      </c>
      <c r="B3835" s="1112"/>
      <c r="C3835" s="1113" t="s">
        <v>7311</v>
      </c>
      <c r="D3835" s="1113"/>
      <c r="E3835" s="1113"/>
      <c r="F3835" s="1113"/>
      <c r="G3835" s="406" t="s">
        <v>164</v>
      </c>
      <c r="H3835" s="1117">
        <v>0.3</v>
      </c>
      <c r="I3835" s="1115"/>
    </row>
    <row r="3836" spans="1:9" ht="12.75" customHeight="1" x14ac:dyDescent="0.2">
      <c r="A3836" s="1112" t="s">
        <v>7312</v>
      </c>
      <c r="B3836" s="1112"/>
      <c r="C3836" s="1113" t="s">
        <v>7313</v>
      </c>
      <c r="D3836" s="1113"/>
      <c r="E3836" s="1113"/>
      <c r="F3836" s="1113"/>
      <c r="G3836" s="406" t="s">
        <v>266</v>
      </c>
      <c r="H3836" s="1114">
        <v>10.48</v>
      </c>
      <c r="I3836" s="1115"/>
    </row>
    <row r="3837" spans="1:9" ht="12.75" customHeight="1" x14ac:dyDescent="0.2">
      <c r="A3837" s="1112" t="s">
        <v>7314</v>
      </c>
      <c r="B3837" s="1112"/>
      <c r="C3837" s="1113" t="s">
        <v>7315</v>
      </c>
      <c r="D3837" s="1113"/>
      <c r="E3837" s="1113"/>
      <c r="F3837" s="1113"/>
      <c r="G3837" s="406" t="s">
        <v>164</v>
      </c>
      <c r="H3837" s="1117">
        <v>0.22</v>
      </c>
      <c r="I3837" s="1115"/>
    </row>
    <row r="3838" spans="1:9" ht="12.75" customHeight="1" x14ac:dyDescent="0.2">
      <c r="A3838" s="1112" t="s">
        <v>7316</v>
      </c>
      <c r="B3838" s="1112"/>
      <c r="C3838" s="1113" t="s">
        <v>7317</v>
      </c>
      <c r="D3838" s="1113"/>
      <c r="E3838" s="1113"/>
      <c r="F3838" s="1113"/>
      <c r="G3838" s="406" t="s">
        <v>5922</v>
      </c>
      <c r="H3838" s="1114">
        <v>14.47</v>
      </c>
      <c r="I3838" s="1115"/>
    </row>
    <row r="3839" spans="1:9" ht="12.75" customHeight="1" x14ac:dyDescent="0.2">
      <c r="A3839" s="1112" t="s">
        <v>7318</v>
      </c>
      <c r="B3839" s="1112"/>
      <c r="C3839" s="1113" t="s">
        <v>7319</v>
      </c>
      <c r="D3839" s="1113"/>
      <c r="E3839" s="1113"/>
      <c r="F3839" s="1113"/>
      <c r="G3839" s="406" t="s">
        <v>7320</v>
      </c>
      <c r="H3839" s="1114">
        <v>19.34</v>
      </c>
      <c r="I3839" s="1115"/>
    </row>
    <row r="3840" spans="1:9" ht="12.75" customHeight="1" x14ac:dyDescent="0.2">
      <c r="A3840" s="1112" t="s">
        <v>7321</v>
      </c>
      <c r="B3840" s="1112"/>
      <c r="C3840" s="1113" t="s">
        <v>7322</v>
      </c>
      <c r="D3840" s="1113"/>
      <c r="E3840" s="1113"/>
      <c r="F3840" s="1113"/>
      <c r="G3840" s="406" t="s">
        <v>6024</v>
      </c>
      <c r="H3840" s="1116">
        <v>661.82</v>
      </c>
      <c r="I3840" s="1115"/>
    </row>
    <row r="3841" spans="1:9" ht="12.75" customHeight="1" x14ac:dyDescent="0.2">
      <c r="A3841" s="1112" t="s">
        <v>7323</v>
      </c>
      <c r="B3841" s="1112"/>
      <c r="C3841" s="1113" t="s">
        <v>7324</v>
      </c>
      <c r="D3841" s="1113"/>
      <c r="E3841" s="1113"/>
      <c r="F3841" s="1113"/>
      <c r="G3841" s="406" t="s">
        <v>53</v>
      </c>
      <c r="H3841" s="1114">
        <v>42.37</v>
      </c>
      <c r="I3841" s="1115"/>
    </row>
    <row r="3842" spans="1:9" ht="12.75" customHeight="1" x14ac:dyDescent="0.2">
      <c r="A3842" s="1112" t="s">
        <v>7325</v>
      </c>
      <c r="B3842" s="1112"/>
      <c r="C3842" s="1113" t="s">
        <v>7326</v>
      </c>
      <c r="D3842" s="1113"/>
      <c r="E3842" s="1113"/>
      <c r="F3842" s="1113"/>
      <c r="G3842" s="406" t="s">
        <v>53</v>
      </c>
      <c r="H3842" s="1114">
        <v>47.67</v>
      </c>
      <c r="I3842" s="1115"/>
    </row>
    <row r="3843" spans="1:9" ht="12.75" customHeight="1" x14ac:dyDescent="0.2">
      <c r="A3843" s="1112" t="s">
        <v>7327</v>
      </c>
      <c r="B3843" s="1112"/>
      <c r="C3843" s="1113" t="s">
        <v>7328</v>
      </c>
      <c r="D3843" s="1113"/>
      <c r="E3843" s="1113"/>
      <c r="F3843" s="1113"/>
      <c r="G3843" s="406" t="s">
        <v>53</v>
      </c>
      <c r="H3843" s="1114">
        <v>57.2</v>
      </c>
      <c r="I3843" s="1115"/>
    </row>
    <row r="3844" spans="1:9" ht="12.75" customHeight="1" x14ac:dyDescent="0.2">
      <c r="A3844" s="1112" t="s">
        <v>7329</v>
      </c>
      <c r="B3844" s="1112"/>
      <c r="C3844" s="1113" t="s">
        <v>7330</v>
      </c>
      <c r="D3844" s="1113"/>
      <c r="E3844" s="1113"/>
      <c r="F3844" s="1113"/>
      <c r="G3844" s="406" t="s">
        <v>53</v>
      </c>
      <c r="H3844" s="1114">
        <v>66.78</v>
      </c>
      <c r="I3844" s="1115"/>
    </row>
    <row r="3845" spans="1:9" ht="12.75" customHeight="1" x14ac:dyDescent="0.2">
      <c r="A3845" s="1112" t="s">
        <v>7331</v>
      </c>
      <c r="B3845" s="1112"/>
      <c r="C3845" s="1113" t="s">
        <v>7332</v>
      </c>
      <c r="D3845" s="1113"/>
      <c r="E3845" s="1113"/>
      <c r="F3845" s="1113"/>
      <c r="G3845" s="406" t="s">
        <v>589</v>
      </c>
      <c r="H3845" s="1128">
        <v>5189.1499999999996</v>
      </c>
      <c r="I3845" s="1115"/>
    </row>
    <row r="3846" spans="1:9" ht="12.75" customHeight="1" x14ac:dyDescent="0.2">
      <c r="A3846" s="1112" t="s">
        <v>7333</v>
      </c>
      <c r="B3846" s="1112"/>
      <c r="C3846" s="1113" t="s">
        <v>7334</v>
      </c>
      <c r="D3846" s="1113"/>
      <c r="E3846" s="1113"/>
      <c r="F3846" s="1113"/>
      <c r="G3846" s="406" t="s">
        <v>164</v>
      </c>
      <c r="H3846" s="1114">
        <v>44.17</v>
      </c>
      <c r="I3846" s="1115"/>
    </row>
    <row r="3847" spans="1:9" ht="12.75" customHeight="1" x14ac:dyDescent="0.2">
      <c r="A3847" s="1112" t="s">
        <v>7335</v>
      </c>
      <c r="B3847" s="1112"/>
      <c r="C3847" s="1113" t="s">
        <v>7336</v>
      </c>
      <c r="D3847" s="1113"/>
      <c r="E3847" s="1113"/>
      <c r="F3847" s="1113"/>
      <c r="G3847" s="406" t="s">
        <v>589</v>
      </c>
      <c r="H3847" s="1128">
        <v>1048.6600000000001</v>
      </c>
      <c r="I3847" s="1115"/>
    </row>
    <row r="3848" spans="1:9" ht="12.75" customHeight="1" x14ac:dyDescent="0.2">
      <c r="A3848" s="1112" t="s">
        <v>7337</v>
      </c>
      <c r="B3848" s="1112"/>
      <c r="C3848" s="1113" t="s">
        <v>7338</v>
      </c>
      <c r="D3848" s="1113"/>
      <c r="E3848" s="1113"/>
      <c r="F3848" s="1113"/>
      <c r="G3848" s="406" t="s">
        <v>53</v>
      </c>
      <c r="H3848" s="1114">
        <v>11.01</v>
      </c>
      <c r="I3848" s="1115"/>
    </row>
    <row r="3849" spans="1:9" ht="12.75" customHeight="1" x14ac:dyDescent="0.2">
      <c r="A3849" s="1112" t="s">
        <v>7339</v>
      </c>
      <c r="B3849" s="1112"/>
      <c r="C3849" s="1113" t="s">
        <v>7340</v>
      </c>
      <c r="D3849" s="1113"/>
      <c r="E3849" s="1113"/>
      <c r="F3849" s="1113"/>
      <c r="G3849" s="406" t="s">
        <v>53</v>
      </c>
      <c r="H3849" s="1114">
        <v>14.83</v>
      </c>
      <c r="I3849" s="1115"/>
    </row>
    <row r="3850" spans="1:9" ht="12.75" customHeight="1" x14ac:dyDescent="0.2">
      <c r="A3850" s="1112" t="s">
        <v>7341</v>
      </c>
      <c r="B3850" s="1112"/>
      <c r="C3850" s="1113" t="s">
        <v>7342</v>
      </c>
      <c r="D3850" s="1113"/>
      <c r="E3850" s="1113"/>
      <c r="F3850" s="1113"/>
      <c r="G3850" s="406" t="s">
        <v>266</v>
      </c>
      <c r="H3850" s="1116">
        <v>193.33</v>
      </c>
      <c r="I3850" s="1115"/>
    </row>
    <row r="3851" spans="1:9" ht="12.75" customHeight="1" x14ac:dyDescent="0.2">
      <c r="A3851" s="1112" t="s">
        <v>7343</v>
      </c>
      <c r="B3851" s="1112"/>
      <c r="C3851" s="1113" t="s">
        <v>7344</v>
      </c>
      <c r="D3851" s="1113"/>
      <c r="E3851" s="1113"/>
      <c r="F3851" s="1113"/>
      <c r="G3851" s="406" t="s">
        <v>164</v>
      </c>
      <c r="H3851" s="1114">
        <v>29.94</v>
      </c>
      <c r="I3851" s="1115"/>
    </row>
    <row r="3852" spans="1:9" ht="12.75" customHeight="1" x14ac:dyDescent="0.2">
      <c r="A3852" s="1112" t="s">
        <v>7345</v>
      </c>
      <c r="B3852" s="1112"/>
      <c r="C3852" s="1113" t="s">
        <v>7346</v>
      </c>
      <c r="D3852" s="1113"/>
      <c r="E3852" s="1113"/>
      <c r="F3852" s="1113"/>
      <c r="G3852" s="406" t="s">
        <v>53</v>
      </c>
      <c r="H3852" s="1117">
        <v>8.32</v>
      </c>
      <c r="I3852" s="1115"/>
    </row>
    <row r="3853" spans="1:9" ht="12.75" customHeight="1" x14ac:dyDescent="0.2">
      <c r="A3853" s="1112" t="s">
        <v>7347</v>
      </c>
      <c r="B3853" s="1112"/>
      <c r="C3853" s="1113" t="s">
        <v>7348</v>
      </c>
      <c r="D3853" s="1113"/>
      <c r="E3853" s="1113"/>
      <c r="F3853" s="1113"/>
      <c r="G3853" s="406" t="s">
        <v>589</v>
      </c>
      <c r="H3853" s="1116">
        <v>522.70000000000005</v>
      </c>
      <c r="I3853" s="1115"/>
    </row>
    <row r="3854" spans="1:9" ht="12.75" customHeight="1" x14ac:dyDescent="0.2">
      <c r="A3854" s="1112" t="s">
        <v>7349</v>
      </c>
      <c r="B3854" s="1112"/>
      <c r="C3854" s="1113" t="s">
        <v>7350</v>
      </c>
      <c r="D3854" s="1113"/>
      <c r="E3854" s="1113"/>
      <c r="F3854" s="1113"/>
      <c r="G3854" s="406" t="s">
        <v>164</v>
      </c>
      <c r="H3854" s="1117">
        <v>0.95</v>
      </c>
      <c r="I3854" s="1115"/>
    </row>
    <row r="3855" spans="1:9" ht="12.75" customHeight="1" x14ac:dyDescent="0.2">
      <c r="A3855" s="1112" t="s">
        <v>7351</v>
      </c>
      <c r="B3855" s="1112"/>
      <c r="C3855" s="1113" t="s">
        <v>7352</v>
      </c>
      <c r="D3855" s="1113"/>
      <c r="E3855" s="1113"/>
      <c r="F3855" s="1113"/>
      <c r="G3855" s="406" t="s">
        <v>164</v>
      </c>
      <c r="H3855" s="1117">
        <v>7.3</v>
      </c>
      <c r="I3855" s="1115"/>
    </row>
    <row r="3856" spans="1:9" ht="12.75" customHeight="1" x14ac:dyDescent="0.2">
      <c r="A3856" s="1112" t="s">
        <v>7353</v>
      </c>
      <c r="B3856" s="1112"/>
      <c r="C3856" s="1113" t="s">
        <v>7354</v>
      </c>
      <c r="D3856" s="1113"/>
      <c r="E3856" s="1113"/>
      <c r="F3856" s="1113"/>
      <c r="G3856" s="406" t="s">
        <v>164</v>
      </c>
      <c r="H3856" s="1117">
        <v>2.38</v>
      </c>
      <c r="I3856" s="1115"/>
    </row>
    <row r="3857" spans="1:9" ht="12.75" customHeight="1" x14ac:dyDescent="0.2">
      <c r="A3857" s="1112" t="s">
        <v>7355</v>
      </c>
      <c r="B3857" s="1112"/>
      <c r="C3857" s="1113" t="s">
        <v>7356</v>
      </c>
      <c r="D3857" s="1113"/>
      <c r="E3857" s="1113"/>
      <c r="F3857" s="1113"/>
      <c r="G3857" s="406" t="s">
        <v>7303</v>
      </c>
      <c r="H3857" s="1128">
        <v>1693.26</v>
      </c>
      <c r="I3857" s="1115"/>
    </row>
    <row r="3858" spans="1:9" ht="12.75" customHeight="1" x14ac:dyDescent="0.2">
      <c r="A3858" s="1112" t="s">
        <v>7357</v>
      </c>
      <c r="B3858" s="1112"/>
      <c r="C3858" s="1113" t="s">
        <v>7358</v>
      </c>
      <c r="D3858" s="1113"/>
      <c r="E3858" s="1113"/>
      <c r="F3858" s="1113"/>
      <c r="G3858" s="406" t="s">
        <v>7303</v>
      </c>
      <c r="H3858" s="1128">
        <v>2397.65</v>
      </c>
      <c r="I3858" s="1115"/>
    </row>
    <row r="3859" spans="1:9" ht="12.75" customHeight="1" x14ac:dyDescent="0.2">
      <c r="A3859" s="1112" t="s">
        <v>7359</v>
      </c>
      <c r="B3859" s="1112"/>
      <c r="C3859" s="1113" t="s">
        <v>7360</v>
      </c>
      <c r="D3859" s="1113"/>
      <c r="E3859" s="1113"/>
      <c r="F3859" s="1113"/>
      <c r="G3859" s="406" t="s">
        <v>7303</v>
      </c>
      <c r="H3859" s="1116">
        <v>789.11</v>
      </c>
      <c r="I3859" s="1115"/>
    </row>
    <row r="3860" spans="1:9" ht="12.75" customHeight="1" x14ac:dyDescent="0.2">
      <c r="A3860" s="1112" t="s">
        <v>7361</v>
      </c>
      <c r="B3860" s="1112"/>
      <c r="C3860" s="1113" t="s">
        <v>7362</v>
      </c>
      <c r="D3860" s="1113"/>
      <c r="E3860" s="1113"/>
      <c r="F3860" s="1113"/>
      <c r="G3860" s="406" t="s">
        <v>266</v>
      </c>
      <c r="H3860" s="1116">
        <v>301.54000000000002</v>
      </c>
      <c r="I3860" s="1115"/>
    </row>
    <row r="3861" spans="1:9" ht="12.75" customHeight="1" x14ac:dyDescent="0.2">
      <c r="A3861" s="1112" t="s">
        <v>7363</v>
      </c>
      <c r="B3861" s="1112"/>
      <c r="C3861" s="1113" t="s">
        <v>7364</v>
      </c>
      <c r="D3861" s="1113"/>
      <c r="E3861" s="1113"/>
      <c r="F3861" s="1113"/>
      <c r="G3861" s="406" t="s">
        <v>266</v>
      </c>
      <c r="H3861" s="1116">
        <v>575.71</v>
      </c>
      <c r="I3861" s="1115"/>
    </row>
    <row r="3862" spans="1:9" ht="12.75" customHeight="1" x14ac:dyDescent="0.2">
      <c r="A3862" s="1112" t="s">
        <v>7365</v>
      </c>
      <c r="B3862" s="1112"/>
      <c r="C3862" s="1113" t="s">
        <v>7366</v>
      </c>
      <c r="D3862" s="1113"/>
      <c r="E3862" s="1113"/>
      <c r="F3862" s="1113"/>
      <c r="G3862" s="406" t="s">
        <v>266</v>
      </c>
      <c r="H3862" s="1128">
        <v>1043.6199999999999</v>
      </c>
      <c r="I3862" s="1115"/>
    </row>
    <row r="3863" spans="1:9" ht="12.75" customHeight="1" x14ac:dyDescent="0.2">
      <c r="A3863" s="1112" t="s">
        <v>7367</v>
      </c>
      <c r="B3863" s="1112"/>
      <c r="C3863" s="1113" t="s">
        <v>7368</v>
      </c>
      <c r="D3863" s="1113"/>
      <c r="E3863" s="1113"/>
      <c r="F3863" s="1113"/>
      <c r="G3863" s="406" t="s">
        <v>7369</v>
      </c>
      <c r="H3863" s="1117">
        <v>0.09</v>
      </c>
      <c r="I3863" s="1115"/>
    </row>
    <row r="3864" spans="1:9" ht="12.75" customHeight="1" x14ac:dyDescent="0.2">
      <c r="A3864" s="1112" t="s">
        <v>7370</v>
      </c>
      <c r="B3864" s="1112"/>
      <c r="C3864" s="1113" t="s">
        <v>7371</v>
      </c>
      <c r="D3864" s="1113"/>
      <c r="E3864" s="1113"/>
      <c r="F3864" s="1113"/>
      <c r="G3864" s="406" t="s">
        <v>5530</v>
      </c>
      <c r="H3864" s="1117">
        <v>1.98</v>
      </c>
      <c r="I3864" s="1115"/>
    </row>
    <row r="3865" spans="1:9" ht="12.75" customHeight="1" x14ac:dyDescent="0.2">
      <c r="A3865" s="1112" t="s">
        <v>7372</v>
      </c>
      <c r="B3865" s="1112"/>
      <c r="C3865" s="1113" t="s">
        <v>7373</v>
      </c>
      <c r="D3865" s="1113"/>
      <c r="E3865" s="1113"/>
      <c r="F3865" s="1113"/>
      <c r="G3865" s="406" t="s">
        <v>5530</v>
      </c>
      <c r="H3865" s="1117">
        <v>1.2</v>
      </c>
      <c r="I3865" s="1115"/>
    </row>
    <row r="3866" spans="1:9" ht="12.75" customHeight="1" x14ac:dyDescent="0.2">
      <c r="A3866" s="1112" t="s">
        <v>7374</v>
      </c>
      <c r="B3866" s="1112"/>
      <c r="C3866" s="1113" t="s">
        <v>7375</v>
      </c>
      <c r="D3866" s="1113"/>
      <c r="E3866" s="1113"/>
      <c r="F3866" s="1113"/>
      <c r="G3866" s="406" t="s">
        <v>5530</v>
      </c>
      <c r="H3866" s="1117">
        <v>1.46</v>
      </c>
      <c r="I3866" s="1115"/>
    </row>
    <row r="3867" spans="1:9" ht="12.75" customHeight="1" x14ac:dyDescent="0.2">
      <c r="A3867" s="1112" t="s">
        <v>7376</v>
      </c>
      <c r="B3867" s="1112"/>
      <c r="C3867" s="1113" t="s">
        <v>7377</v>
      </c>
      <c r="D3867" s="1113"/>
      <c r="E3867" s="1113"/>
      <c r="F3867" s="1113"/>
      <c r="G3867" s="406" t="s">
        <v>5530</v>
      </c>
      <c r="H3867" s="1117">
        <v>1.42</v>
      </c>
      <c r="I3867" s="1115"/>
    </row>
    <row r="3868" spans="1:9" ht="12.75" customHeight="1" x14ac:dyDescent="0.2">
      <c r="A3868" s="1112" t="s">
        <v>7378</v>
      </c>
      <c r="B3868" s="1112"/>
      <c r="C3868" s="1113" t="s">
        <v>7379</v>
      </c>
      <c r="D3868" s="1113"/>
      <c r="E3868" s="1113"/>
      <c r="F3868" s="1113"/>
      <c r="G3868" s="406" t="s">
        <v>5530</v>
      </c>
      <c r="H3868" s="1117">
        <v>1.37</v>
      </c>
      <c r="I3868" s="1115"/>
    </row>
    <row r="3869" spans="1:9" ht="12.75" customHeight="1" x14ac:dyDescent="0.2">
      <c r="A3869" s="1112" t="s">
        <v>7380</v>
      </c>
      <c r="B3869" s="1112"/>
      <c r="C3869" s="1113" t="s">
        <v>7381</v>
      </c>
      <c r="D3869" s="1113"/>
      <c r="E3869" s="1113"/>
      <c r="F3869" s="1113"/>
      <c r="G3869" s="406" t="s">
        <v>5530</v>
      </c>
      <c r="H3869" s="1117">
        <v>1.36</v>
      </c>
      <c r="I3869" s="1115"/>
    </row>
    <row r="3870" spans="1:9" ht="12.75" customHeight="1" x14ac:dyDescent="0.2">
      <c r="A3870" s="1112" t="s">
        <v>7382</v>
      </c>
      <c r="B3870" s="1112"/>
      <c r="C3870" s="1113" t="s">
        <v>7383</v>
      </c>
      <c r="D3870" s="1113"/>
      <c r="E3870" s="1113"/>
      <c r="F3870" s="1113"/>
      <c r="G3870" s="406" t="s">
        <v>5530</v>
      </c>
      <c r="H3870" s="1117">
        <v>1.29</v>
      </c>
      <c r="I3870" s="1115"/>
    </row>
    <row r="3871" spans="1:9" ht="12.75" customHeight="1" x14ac:dyDescent="0.2">
      <c r="A3871" s="1112" t="s">
        <v>7384</v>
      </c>
      <c r="B3871" s="1112"/>
      <c r="C3871" s="1113" t="s">
        <v>7385</v>
      </c>
      <c r="D3871" s="1113"/>
      <c r="E3871" s="1113"/>
      <c r="F3871" s="1113"/>
      <c r="G3871" s="406" t="s">
        <v>5530</v>
      </c>
      <c r="H3871" s="1117">
        <v>1.28</v>
      </c>
      <c r="I3871" s="1115"/>
    </row>
    <row r="3872" spans="1:9" ht="12.75" customHeight="1" x14ac:dyDescent="0.2">
      <c r="A3872" s="1112" t="s">
        <v>7386</v>
      </c>
      <c r="B3872" s="1112"/>
      <c r="C3872" s="1113" t="s">
        <v>7387</v>
      </c>
      <c r="D3872" s="1113"/>
      <c r="E3872" s="1113"/>
      <c r="F3872" s="1113"/>
      <c r="G3872" s="406" t="s">
        <v>7388</v>
      </c>
      <c r="H3872" s="1117">
        <v>3.16</v>
      </c>
      <c r="I3872" s="1115"/>
    </row>
    <row r="3873" spans="1:9" ht="12.75" customHeight="1" x14ac:dyDescent="0.2">
      <c r="A3873" s="1112" t="s">
        <v>7389</v>
      </c>
      <c r="B3873" s="1112"/>
      <c r="C3873" s="1113" t="s">
        <v>7390</v>
      </c>
      <c r="D3873" s="1113"/>
      <c r="E3873" s="1113"/>
      <c r="F3873" s="1113"/>
      <c r="G3873" s="406" t="s">
        <v>7388</v>
      </c>
      <c r="H3873" s="1117">
        <v>1.93</v>
      </c>
      <c r="I3873" s="1115"/>
    </row>
    <row r="3874" spans="1:9" ht="12.75" customHeight="1" x14ac:dyDescent="0.2">
      <c r="A3874" s="1112" t="s">
        <v>7391</v>
      </c>
      <c r="B3874" s="1112"/>
      <c r="C3874" s="1113" t="s">
        <v>7392</v>
      </c>
      <c r="D3874" s="1113"/>
      <c r="E3874" s="1113"/>
      <c r="F3874" s="1113"/>
      <c r="G3874" s="406" t="s">
        <v>7388</v>
      </c>
      <c r="H3874" s="1117">
        <v>2.34</v>
      </c>
      <c r="I3874" s="1115"/>
    </row>
    <row r="3875" spans="1:9" ht="12.75" customHeight="1" x14ac:dyDescent="0.2">
      <c r="A3875" s="1112" t="s">
        <v>7393</v>
      </c>
      <c r="B3875" s="1112"/>
      <c r="C3875" s="1113" t="s">
        <v>7394</v>
      </c>
      <c r="D3875" s="1113"/>
      <c r="E3875" s="1113"/>
      <c r="F3875" s="1113"/>
      <c r="G3875" s="406" t="s">
        <v>7388</v>
      </c>
      <c r="H3875" s="1117">
        <v>2.2799999999999998</v>
      </c>
      <c r="I3875" s="1115"/>
    </row>
    <row r="3876" spans="1:9" ht="12.75" customHeight="1" x14ac:dyDescent="0.2">
      <c r="A3876" s="1112" t="s">
        <v>7395</v>
      </c>
      <c r="B3876" s="1112"/>
      <c r="C3876" s="1113" t="s">
        <v>7396</v>
      </c>
      <c r="D3876" s="1113"/>
      <c r="E3876" s="1113"/>
      <c r="F3876" s="1113"/>
      <c r="G3876" s="406" t="s">
        <v>7388</v>
      </c>
      <c r="H3876" s="1117">
        <v>2.06</v>
      </c>
      <c r="I3876" s="1115"/>
    </row>
    <row r="3877" spans="1:9" ht="12.75" customHeight="1" x14ac:dyDescent="0.2">
      <c r="A3877" s="1112" t="s">
        <v>7397</v>
      </c>
      <c r="B3877" s="1112"/>
      <c r="C3877" s="1113" t="s">
        <v>7398</v>
      </c>
      <c r="D3877" s="1113"/>
      <c r="E3877" s="1113"/>
      <c r="F3877" s="1113"/>
      <c r="G3877" s="406" t="s">
        <v>7388</v>
      </c>
      <c r="H3877" s="1117">
        <v>2.0499999999999998</v>
      </c>
      <c r="I3877" s="1115"/>
    </row>
    <row r="3878" spans="1:9" ht="12.75" customHeight="1" x14ac:dyDescent="0.2">
      <c r="A3878" s="1112" t="s">
        <v>7399</v>
      </c>
      <c r="B3878" s="1112"/>
      <c r="C3878" s="1113" t="s">
        <v>7400</v>
      </c>
      <c r="D3878" s="1113"/>
      <c r="E3878" s="1113"/>
      <c r="F3878" s="1113"/>
      <c r="G3878" s="406" t="s">
        <v>5530</v>
      </c>
      <c r="H3878" s="1117">
        <v>2.2400000000000002</v>
      </c>
      <c r="I3878" s="1115"/>
    </row>
    <row r="3879" spans="1:9" ht="12.75" customHeight="1" x14ac:dyDescent="0.2">
      <c r="A3879" s="1112" t="s">
        <v>7401</v>
      </c>
      <c r="B3879" s="1112"/>
      <c r="C3879" s="1113" t="s">
        <v>7402</v>
      </c>
      <c r="D3879" s="1113"/>
      <c r="E3879" s="1113"/>
      <c r="F3879" s="1113"/>
      <c r="G3879" s="406" t="s">
        <v>5530</v>
      </c>
      <c r="H3879" s="1117">
        <v>1.36</v>
      </c>
      <c r="I3879" s="1115"/>
    </row>
    <row r="3880" spans="1:9" ht="12.75" customHeight="1" x14ac:dyDescent="0.2">
      <c r="A3880" s="1112" t="s">
        <v>7403</v>
      </c>
      <c r="B3880" s="1112"/>
      <c r="C3880" s="1113" t="s">
        <v>7404</v>
      </c>
      <c r="D3880" s="1113"/>
      <c r="E3880" s="1113"/>
      <c r="F3880" s="1113"/>
      <c r="G3880" s="406" t="s">
        <v>5530</v>
      </c>
      <c r="H3880" s="1117">
        <v>1.66</v>
      </c>
      <c r="I3880" s="1115"/>
    </row>
    <row r="3881" spans="1:9" ht="12.75" customHeight="1" x14ac:dyDescent="0.2">
      <c r="A3881" s="1112" t="s">
        <v>7405</v>
      </c>
      <c r="B3881" s="1112"/>
      <c r="C3881" s="1113" t="s">
        <v>7406</v>
      </c>
      <c r="D3881" s="1113"/>
      <c r="E3881" s="1113"/>
      <c r="F3881" s="1113"/>
      <c r="G3881" s="406" t="s">
        <v>5530</v>
      </c>
      <c r="H3881" s="1117">
        <v>1.61</v>
      </c>
      <c r="I3881" s="1115"/>
    </row>
    <row r="3882" spans="1:9" ht="12.75" customHeight="1" x14ac:dyDescent="0.2">
      <c r="A3882" s="1112" t="s">
        <v>7407</v>
      </c>
      <c r="B3882" s="1112"/>
      <c r="C3882" s="1113" t="s">
        <v>7408</v>
      </c>
      <c r="D3882" s="1113"/>
      <c r="E3882" s="1113"/>
      <c r="F3882" s="1113"/>
      <c r="G3882" s="406" t="s">
        <v>5530</v>
      </c>
      <c r="H3882" s="1117">
        <v>1.56</v>
      </c>
      <c r="I3882" s="1115"/>
    </row>
    <row r="3883" spans="1:9" ht="12.75" customHeight="1" x14ac:dyDescent="0.2">
      <c r="A3883" s="1112" t="s">
        <v>7409</v>
      </c>
      <c r="B3883" s="1112"/>
      <c r="C3883" s="1113" t="s">
        <v>7410</v>
      </c>
      <c r="D3883" s="1113"/>
      <c r="E3883" s="1113"/>
      <c r="F3883" s="1113"/>
      <c r="G3883" s="406" t="s">
        <v>7388</v>
      </c>
      <c r="H3883" s="1117">
        <v>2.2000000000000002</v>
      </c>
      <c r="I3883" s="1115"/>
    </row>
    <row r="3884" spans="1:9" ht="12.75" customHeight="1" x14ac:dyDescent="0.2">
      <c r="A3884" s="1112" t="s">
        <v>7411</v>
      </c>
      <c r="B3884" s="1112"/>
      <c r="C3884" s="1113" t="s">
        <v>7412</v>
      </c>
      <c r="D3884" s="1113"/>
      <c r="E3884" s="1113"/>
      <c r="F3884" s="1113"/>
      <c r="G3884" s="406" t="s">
        <v>5530</v>
      </c>
      <c r="H3884" s="1117">
        <v>1.54</v>
      </c>
      <c r="I3884" s="1115"/>
    </row>
    <row r="3885" spans="1:9" ht="12.75" customHeight="1" x14ac:dyDescent="0.2">
      <c r="A3885" s="1112" t="s">
        <v>7413</v>
      </c>
      <c r="B3885" s="1112"/>
      <c r="C3885" s="1113" t="s">
        <v>7414</v>
      </c>
      <c r="D3885" s="1113"/>
      <c r="E3885" s="1113"/>
      <c r="F3885" s="1113"/>
      <c r="G3885" s="406" t="s">
        <v>7388</v>
      </c>
      <c r="H3885" s="1117">
        <v>2.1800000000000002</v>
      </c>
      <c r="I3885" s="1115"/>
    </row>
    <row r="3886" spans="1:9" ht="12.75" customHeight="1" x14ac:dyDescent="0.2">
      <c r="A3886" s="1112" t="s">
        <v>7415</v>
      </c>
      <c r="B3886" s="1112"/>
      <c r="C3886" s="1113" t="s">
        <v>7416</v>
      </c>
      <c r="D3886" s="1113"/>
      <c r="E3886" s="1113"/>
      <c r="F3886" s="1113"/>
      <c r="G3886" s="406" t="s">
        <v>5530</v>
      </c>
      <c r="H3886" s="1117">
        <v>1.46</v>
      </c>
      <c r="I3886" s="1115"/>
    </row>
    <row r="3887" spans="1:9" ht="12.75" customHeight="1" x14ac:dyDescent="0.2">
      <c r="A3887" s="1112" t="s">
        <v>7417</v>
      </c>
      <c r="B3887" s="1112"/>
      <c r="C3887" s="1113" t="s">
        <v>7418</v>
      </c>
      <c r="D3887" s="1113"/>
      <c r="E3887" s="1113"/>
      <c r="F3887" s="1113"/>
      <c r="G3887" s="406" t="s">
        <v>5530</v>
      </c>
      <c r="H3887" s="1117">
        <v>1.45</v>
      </c>
      <c r="I3887" s="1115"/>
    </row>
    <row r="3888" spans="1:9" ht="12.75" customHeight="1" x14ac:dyDescent="0.2">
      <c r="A3888" s="1112" t="s">
        <v>7419</v>
      </c>
      <c r="B3888" s="1112"/>
      <c r="C3888" s="1113" t="s">
        <v>7420</v>
      </c>
      <c r="D3888" s="1113"/>
      <c r="E3888" s="1113"/>
      <c r="F3888" s="1113"/>
      <c r="G3888" s="406" t="s">
        <v>5530</v>
      </c>
      <c r="H3888" s="1117">
        <v>2.11</v>
      </c>
      <c r="I3888" s="1115"/>
    </row>
    <row r="3889" spans="1:9" ht="12.75" customHeight="1" x14ac:dyDescent="0.2">
      <c r="A3889" s="1112" t="s">
        <v>7421</v>
      </c>
      <c r="B3889" s="1112"/>
      <c r="C3889" s="1113" t="s">
        <v>7422</v>
      </c>
      <c r="D3889" s="1113"/>
      <c r="E3889" s="1113"/>
      <c r="F3889" s="1113"/>
      <c r="G3889" s="406" t="s">
        <v>5530</v>
      </c>
      <c r="H3889" s="1117">
        <v>1.28</v>
      </c>
      <c r="I3889" s="1115"/>
    </row>
    <row r="3890" spans="1:9" ht="12.75" customHeight="1" x14ac:dyDescent="0.2">
      <c r="A3890" s="1112" t="s">
        <v>7423</v>
      </c>
      <c r="B3890" s="1112"/>
      <c r="C3890" s="1113" t="s">
        <v>7424</v>
      </c>
      <c r="D3890" s="1113"/>
      <c r="E3890" s="1113"/>
      <c r="F3890" s="1113"/>
      <c r="G3890" s="406" t="s">
        <v>5530</v>
      </c>
      <c r="H3890" s="1117">
        <v>1.56</v>
      </c>
      <c r="I3890" s="1115"/>
    </row>
    <row r="3891" spans="1:9" ht="12.75" customHeight="1" x14ac:dyDescent="0.2">
      <c r="A3891" s="1112" t="s">
        <v>7425</v>
      </c>
      <c r="B3891" s="1112"/>
      <c r="C3891" s="1113" t="s">
        <v>7426</v>
      </c>
      <c r="D3891" s="1113"/>
      <c r="E3891" s="1113"/>
      <c r="F3891" s="1113"/>
      <c r="G3891" s="406" t="s">
        <v>5530</v>
      </c>
      <c r="H3891" s="1117">
        <v>1.52</v>
      </c>
      <c r="I3891" s="1115"/>
    </row>
    <row r="3892" spans="1:9" ht="12.75" customHeight="1" x14ac:dyDescent="0.2">
      <c r="A3892" s="1112" t="s">
        <v>7427</v>
      </c>
      <c r="B3892" s="1112"/>
      <c r="C3892" s="1113" t="s">
        <v>7428</v>
      </c>
      <c r="D3892" s="1113"/>
      <c r="E3892" s="1113"/>
      <c r="F3892" s="1113"/>
      <c r="G3892" s="406" t="s">
        <v>5530</v>
      </c>
      <c r="H3892" s="1117">
        <v>1.46</v>
      </c>
      <c r="I3892" s="1115"/>
    </row>
    <row r="3893" spans="1:9" ht="12.75" customHeight="1" x14ac:dyDescent="0.2">
      <c r="A3893" s="1112" t="s">
        <v>7429</v>
      </c>
      <c r="B3893" s="1112"/>
      <c r="C3893" s="1113" t="s">
        <v>7430</v>
      </c>
      <c r="D3893" s="1113"/>
      <c r="E3893" s="1113"/>
      <c r="F3893" s="1113"/>
      <c r="G3893" s="406" t="s">
        <v>5530</v>
      </c>
      <c r="H3893" s="1117">
        <v>1.45</v>
      </c>
      <c r="I3893" s="1115"/>
    </row>
    <row r="3894" spans="1:9" ht="12.75" customHeight="1" x14ac:dyDescent="0.2">
      <c r="A3894" s="1112" t="s">
        <v>7431</v>
      </c>
      <c r="B3894" s="1112"/>
      <c r="C3894" s="1113" t="s">
        <v>7432</v>
      </c>
      <c r="D3894" s="1113"/>
      <c r="E3894" s="1113"/>
      <c r="F3894" s="1113"/>
      <c r="G3894" s="406" t="s">
        <v>5530</v>
      </c>
      <c r="H3894" s="1117">
        <v>1.37</v>
      </c>
      <c r="I3894" s="1115"/>
    </row>
    <row r="3895" spans="1:9" ht="12.75" customHeight="1" x14ac:dyDescent="0.2">
      <c r="A3895" s="1112" t="s">
        <v>7433</v>
      </c>
      <c r="B3895" s="1112"/>
      <c r="C3895" s="1113" t="s">
        <v>7434</v>
      </c>
      <c r="D3895" s="1113"/>
      <c r="E3895" s="1113"/>
      <c r="F3895" s="1113"/>
      <c r="G3895" s="406" t="s">
        <v>5530</v>
      </c>
      <c r="H3895" s="1117">
        <v>1.36</v>
      </c>
      <c r="I3895" s="1115"/>
    </row>
    <row r="3896" spans="1:9" ht="12.75" customHeight="1" x14ac:dyDescent="0.2">
      <c r="A3896" s="1112" t="s">
        <v>7435</v>
      </c>
      <c r="B3896" s="1112"/>
      <c r="C3896" s="1113" t="s">
        <v>7436</v>
      </c>
      <c r="D3896" s="1113"/>
      <c r="E3896" s="1113"/>
      <c r="F3896" s="1113"/>
      <c r="G3896" s="406" t="s">
        <v>5514</v>
      </c>
      <c r="H3896" s="1117">
        <v>1.32</v>
      </c>
      <c r="I3896" s="1115"/>
    </row>
    <row r="3897" spans="1:9" ht="24" customHeight="1" x14ac:dyDescent="0.2">
      <c r="A3897" s="1112" t="s">
        <v>7437</v>
      </c>
      <c r="B3897" s="1112"/>
      <c r="C3897" s="1113" t="s">
        <v>7438</v>
      </c>
      <c r="D3897" s="1113"/>
      <c r="E3897" s="1113"/>
      <c r="F3897" s="1113"/>
      <c r="G3897" s="406" t="s">
        <v>5514</v>
      </c>
      <c r="H3897" s="1117">
        <v>0.8</v>
      </c>
      <c r="I3897" s="1115"/>
    </row>
    <row r="3898" spans="1:9" ht="24" customHeight="1" x14ac:dyDescent="0.2">
      <c r="A3898" s="1112" t="s">
        <v>7439</v>
      </c>
      <c r="B3898" s="1112"/>
      <c r="C3898" s="1113" t="s">
        <v>7440</v>
      </c>
      <c r="D3898" s="1113"/>
      <c r="E3898" s="1113"/>
      <c r="F3898" s="1113"/>
      <c r="G3898" s="406" t="s">
        <v>5514</v>
      </c>
      <c r="H3898" s="1117">
        <v>0.97</v>
      </c>
      <c r="I3898" s="1115"/>
    </row>
    <row r="3899" spans="1:9" ht="24" customHeight="1" x14ac:dyDescent="0.2">
      <c r="A3899" s="1112" t="s">
        <v>7441</v>
      </c>
      <c r="B3899" s="1112"/>
      <c r="C3899" s="1113" t="s">
        <v>7442</v>
      </c>
      <c r="D3899" s="1113"/>
      <c r="E3899" s="1113"/>
      <c r="F3899" s="1113"/>
      <c r="G3899" s="406" t="s">
        <v>5514</v>
      </c>
      <c r="H3899" s="1117">
        <v>0.95</v>
      </c>
      <c r="I3899" s="1115"/>
    </row>
    <row r="3900" spans="1:9" ht="24" customHeight="1" x14ac:dyDescent="0.2">
      <c r="A3900" s="1112" t="s">
        <v>7443</v>
      </c>
      <c r="B3900" s="1112"/>
      <c r="C3900" s="1113" t="s">
        <v>7444</v>
      </c>
      <c r="D3900" s="1113"/>
      <c r="E3900" s="1113"/>
      <c r="F3900" s="1113"/>
      <c r="G3900" s="406" t="s">
        <v>5514</v>
      </c>
      <c r="H3900" s="1117">
        <v>0.91</v>
      </c>
      <c r="I3900" s="1115"/>
    </row>
    <row r="3901" spans="1:9" ht="24" customHeight="1" x14ac:dyDescent="0.2">
      <c r="A3901" s="1112" t="s">
        <v>7445</v>
      </c>
      <c r="B3901" s="1112"/>
      <c r="C3901" s="1113" t="s">
        <v>7446</v>
      </c>
      <c r="D3901" s="1113"/>
      <c r="E3901" s="1113"/>
      <c r="F3901" s="1113"/>
      <c r="G3901" s="406" t="s">
        <v>5514</v>
      </c>
      <c r="H3901" s="1117">
        <v>0.9</v>
      </c>
      <c r="I3901" s="1115"/>
    </row>
    <row r="3902" spans="1:9" ht="24" customHeight="1" x14ac:dyDescent="0.2">
      <c r="A3902" s="1112" t="s">
        <v>7447</v>
      </c>
      <c r="B3902" s="1112"/>
      <c r="C3902" s="1113" t="s">
        <v>7448</v>
      </c>
      <c r="D3902" s="1113"/>
      <c r="E3902" s="1113"/>
      <c r="F3902" s="1113"/>
      <c r="G3902" s="406" t="s">
        <v>5514</v>
      </c>
      <c r="H3902" s="1117">
        <v>0.86</v>
      </c>
      <c r="I3902" s="1115"/>
    </row>
    <row r="3903" spans="1:9" ht="24" customHeight="1" x14ac:dyDescent="0.2">
      <c r="A3903" s="1112" t="s">
        <v>7449</v>
      </c>
      <c r="B3903" s="1112"/>
      <c r="C3903" s="1113" t="s">
        <v>7450</v>
      </c>
      <c r="D3903" s="1113"/>
      <c r="E3903" s="1113"/>
      <c r="F3903" s="1113"/>
      <c r="G3903" s="406" t="s">
        <v>5514</v>
      </c>
      <c r="H3903" s="1117">
        <v>0.85</v>
      </c>
      <c r="I3903" s="1115"/>
    </row>
    <row r="3904" spans="1:9" ht="24" customHeight="1" x14ac:dyDescent="0.2">
      <c r="A3904" s="1112" t="s">
        <v>7451</v>
      </c>
      <c r="B3904" s="1112"/>
      <c r="C3904" s="1113" t="s">
        <v>7452</v>
      </c>
      <c r="D3904" s="1113"/>
      <c r="E3904" s="1113"/>
      <c r="F3904" s="1113"/>
      <c r="G3904" s="406" t="s">
        <v>5530</v>
      </c>
      <c r="H3904" s="1117">
        <v>2.2400000000000002</v>
      </c>
      <c r="I3904" s="1115"/>
    </row>
    <row r="3905" spans="1:9" ht="24" customHeight="1" x14ac:dyDescent="0.2">
      <c r="A3905" s="1112" t="s">
        <v>7453</v>
      </c>
      <c r="B3905" s="1112"/>
      <c r="C3905" s="1113" t="s">
        <v>7454</v>
      </c>
      <c r="D3905" s="1113"/>
      <c r="E3905" s="1113"/>
      <c r="F3905" s="1113"/>
      <c r="G3905" s="406" t="s">
        <v>7388</v>
      </c>
      <c r="H3905" s="1117">
        <v>2.77</v>
      </c>
      <c r="I3905" s="1115"/>
    </row>
    <row r="3906" spans="1:9" ht="24" customHeight="1" x14ac:dyDescent="0.2">
      <c r="A3906" s="1112" t="s">
        <v>7455</v>
      </c>
      <c r="B3906" s="1112"/>
      <c r="C3906" s="1113" t="s">
        <v>7456</v>
      </c>
      <c r="D3906" s="1113"/>
      <c r="E3906" s="1113"/>
      <c r="F3906" s="1113"/>
      <c r="G3906" s="406" t="s">
        <v>7388</v>
      </c>
      <c r="H3906" s="1117">
        <v>1.69</v>
      </c>
      <c r="I3906" s="1115"/>
    </row>
    <row r="3907" spans="1:9" ht="24" customHeight="1" x14ac:dyDescent="0.2">
      <c r="A3907" s="1112" t="s">
        <v>7457</v>
      </c>
      <c r="B3907" s="1112"/>
      <c r="C3907" s="1113" t="s">
        <v>7458</v>
      </c>
      <c r="D3907" s="1113"/>
      <c r="E3907" s="1113"/>
      <c r="F3907" s="1113"/>
      <c r="G3907" s="406" t="s">
        <v>5530</v>
      </c>
      <c r="H3907" s="1117">
        <v>1.36</v>
      </c>
      <c r="I3907" s="1115"/>
    </row>
    <row r="3908" spans="1:9" ht="24" customHeight="1" x14ac:dyDescent="0.2">
      <c r="A3908" s="1112" t="s">
        <v>7459</v>
      </c>
      <c r="B3908" s="1112"/>
      <c r="C3908" s="1113" t="s">
        <v>7460</v>
      </c>
      <c r="D3908" s="1113"/>
      <c r="E3908" s="1113"/>
      <c r="F3908" s="1113"/>
      <c r="G3908" s="406" t="s">
        <v>7388</v>
      </c>
      <c r="H3908" s="1117">
        <v>2.0499999999999998</v>
      </c>
      <c r="I3908" s="1115"/>
    </row>
    <row r="3909" spans="1:9" ht="24" customHeight="1" x14ac:dyDescent="0.2">
      <c r="A3909" s="1112" t="s">
        <v>7461</v>
      </c>
      <c r="B3909" s="1112"/>
      <c r="C3909" s="1113" t="s">
        <v>7462</v>
      </c>
      <c r="D3909" s="1113"/>
      <c r="E3909" s="1113"/>
      <c r="F3909" s="1113"/>
      <c r="G3909" s="406" t="s">
        <v>7388</v>
      </c>
      <c r="H3909" s="1117">
        <v>1.66</v>
      </c>
      <c r="I3909" s="1115"/>
    </row>
    <row r="3910" spans="1:9" ht="24" customHeight="1" x14ac:dyDescent="0.2">
      <c r="A3910" s="1112" t="s">
        <v>7463</v>
      </c>
      <c r="B3910" s="1112"/>
      <c r="C3910" s="1113" t="s">
        <v>7464</v>
      </c>
      <c r="D3910" s="1113"/>
      <c r="E3910" s="1113"/>
      <c r="F3910" s="1113"/>
      <c r="G3910" s="406" t="s">
        <v>7388</v>
      </c>
      <c r="H3910" s="1117">
        <v>2</v>
      </c>
      <c r="I3910" s="1115"/>
    </row>
    <row r="3911" spans="1:9" ht="24" customHeight="1" x14ac:dyDescent="0.2">
      <c r="A3911" s="1112" t="s">
        <v>7465</v>
      </c>
      <c r="B3911" s="1112"/>
      <c r="C3911" s="1113" t="s">
        <v>7466</v>
      </c>
      <c r="D3911" s="1113"/>
      <c r="E3911" s="1113"/>
      <c r="F3911" s="1113"/>
      <c r="G3911" s="406" t="s">
        <v>5530</v>
      </c>
      <c r="H3911" s="1117">
        <v>1.61</v>
      </c>
      <c r="I3911" s="1115"/>
    </row>
    <row r="3912" spans="1:9" ht="24" customHeight="1" x14ac:dyDescent="0.2">
      <c r="A3912" s="1112" t="s">
        <v>7467</v>
      </c>
      <c r="B3912" s="1112"/>
      <c r="C3912" s="1113" t="s">
        <v>7468</v>
      </c>
      <c r="D3912" s="1113"/>
      <c r="E3912" s="1113"/>
      <c r="F3912" s="1113"/>
      <c r="G3912" s="406" t="s">
        <v>7388</v>
      </c>
      <c r="H3912" s="1117">
        <v>1.92</v>
      </c>
      <c r="I3912" s="1115"/>
    </row>
    <row r="3913" spans="1:9" ht="24" customHeight="1" x14ac:dyDescent="0.2">
      <c r="A3913" s="1112" t="s">
        <v>7469</v>
      </c>
      <c r="B3913" s="1112"/>
      <c r="C3913" s="1113" t="s">
        <v>7470</v>
      </c>
      <c r="D3913" s="1113"/>
      <c r="E3913" s="1113"/>
      <c r="F3913" s="1113"/>
      <c r="G3913" s="406" t="s">
        <v>7388</v>
      </c>
      <c r="H3913" s="1117">
        <v>1.56</v>
      </c>
      <c r="I3913" s="1115"/>
    </row>
    <row r="3914" spans="1:9" ht="24" customHeight="1" x14ac:dyDescent="0.2">
      <c r="A3914" s="1112" t="s">
        <v>7471</v>
      </c>
      <c r="B3914" s="1112"/>
      <c r="C3914" s="1113" t="s">
        <v>7472</v>
      </c>
      <c r="D3914" s="1113"/>
      <c r="E3914" s="1113"/>
      <c r="F3914" s="1113"/>
      <c r="G3914" s="406" t="s">
        <v>7388</v>
      </c>
      <c r="H3914" s="1117">
        <v>1.91</v>
      </c>
      <c r="I3914" s="1115"/>
    </row>
    <row r="3915" spans="1:9" ht="24" customHeight="1" x14ac:dyDescent="0.2">
      <c r="A3915" s="1112" t="s">
        <v>7473</v>
      </c>
      <c r="B3915" s="1112"/>
      <c r="C3915" s="1113" t="s">
        <v>7474</v>
      </c>
      <c r="D3915" s="1113"/>
      <c r="E3915" s="1113"/>
      <c r="F3915" s="1113"/>
      <c r="G3915" s="406" t="s">
        <v>5530</v>
      </c>
      <c r="H3915" s="1117">
        <v>1.54</v>
      </c>
      <c r="I3915" s="1115"/>
    </row>
    <row r="3916" spans="1:9" ht="24" customHeight="1" x14ac:dyDescent="0.2">
      <c r="A3916" s="1112" t="s">
        <v>7475</v>
      </c>
      <c r="B3916" s="1112"/>
      <c r="C3916" s="1113" t="s">
        <v>7476</v>
      </c>
      <c r="D3916" s="1113"/>
      <c r="E3916" s="1113"/>
      <c r="F3916" s="1113"/>
      <c r="G3916" s="406" t="s">
        <v>7388</v>
      </c>
      <c r="H3916" s="1117">
        <v>1.8</v>
      </c>
      <c r="I3916" s="1115"/>
    </row>
    <row r="3917" spans="1:9" ht="24" customHeight="1" x14ac:dyDescent="0.2">
      <c r="A3917" s="1112" t="s">
        <v>7477</v>
      </c>
      <c r="B3917" s="1112"/>
      <c r="C3917" s="1113" t="s">
        <v>7478</v>
      </c>
      <c r="D3917" s="1113"/>
      <c r="E3917" s="1113"/>
      <c r="F3917" s="1113"/>
      <c r="G3917" s="406" t="s">
        <v>5530</v>
      </c>
      <c r="H3917" s="1117">
        <v>1.46</v>
      </c>
      <c r="I3917" s="1115"/>
    </row>
    <row r="3918" spans="1:9" ht="24" customHeight="1" x14ac:dyDescent="0.2">
      <c r="A3918" s="1112" t="s">
        <v>7479</v>
      </c>
      <c r="B3918" s="1112"/>
      <c r="C3918" s="1113" t="s">
        <v>7480</v>
      </c>
      <c r="D3918" s="1113"/>
      <c r="E3918" s="1113"/>
      <c r="F3918" s="1113"/>
      <c r="G3918" s="406" t="s">
        <v>7388</v>
      </c>
      <c r="H3918" s="1117">
        <v>1.79</v>
      </c>
      <c r="I3918" s="1115"/>
    </row>
    <row r="3919" spans="1:9" ht="24" customHeight="1" x14ac:dyDescent="0.2">
      <c r="A3919" s="1112" t="s">
        <v>7481</v>
      </c>
      <c r="B3919" s="1112"/>
      <c r="C3919" s="1113" t="s">
        <v>7482</v>
      </c>
      <c r="D3919" s="1113"/>
      <c r="E3919" s="1113"/>
      <c r="F3919" s="1113"/>
      <c r="G3919" s="406" t="s">
        <v>5530</v>
      </c>
      <c r="H3919" s="1117">
        <v>1.45</v>
      </c>
      <c r="I3919" s="1115"/>
    </row>
    <row r="3920" spans="1:9" ht="24" customHeight="1" x14ac:dyDescent="0.2">
      <c r="A3920" s="1112" t="s">
        <v>7483</v>
      </c>
      <c r="B3920" s="1112"/>
      <c r="C3920" s="1113" t="s">
        <v>7484</v>
      </c>
      <c r="D3920" s="1113"/>
      <c r="E3920" s="1113"/>
      <c r="F3920" s="1113"/>
      <c r="G3920" s="406" t="s">
        <v>266</v>
      </c>
      <c r="H3920" s="1116">
        <v>992.77</v>
      </c>
      <c r="I3920" s="1115"/>
    </row>
    <row r="3921" spans="1:9" ht="24" customHeight="1" x14ac:dyDescent="0.2">
      <c r="A3921" s="1112" t="s">
        <v>7485</v>
      </c>
      <c r="B3921" s="1112"/>
      <c r="C3921" s="1113" t="s">
        <v>7486</v>
      </c>
      <c r="D3921" s="1113"/>
      <c r="E3921" s="1113"/>
      <c r="F3921" s="1113"/>
      <c r="G3921" s="406" t="s">
        <v>266</v>
      </c>
      <c r="H3921" s="1116">
        <v>271.33</v>
      </c>
      <c r="I3921" s="1115"/>
    </row>
    <row r="3922" spans="1:9" ht="24" customHeight="1" x14ac:dyDescent="0.2">
      <c r="A3922" s="1112" t="s">
        <v>7487</v>
      </c>
      <c r="B3922" s="1112"/>
      <c r="C3922" s="1113" t="s">
        <v>7488</v>
      </c>
      <c r="D3922" s="1113"/>
      <c r="E3922" s="1113"/>
      <c r="F3922" s="1113"/>
      <c r="G3922" s="406" t="s">
        <v>266</v>
      </c>
      <c r="H3922" s="1116">
        <v>121.62</v>
      </c>
      <c r="I3922" s="1115"/>
    </row>
    <row r="3923" spans="1:9" ht="24" customHeight="1" x14ac:dyDescent="0.2">
      <c r="A3923" s="1118">
        <v>256</v>
      </c>
      <c r="B3923" s="1119"/>
      <c r="C3923" s="1120" t="s">
        <v>7489</v>
      </c>
      <c r="D3923" s="1120"/>
      <c r="E3923" s="1120"/>
      <c r="F3923" s="1120"/>
      <c r="G3923" s="405"/>
      <c r="H3923" s="1121"/>
      <c r="I3923" s="1121"/>
    </row>
    <row r="3924" spans="1:9" ht="24" customHeight="1" x14ac:dyDescent="0.2">
      <c r="A3924" s="1112" t="s">
        <v>7490</v>
      </c>
      <c r="B3924" s="1112"/>
      <c r="C3924" s="1113" t="s">
        <v>7491</v>
      </c>
      <c r="D3924" s="1113"/>
      <c r="E3924" s="1113"/>
      <c r="F3924" s="1113"/>
      <c r="G3924" s="406" t="s">
        <v>164</v>
      </c>
      <c r="H3924" s="1114">
        <v>75.239999999999995</v>
      </c>
      <c r="I3924" s="1115"/>
    </row>
    <row r="3925" spans="1:9" ht="24" customHeight="1" x14ac:dyDescent="0.2">
      <c r="A3925" s="1112" t="s">
        <v>7492</v>
      </c>
      <c r="B3925" s="1112"/>
      <c r="C3925" s="1113" t="s">
        <v>7493</v>
      </c>
      <c r="D3925" s="1113"/>
      <c r="E3925" s="1113"/>
      <c r="F3925" s="1113"/>
      <c r="G3925" s="406" t="s">
        <v>986</v>
      </c>
      <c r="H3925" s="1116">
        <v>119.95</v>
      </c>
      <c r="I3925" s="1115"/>
    </row>
    <row r="3926" spans="1:9" ht="24" customHeight="1" x14ac:dyDescent="0.2">
      <c r="A3926" s="1112" t="s">
        <v>7494</v>
      </c>
      <c r="B3926" s="1112"/>
      <c r="C3926" s="1113" t="s">
        <v>7495</v>
      </c>
      <c r="D3926" s="1113"/>
      <c r="E3926" s="1113"/>
      <c r="F3926" s="1113"/>
      <c r="G3926" s="406" t="s">
        <v>164</v>
      </c>
      <c r="H3926" s="1114">
        <v>38.42</v>
      </c>
      <c r="I3926" s="1115"/>
    </row>
    <row r="3927" spans="1:9" ht="24" customHeight="1" x14ac:dyDescent="0.2">
      <c r="A3927" s="1112" t="s">
        <v>7496</v>
      </c>
      <c r="B3927" s="1112"/>
      <c r="C3927" s="1113" t="s">
        <v>7497</v>
      </c>
      <c r="D3927" s="1113"/>
      <c r="E3927" s="1113"/>
      <c r="F3927" s="1113"/>
      <c r="G3927" s="406" t="s">
        <v>266</v>
      </c>
      <c r="H3927" s="1116">
        <v>571.4</v>
      </c>
      <c r="I3927" s="1115"/>
    </row>
    <row r="3928" spans="1:9" ht="24" customHeight="1" x14ac:dyDescent="0.2">
      <c r="A3928" s="1112" t="s">
        <v>7498</v>
      </c>
      <c r="B3928" s="1112"/>
      <c r="C3928" s="1113" t="s">
        <v>7499</v>
      </c>
      <c r="D3928" s="1113"/>
      <c r="E3928" s="1113"/>
      <c r="F3928" s="1113"/>
      <c r="G3928" s="406" t="s">
        <v>814</v>
      </c>
      <c r="H3928" s="1117">
        <v>9.6999999999999993</v>
      </c>
      <c r="I3928" s="1115"/>
    </row>
    <row r="3929" spans="1:9" ht="24" customHeight="1" x14ac:dyDescent="0.2">
      <c r="A3929" s="1112" t="s">
        <v>7500</v>
      </c>
      <c r="B3929" s="1112"/>
      <c r="C3929" s="1113" t="s">
        <v>7501</v>
      </c>
      <c r="D3929" s="1113"/>
      <c r="E3929" s="1113"/>
      <c r="F3929" s="1113"/>
      <c r="G3929" s="406" t="s">
        <v>814</v>
      </c>
      <c r="H3929" s="1114">
        <v>10.53</v>
      </c>
      <c r="I3929" s="1115"/>
    </row>
    <row r="3930" spans="1:9" ht="12.75" customHeight="1" x14ac:dyDescent="0.2">
      <c r="A3930" s="1112" t="s">
        <v>7502</v>
      </c>
      <c r="B3930" s="1112"/>
      <c r="C3930" s="1113" t="s">
        <v>7503</v>
      </c>
      <c r="D3930" s="1113"/>
      <c r="E3930" s="1113"/>
      <c r="F3930" s="1113"/>
      <c r="G3930" s="406" t="s">
        <v>53</v>
      </c>
      <c r="H3930" s="1116">
        <v>354.87</v>
      </c>
      <c r="I3930" s="1115"/>
    </row>
    <row r="3931" spans="1:9" ht="12.75" customHeight="1" x14ac:dyDescent="0.2">
      <c r="A3931" s="1112" t="s">
        <v>7504</v>
      </c>
      <c r="B3931" s="1112"/>
      <c r="C3931" s="1113" t="s">
        <v>7505</v>
      </c>
      <c r="D3931" s="1113"/>
      <c r="E3931" s="1113"/>
      <c r="F3931" s="1113"/>
      <c r="G3931" s="406" t="s">
        <v>164</v>
      </c>
      <c r="H3931" s="1117">
        <v>3.53</v>
      </c>
      <c r="I3931" s="1115"/>
    </row>
    <row r="3932" spans="1:9" ht="12.75" customHeight="1" x14ac:dyDescent="0.2">
      <c r="A3932" s="1112" t="s">
        <v>7506</v>
      </c>
      <c r="B3932" s="1112"/>
      <c r="C3932" s="1113" t="s">
        <v>7507</v>
      </c>
      <c r="D3932" s="1113"/>
      <c r="E3932" s="1113"/>
      <c r="F3932" s="1113"/>
      <c r="G3932" s="406" t="s">
        <v>53</v>
      </c>
      <c r="H3932" s="1116">
        <v>113.5</v>
      </c>
      <c r="I3932" s="1115"/>
    </row>
    <row r="3933" spans="1:9" ht="12.75" customHeight="1" x14ac:dyDescent="0.2">
      <c r="A3933" s="1112" t="s">
        <v>7508</v>
      </c>
      <c r="B3933" s="1112"/>
      <c r="C3933" s="1113" t="s">
        <v>7509</v>
      </c>
      <c r="D3933" s="1113"/>
      <c r="E3933" s="1113"/>
      <c r="F3933" s="1113"/>
      <c r="G3933" s="406" t="s">
        <v>53</v>
      </c>
      <c r="H3933" s="1116">
        <v>113.28</v>
      </c>
      <c r="I3933" s="1115"/>
    </row>
    <row r="3934" spans="1:9" ht="12.75" customHeight="1" x14ac:dyDescent="0.2">
      <c r="A3934" s="1112" t="s">
        <v>7510</v>
      </c>
      <c r="B3934" s="1112"/>
      <c r="C3934" s="1113" t="s">
        <v>7511</v>
      </c>
      <c r="D3934" s="1113"/>
      <c r="E3934" s="1113"/>
      <c r="F3934" s="1113"/>
      <c r="G3934" s="406" t="s">
        <v>53</v>
      </c>
      <c r="H3934" s="1116">
        <v>220.39</v>
      </c>
      <c r="I3934" s="1115"/>
    </row>
    <row r="3935" spans="1:9" ht="12.75" customHeight="1" x14ac:dyDescent="0.2">
      <c r="A3935" s="1112" t="s">
        <v>7512</v>
      </c>
      <c r="B3935" s="1112"/>
      <c r="C3935" s="1113" t="s">
        <v>7513</v>
      </c>
      <c r="D3935" s="1113"/>
      <c r="E3935" s="1113"/>
      <c r="F3935" s="1113"/>
      <c r="G3935" s="406" t="s">
        <v>53</v>
      </c>
      <c r="H3935" s="1116">
        <v>193.53</v>
      </c>
      <c r="I3935" s="1115"/>
    </row>
    <row r="3936" spans="1:9" ht="12.75" customHeight="1" x14ac:dyDescent="0.2">
      <c r="A3936" s="1112" t="s">
        <v>7514</v>
      </c>
      <c r="B3936" s="1112"/>
      <c r="C3936" s="1113" t="s">
        <v>7515</v>
      </c>
      <c r="D3936" s="1113"/>
      <c r="E3936" s="1113"/>
      <c r="F3936" s="1113"/>
      <c r="G3936" s="406" t="s">
        <v>266</v>
      </c>
      <c r="H3936" s="1114">
        <v>59.16</v>
      </c>
      <c r="I3936" s="1115"/>
    </row>
    <row r="3937" spans="1:9" ht="12.75" customHeight="1" x14ac:dyDescent="0.2">
      <c r="A3937" s="1112" t="s">
        <v>7516</v>
      </c>
      <c r="B3937" s="1112"/>
      <c r="C3937" s="1113" t="s">
        <v>7517</v>
      </c>
      <c r="D3937" s="1113"/>
      <c r="E3937" s="1113"/>
      <c r="F3937" s="1113"/>
      <c r="G3937" s="406" t="s">
        <v>266</v>
      </c>
      <c r="H3937" s="1116">
        <v>396.49</v>
      </c>
      <c r="I3937" s="1115"/>
    </row>
    <row r="3938" spans="1:9" ht="24" customHeight="1" x14ac:dyDescent="0.2">
      <c r="A3938" s="1112" t="s">
        <v>7518</v>
      </c>
      <c r="B3938" s="1112"/>
      <c r="C3938" s="1113" t="s">
        <v>7519</v>
      </c>
      <c r="D3938" s="1113"/>
      <c r="E3938" s="1113"/>
      <c r="F3938" s="1113"/>
      <c r="G3938" s="406" t="s">
        <v>266</v>
      </c>
      <c r="H3938" s="1116">
        <v>456.79</v>
      </c>
      <c r="I3938" s="1115"/>
    </row>
    <row r="3939" spans="1:9" ht="24" customHeight="1" x14ac:dyDescent="0.2">
      <c r="A3939" s="1112" t="s">
        <v>7520</v>
      </c>
      <c r="B3939" s="1112"/>
      <c r="C3939" s="1113" t="s">
        <v>7521</v>
      </c>
      <c r="D3939" s="1113"/>
      <c r="E3939" s="1113"/>
      <c r="F3939" s="1113"/>
      <c r="G3939" s="406" t="s">
        <v>266</v>
      </c>
      <c r="H3939" s="1116">
        <v>466.84</v>
      </c>
      <c r="I3939" s="1115"/>
    </row>
    <row r="3940" spans="1:9" ht="24" customHeight="1" x14ac:dyDescent="0.2">
      <c r="A3940" s="1112" t="s">
        <v>7522</v>
      </c>
      <c r="B3940" s="1112"/>
      <c r="C3940" s="1113" t="s">
        <v>7523</v>
      </c>
      <c r="D3940" s="1113"/>
      <c r="E3940" s="1113"/>
      <c r="F3940" s="1113"/>
      <c r="G3940" s="406" t="s">
        <v>266</v>
      </c>
      <c r="H3940" s="1116">
        <v>371.18</v>
      </c>
      <c r="I3940" s="1115"/>
    </row>
    <row r="3941" spans="1:9" ht="24" customHeight="1" x14ac:dyDescent="0.2">
      <c r="A3941" s="1112" t="s">
        <v>7524</v>
      </c>
      <c r="B3941" s="1112"/>
      <c r="C3941" s="1113" t="s">
        <v>7525</v>
      </c>
      <c r="D3941" s="1113"/>
      <c r="E3941" s="1113"/>
      <c r="F3941" s="1113"/>
      <c r="G3941" s="406" t="s">
        <v>266</v>
      </c>
      <c r="H3941" s="1116">
        <v>495.15</v>
      </c>
      <c r="I3941" s="1115"/>
    </row>
    <row r="3942" spans="1:9" ht="24" customHeight="1" x14ac:dyDescent="0.2">
      <c r="A3942" s="1112" t="s">
        <v>7526</v>
      </c>
      <c r="B3942" s="1112"/>
      <c r="C3942" s="1113" t="s">
        <v>7527</v>
      </c>
      <c r="D3942" s="1113"/>
      <c r="E3942" s="1113"/>
      <c r="F3942" s="1113"/>
      <c r="G3942" s="406" t="s">
        <v>266</v>
      </c>
      <c r="H3942" s="1116">
        <v>525.29999999999995</v>
      </c>
      <c r="I3942" s="1115"/>
    </row>
    <row r="3943" spans="1:9" ht="24" customHeight="1" x14ac:dyDescent="0.2">
      <c r="A3943" s="1112" t="s">
        <v>7528</v>
      </c>
      <c r="B3943" s="1112"/>
      <c r="C3943" s="1113" t="s">
        <v>7529</v>
      </c>
      <c r="D3943" s="1113"/>
      <c r="E3943" s="1113"/>
      <c r="F3943" s="1113"/>
      <c r="G3943" s="406" t="s">
        <v>266</v>
      </c>
      <c r="H3943" s="1116">
        <v>542.04999999999995</v>
      </c>
      <c r="I3943" s="1115"/>
    </row>
    <row r="3944" spans="1:9" ht="24" customHeight="1" x14ac:dyDescent="0.2">
      <c r="A3944" s="1112" t="s">
        <v>7530</v>
      </c>
      <c r="B3944" s="1112"/>
      <c r="C3944" s="1113" t="s">
        <v>7531</v>
      </c>
      <c r="D3944" s="1113"/>
      <c r="E3944" s="1113"/>
      <c r="F3944" s="1113"/>
      <c r="G3944" s="406" t="s">
        <v>266</v>
      </c>
      <c r="H3944" s="1116">
        <v>550.76</v>
      </c>
      <c r="I3944" s="1115"/>
    </row>
    <row r="3945" spans="1:9" ht="24" customHeight="1" x14ac:dyDescent="0.2">
      <c r="A3945" s="1112" t="s">
        <v>7532</v>
      </c>
      <c r="B3945" s="1112"/>
      <c r="C3945" s="1113" t="s">
        <v>7533</v>
      </c>
      <c r="D3945" s="1113"/>
      <c r="E3945" s="1113"/>
      <c r="F3945" s="1113"/>
      <c r="G3945" s="406" t="s">
        <v>266</v>
      </c>
      <c r="H3945" s="1116">
        <v>555.45000000000005</v>
      </c>
      <c r="I3945" s="1115"/>
    </row>
    <row r="3946" spans="1:9" ht="24" customHeight="1" x14ac:dyDescent="0.2">
      <c r="A3946" s="1112" t="s">
        <v>7534</v>
      </c>
      <c r="B3946" s="1112"/>
      <c r="C3946" s="1113" t="s">
        <v>7535</v>
      </c>
      <c r="D3946" s="1113"/>
      <c r="E3946" s="1113"/>
      <c r="F3946" s="1113"/>
      <c r="G3946" s="406" t="s">
        <v>266</v>
      </c>
      <c r="H3946" s="1116">
        <v>565.5</v>
      </c>
      <c r="I3946" s="1115"/>
    </row>
    <row r="3947" spans="1:9" ht="24" customHeight="1" x14ac:dyDescent="0.2">
      <c r="A3947" s="1112" t="s">
        <v>7536</v>
      </c>
      <c r="B3947" s="1112"/>
      <c r="C3947" s="1113" t="s">
        <v>7537</v>
      </c>
      <c r="D3947" s="1113"/>
      <c r="E3947" s="1113"/>
      <c r="F3947" s="1113"/>
      <c r="G3947" s="406" t="s">
        <v>266</v>
      </c>
      <c r="H3947" s="1116">
        <v>569.17999999999995</v>
      </c>
      <c r="I3947" s="1115"/>
    </row>
    <row r="3948" spans="1:9" ht="24" customHeight="1" x14ac:dyDescent="0.2">
      <c r="A3948" s="1112" t="s">
        <v>7538</v>
      </c>
      <c r="B3948" s="1112"/>
      <c r="C3948" s="1113" t="s">
        <v>7539</v>
      </c>
      <c r="D3948" s="1113"/>
      <c r="E3948" s="1113"/>
      <c r="F3948" s="1113"/>
      <c r="G3948" s="406" t="s">
        <v>266</v>
      </c>
      <c r="H3948" s="1116">
        <v>577.55999999999995</v>
      </c>
      <c r="I3948" s="1115"/>
    </row>
    <row r="3949" spans="1:9" ht="24" customHeight="1" x14ac:dyDescent="0.2">
      <c r="A3949" s="1112" t="s">
        <v>7540</v>
      </c>
      <c r="B3949" s="1112"/>
      <c r="C3949" s="1113" t="s">
        <v>7541</v>
      </c>
      <c r="D3949" s="1113"/>
      <c r="E3949" s="1113"/>
      <c r="F3949" s="1113"/>
      <c r="G3949" s="406" t="s">
        <v>266</v>
      </c>
      <c r="H3949" s="1116">
        <v>595.65</v>
      </c>
      <c r="I3949" s="1115"/>
    </row>
    <row r="3950" spans="1:9" ht="24" customHeight="1" x14ac:dyDescent="0.2">
      <c r="A3950" s="1112" t="s">
        <v>7542</v>
      </c>
      <c r="B3950" s="1112"/>
      <c r="C3950" s="1113" t="s">
        <v>7543</v>
      </c>
      <c r="D3950" s="1113"/>
      <c r="E3950" s="1113"/>
      <c r="F3950" s="1113"/>
      <c r="G3950" s="406" t="s">
        <v>266</v>
      </c>
      <c r="H3950" s="1116">
        <v>515.39</v>
      </c>
      <c r="I3950" s="1115"/>
    </row>
    <row r="3951" spans="1:9" ht="24" customHeight="1" x14ac:dyDescent="0.2">
      <c r="A3951" s="1112" t="s">
        <v>7544</v>
      </c>
      <c r="B3951" s="1112"/>
      <c r="C3951" s="1113" t="s">
        <v>7545</v>
      </c>
      <c r="D3951" s="1113"/>
      <c r="E3951" s="1113"/>
      <c r="F3951" s="1113"/>
      <c r="G3951" s="406" t="s">
        <v>266</v>
      </c>
      <c r="H3951" s="1116">
        <v>463.13</v>
      </c>
      <c r="I3951" s="1115"/>
    </row>
    <row r="3952" spans="1:9" ht="24" customHeight="1" x14ac:dyDescent="0.2">
      <c r="A3952" s="1112" t="s">
        <v>7546</v>
      </c>
      <c r="B3952" s="1112"/>
      <c r="C3952" s="1113" t="s">
        <v>7547</v>
      </c>
      <c r="D3952" s="1113"/>
      <c r="E3952" s="1113"/>
      <c r="F3952" s="1113"/>
      <c r="G3952" s="406" t="s">
        <v>266</v>
      </c>
      <c r="H3952" s="1116">
        <v>479.88</v>
      </c>
      <c r="I3952" s="1115"/>
    </row>
    <row r="3953" spans="1:9" ht="24" customHeight="1" x14ac:dyDescent="0.2">
      <c r="A3953" s="1112" t="s">
        <v>7548</v>
      </c>
      <c r="B3953" s="1112"/>
      <c r="C3953" s="1113" t="s">
        <v>7549</v>
      </c>
      <c r="D3953" s="1113"/>
      <c r="E3953" s="1113"/>
      <c r="F3953" s="1113"/>
      <c r="G3953" s="406" t="s">
        <v>266</v>
      </c>
      <c r="H3953" s="1116">
        <v>488.59</v>
      </c>
      <c r="I3953" s="1115"/>
    </row>
    <row r="3954" spans="1:9" ht="12.75" customHeight="1" x14ac:dyDescent="0.2">
      <c r="A3954" s="1112" t="s">
        <v>7550</v>
      </c>
      <c r="B3954" s="1112"/>
      <c r="C3954" s="1113" t="s">
        <v>7551</v>
      </c>
      <c r="D3954" s="1113"/>
      <c r="E3954" s="1113"/>
      <c r="F3954" s="1113"/>
      <c r="G3954" s="406" t="s">
        <v>266</v>
      </c>
      <c r="H3954" s="1116">
        <v>493.28</v>
      </c>
      <c r="I3954" s="1115"/>
    </row>
    <row r="3955" spans="1:9" ht="12.75" customHeight="1" x14ac:dyDescent="0.2">
      <c r="A3955" s="1112" t="s">
        <v>7552</v>
      </c>
      <c r="B3955" s="1112"/>
      <c r="C3955" s="1113" t="s">
        <v>7553</v>
      </c>
      <c r="D3955" s="1113"/>
      <c r="E3955" s="1113"/>
      <c r="F3955" s="1113"/>
      <c r="G3955" s="406" t="s">
        <v>266</v>
      </c>
      <c r="H3955" s="1116">
        <v>503.33</v>
      </c>
      <c r="I3955" s="1115"/>
    </row>
    <row r="3956" spans="1:9" ht="12.75" customHeight="1" x14ac:dyDescent="0.2">
      <c r="A3956" s="1112" t="s">
        <v>7554</v>
      </c>
      <c r="B3956" s="1112"/>
      <c r="C3956" s="1113" t="s">
        <v>7555</v>
      </c>
      <c r="D3956" s="1113"/>
      <c r="E3956" s="1113"/>
      <c r="F3956" s="1113"/>
      <c r="G3956" s="406" t="s">
        <v>266</v>
      </c>
      <c r="H3956" s="1116">
        <v>507.01</v>
      </c>
      <c r="I3956" s="1115"/>
    </row>
    <row r="3957" spans="1:9" ht="12.75" customHeight="1" x14ac:dyDescent="0.2">
      <c r="A3957" s="1112" t="s">
        <v>7556</v>
      </c>
      <c r="B3957" s="1112"/>
      <c r="C3957" s="1113" t="s">
        <v>7557</v>
      </c>
      <c r="D3957" s="1113"/>
      <c r="E3957" s="1113"/>
      <c r="F3957" s="1113"/>
      <c r="G3957" s="406" t="s">
        <v>266</v>
      </c>
      <c r="H3957" s="1116">
        <v>515.39</v>
      </c>
      <c r="I3957" s="1115"/>
    </row>
    <row r="3958" spans="1:9" ht="12.75" customHeight="1" x14ac:dyDescent="0.2">
      <c r="A3958" s="1112" t="s">
        <v>7558</v>
      </c>
      <c r="B3958" s="1112"/>
      <c r="C3958" s="1113" t="s">
        <v>7559</v>
      </c>
      <c r="D3958" s="1113"/>
      <c r="E3958" s="1113"/>
      <c r="F3958" s="1113"/>
      <c r="G3958" s="406" t="s">
        <v>266</v>
      </c>
      <c r="H3958" s="1116">
        <v>533.48</v>
      </c>
      <c r="I3958" s="1115"/>
    </row>
    <row r="3959" spans="1:9" ht="12.75" customHeight="1" x14ac:dyDescent="0.2">
      <c r="A3959" s="1112" t="s">
        <v>7560</v>
      </c>
      <c r="B3959" s="1112"/>
      <c r="C3959" s="1113" t="s">
        <v>7561</v>
      </c>
      <c r="D3959" s="1113"/>
      <c r="E3959" s="1113"/>
      <c r="F3959" s="1113"/>
      <c r="G3959" s="406" t="s">
        <v>266</v>
      </c>
      <c r="H3959" s="1116">
        <v>438.71</v>
      </c>
      <c r="I3959" s="1115"/>
    </row>
    <row r="3960" spans="1:9" ht="12.75" customHeight="1" x14ac:dyDescent="0.2">
      <c r="A3960" s="1112" t="s">
        <v>7562</v>
      </c>
      <c r="B3960" s="1112"/>
      <c r="C3960" s="1113" t="s">
        <v>7563</v>
      </c>
      <c r="D3960" s="1113"/>
      <c r="E3960" s="1113"/>
      <c r="F3960" s="1113"/>
      <c r="G3960" s="406" t="s">
        <v>266</v>
      </c>
      <c r="H3960" s="1116">
        <v>360.62</v>
      </c>
      <c r="I3960" s="1115"/>
    </row>
    <row r="3961" spans="1:9" ht="12.75" customHeight="1" x14ac:dyDescent="0.2">
      <c r="A3961" s="1112" t="s">
        <v>7564</v>
      </c>
      <c r="B3961" s="1112"/>
      <c r="C3961" s="1113" t="s">
        <v>7565</v>
      </c>
      <c r="D3961" s="1113"/>
      <c r="E3961" s="1113"/>
      <c r="F3961" s="1113"/>
      <c r="G3961" s="406" t="s">
        <v>266</v>
      </c>
      <c r="H3961" s="1116">
        <v>129.74</v>
      </c>
      <c r="I3961" s="1115"/>
    </row>
    <row r="3962" spans="1:9" ht="12.75" customHeight="1" x14ac:dyDescent="0.2">
      <c r="A3962" s="1112" t="s">
        <v>7566</v>
      </c>
      <c r="B3962" s="1112"/>
      <c r="C3962" s="1113" t="s">
        <v>7567</v>
      </c>
      <c r="D3962" s="1113"/>
      <c r="E3962" s="1113"/>
      <c r="F3962" s="1113"/>
      <c r="G3962" s="406" t="s">
        <v>53</v>
      </c>
      <c r="H3962" s="1114">
        <v>66.180000000000007</v>
      </c>
      <c r="I3962" s="1115"/>
    </row>
    <row r="3963" spans="1:9" ht="12.75" customHeight="1" x14ac:dyDescent="0.2">
      <c r="A3963" s="1112" t="s">
        <v>7568</v>
      </c>
      <c r="B3963" s="1112"/>
      <c r="C3963" s="1113" t="s">
        <v>7569</v>
      </c>
      <c r="D3963" s="1113"/>
      <c r="E3963" s="1113"/>
      <c r="F3963" s="1113"/>
      <c r="G3963" s="406" t="s">
        <v>164</v>
      </c>
      <c r="H3963" s="1114">
        <v>18.64</v>
      </c>
      <c r="I3963" s="1115"/>
    </row>
    <row r="3964" spans="1:9" ht="12.75" customHeight="1" x14ac:dyDescent="0.2">
      <c r="A3964" s="1112" t="s">
        <v>7570</v>
      </c>
      <c r="B3964" s="1112"/>
      <c r="C3964" s="1113" t="s">
        <v>7571</v>
      </c>
      <c r="D3964" s="1113"/>
      <c r="E3964" s="1113"/>
      <c r="F3964" s="1113"/>
      <c r="G3964" s="406" t="s">
        <v>266</v>
      </c>
      <c r="H3964" s="1116">
        <v>185.81</v>
      </c>
      <c r="I3964" s="1115"/>
    </row>
    <row r="3965" spans="1:9" ht="12.75" customHeight="1" x14ac:dyDescent="0.2">
      <c r="A3965" s="1112" t="s">
        <v>7572</v>
      </c>
      <c r="B3965" s="1112"/>
      <c r="C3965" s="1113" t="s">
        <v>7573</v>
      </c>
      <c r="D3965" s="1113"/>
      <c r="E3965" s="1113"/>
      <c r="F3965" s="1113"/>
      <c r="G3965" s="406" t="s">
        <v>266</v>
      </c>
      <c r="H3965" s="1116">
        <v>184.19</v>
      </c>
      <c r="I3965" s="1115"/>
    </row>
    <row r="3966" spans="1:9" ht="12.75" customHeight="1" x14ac:dyDescent="0.2">
      <c r="A3966" s="1112" t="s">
        <v>7574</v>
      </c>
      <c r="B3966" s="1112"/>
      <c r="C3966" s="1113" t="s">
        <v>7575</v>
      </c>
      <c r="D3966" s="1113"/>
      <c r="E3966" s="1113"/>
      <c r="F3966" s="1113"/>
      <c r="G3966" s="406" t="s">
        <v>589</v>
      </c>
      <c r="H3966" s="1114">
        <v>20.85</v>
      </c>
      <c r="I3966" s="1115"/>
    </row>
    <row r="3967" spans="1:9" ht="12.75" customHeight="1" x14ac:dyDescent="0.2">
      <c r="A3967" s="1112" t="s">
        <v>7576</v>
      </c>
      <c r="B3967" s="1112"/>
      <c r="C3967" s="1113" t="s">
        <v>7577</v>
      </c>
      <c r="D3967" s="1113"/>
      <c r="E3967" s="1113"/>
      <c r="F3967" s="1113"/>
      <c r="G3967" s="406" t="s">
        <v>589</v>
      </c>
      <c r="H3967" s="1114">
        <v>21.61</v>
      </c>
      <c r="I3967" s="1115"/>
    </row>
    <row r="3968" spans="1:9" ht="12.75" customHeight="1" x14ac:dyDescent="0.2">
      <c r="A3968" s="1112" t="s">
        <v>7578</v>
      </c>
      <c r="B3968" s="1112"/>
      <c r="C3968" s="1113" t="s">
        <v>7579</v>
      </c>
      <c r="D3968" s="1113"/>
      <c r="E3968" s="1113"/>
      <c r="F3968" s="1113"/>
      <c r="G3968" s="406" t="s">
        <v>589</v>
      </c>
      <c r="H3968" s="1114">
        <v>22.37</v>
      </c>
      <c r="I3968" s="1115"/>
    </row>
    <row r="3969" spans="1:9" ht="12.75" customHeight="1" x14ac:dyDescent="0.2">
      <c r="A3969" s="1112" t="s">
        <v>7580</v>
      </c>
      <c r="B3969" s="1112"/>
      <c r="C3969" s="1113" t="s">
        <v>7581</v>
      </c>
      <c r="D3969" s="1113"/>
      <c r="E3969" s="1113"/>
      <c r="F3969" s="1113"/>
      <c r="G3969" s="406" t="s">
        <v>589</v>
      </c>
      <c r="H3969" s="1114">
        <v>25.13</v>
      </c>
      <c r="I3969" s="1115"/>
    </row>
    <row r="3970" spans="1:9" ht="12.75" customHeight="1" x14ac:dyDescent="0.2">
      <c r="A3970" s="1112" t="s">
        <v>7582</v>
      </c>
      <c r="B3970" s="1112"/>
      <c r="C3970" s="1113" t="s">
        <v>7583</v>
      </c>
      <c r="D3970" s="1113"/>
      <c r="E3970" s="1113"/>
      <c r="F3970" s="1113"/>
      <c r="G3970" s="406" t="s">
        <v>589</v>
      </c>
      <c r="H3970" s="1114">
        <v>17.47</v>
      </c>
      <c r="I3970" s="1115"/>
    </row>
    <row r="3971" spans="1:9" ht="12.75" customHeight="1" x14ac:dyDescent="0.2">
      <c r="A3971" s="1112" t="s">
        <v>7584</v>
      </c>
      <c r="B3971" s="1112"/>
      <c r="C3971" s="1113" t="s">
        <v>7585</v>
      </c>
      <c r="D3971" s="1113"/>
      <c r="E3971" s="1113"/>
      <c r="F3971" s="1113"/>
      <c r="G3971" s="406" t="s">
        <v>589</v>
      </c>
      <c r="H3971" s="1114">
        <v>17.79</v>
      </c>
      <c r="I3971" s="1115"/>
    </row>
    <row r="3972" spans="1:9" ht="12.75" customHeight="1" x14ac:dyDescent="0.2">
      <c r="A3972" s="1112" t="s">
        <v>7586</v>
      </c>
      <c r="B3972" s="1112"/>
      <c r="C3972" s="1113" t="s">
        <v>7587</v>
      </c>
      <c r="D3972" s="1113"/>
      <c r="E3972" s="1113"/>
      <c r="F3972" s="1113"/>
      <c r="G3972" s="406" t="s">
        <v>589</v>
      </c>
      <c r="H3972" s="1114">
        <v>18.12</v>
      </c>
      <c r="I3972" s="1115"/>
    </row>
    <row r="3973" spans="1:9" ht="12.75" customHeight="1" x14ac:dyDescent="0.2">
      <c r="A3973" s="1112" t="s">
        <v>7588</v>
      </c>
      <c r="B3973" s="1112"/>
      <c r="C3973" s="1113" t="s">
        <v>7589</v>
      </c>
      <c r="D3973" s="1113"/>
      <c r="E3973" s="1113"/>
      <c r="F3973" s="1113"/>
      <c r="G3973" s="406" t="s">
        <v>589</v>
      </c>
      <c r="H3973" s="1114">
        <v>16.7</v>
      </c>
      <c r="I3973" s="1115"/>
    </row>
    <row r="3974" spans="1:9" ht="12.75" customHeight="1" x14ac:dyDescent="0.2">
      <c r="A3974" s="1112" t="s">
        <v>7590</v>
      </c>
      <c r="B3974" s="1112"/>
      <c r="C3974" s="1113" t="s">
        <v>7591</v>
      </c>
      <c r="D3974" s="1113"/>
      <c r="E3974" s="1113"/>
      <c r="F3974" s="1113"/>
      <c r="G3974" s="406" t="s">
        <v>589</v>
      </c>
      <c r="H3974" s="1114">
        <v>17.88</v>
      </c>
      <c r="I3974" s="1115"/>
    </row>
    <row r="3975" spans="1:9" ht="12.75" customHeight="1" x14ac:dyDescent="0.2">
      <c r="A3975" s="1112" t="s">
        <v>7592</v>
      </c>
      <c r="B3975" s="1112"/>
      <c r="C3975" s="1113" t="s">
        <v>7593</v>
      </c>
      <c r="D3975" s="1113"/>
      <c r="E3975" s="1113"/>
      <c r="F3975" s="1113"/>
      <c r="G3975" s="406" t="s">
        <v>589</v>
      </c>
      <c r="H3975" s="1114">
        <v>18.27</v>
      </c>
      <c r="I3975" s="1115"/>
    </row>
    <row r="3976" spans="1:9" ht="12.75" customHeight="1" x14ac:dyDescent="0.2">
      <c r="A3976" s="1112" t="s">
        <v>7594</v>
      </c>
      <c r="B3976" s="1112"/>
      <c r="C3976" s="1113" t="s">
        <v>7595</v>
      </c>
      <c r="D3976" s="1113"/>
      <c r="E3976" s="1113"/>
      <c r="F3976" s="1113"/>
      <c r="G3976" s="406" t="s">
        <v>589</v>
      </c>
      <c r="H3976" s="1114">
        <v>18.670000000000002</v>
      </c>
      <c r="I3976" s="1115"/>
    </row>
    <row r="3977" spans="1:9" ht="12.75" customHeight="1" x14ac:dyDescent="0.2">
      <c r="A3977" s="1112" t="s">
        <v>7596</v>
      </c>
      <c r="B3977" s="1112"/>
      <c r="C3977" s="1113" t="s">
        <v>7597</v>
      </c>
      <c r="D3977" s="1113"/>
      <c r="E3977" s="1113"/>
      <c r="F3977" s="1113"/>
      <c r="G3977" s="406" t="s">
        <v>164</v>
      </c>
      <c r="H3977" s="1116">
        <v>281.31</v>
      </c>
      <c r="I3977" s="1115"/>
    </row>
    <row r="3978" spans="1:9" ht="12.75" customHeight="1" x14ac:dyDescent="0.2">
      <c r="A3978" s="1112" t="s">
        <v>7598</v>
      </c>
      <c r="B3978" s="1112"/>
      <c r="C3978" s="1113" t="s">
        <v>7599</v>
      </c>
      <c r="D3978" s="1113"/>
      <c r="E3978" s="1113"/>
      <c r="F3978" s="1113"/>
      <c r="G3978" s="406" t="s">
        <v>266</v>
      </c>
      <c r="H3978" s="1114">
        <v>49.84</v>
      </c>
      <c r="I3978" s="1115"/>
    </row>
    <row r="3979" spans="1:9" ht="12.75" customHeight="1" x14ac:dyDescent="0.2">
      <c r="A3979" s="1112" t="s">
        <v>7600</v>
      </c>
      <c r="B3979" s="1112"/>
      <c r="C3979" s="1113" t="s">
        <v>7601</v>
      </c>
      <c r="D3979" s="1113"/>
      <c r="E3979" s="1113"/>
      <c r="F3979" s="1113"/>
      <c r="G3979" s="406" t="s">
        <v>266</v>
      </c>
      <c r="H3979" s="1117">
        <v>7.18</v>
      </c>
      <c r="I3979" s="1115"/>
    </row>
    <row r="3980" spans="1:9" ht="12.75" customHeight="1" x14ac:dyDescent="0.2">
      <c r="A3980" s="1112" t="s">
        <v>7602</v>
      </c>
      <c r="B3980" s="1112"/>
      <c r="C3980" s="1113" t="s">
        <v>7603</v>
      </c>
      <c r="D3980" s="1113"/>
      <c r="E3980" s="1113"/>
      <c r="F3980" s="1113"/>
      <c r="G3980" s="406" t="s">
        <v>164</v>
      </c>
      <c r="H3980" s="1114">
        <v>75.94</v>
      </c>
      <c r="I3980" s="1115"/>
    </row>
    <row r="3981" spans="1:9" ht="12.75" customHeight="1" x14ac:dyDescent="0.2">
      <c r="A3981" s="1112" t="s">
        <v>7604</v>
      </c>
      <c r="B3981" s="1112"/>
      <c r="C3981" s="1113" t="s">
        <v>7605</v>
      </c>
      <c r="D3981" s="1113"/>
      <c r="E3981" s="1113"/>
      <c r="F3981" s="1113"/>
      <c r="G3981" s="406" t="s">
        <v>164</v>
      </c>
      <c r="H3981" s="1114">
        <v>83.76</v>
      </c>
      <c r="I3981" s="1115"/>
    </row>
    <row r="3982" spans="1:9" ht="12.75" customHeight="1" x14ac:dyDescent="0.2">
      <c r="A3982" s="1112" t="s">
        <v>7606</v>
      </c>
      <c r="B3982" s="1112"/>
      <c r="C3982" s="1113" t="s">
        <v>7607</v>
      </c>
      <c r="D3982" s="1113"/>
      <c r="E3982" s="1113"/>
      <c r="F3982" s="1113"/>
      <c r="G3982" s="406" t="s">
        <v>164</v>
      </c>
      <c r="H3982" s="1114">
        <v>75.94</v>
      </c>
      <c r="I3982" s="1115"/>
    </row>
    <row r="3983" spans="1:9" ht="12.75" customHeight="1" x14ac:dyDescent="0.2">
      <c r="A3983" s="1112" t="s">
        <v>7608</v>
      </c>
      <c r="B3983" s="1112"/>
      <c r="C3983" s="1113" t="s">
        <v>7609</v>
      </c>
      <c r="D3983" s="1113"/>
      <c r="E3983" s="1113"/>
      <c r="F3983" s="1113"/>
      <c r="G3983" s="406" t="s">
        <v>164</v>
      </c>
      <c r="H3983" s="1114">
        <v>51.25</v>
      </c>
      <c r="I3983" s="1115"/>
    </row>
    <row r="3984" spans="1:9" ht="12.75" customHeight="1" x14ac:dyDescent="0.2">
      <c r="A3984" s="1112" t="s">
        <v>7610</v>
      </c>
      <c r="B3984" s="1112"/>
      <c r="C3984" s="1113" t="s">
        <v>7611</v>
      </c>
      <c r="D3984" s="1113"/>
      <c r="E3984" s="1113"/>
      <c r="F3984" s="1113"/>
      <c r="G3984" s="406" t="s">
        <v>164</v>
      </c>
      <c r="H3984" s="1116">
        <v>113.36</v>
      </c>
      <c r="I3984" s="1115"/>
    </row>
    <row r="3985" spans="1:9" ht="12.75" customHeight="1" x14ac:dyDescent="0.2">
      <c r="A3985" s="1112" t="s">
        <v>7612</v>
      </c>
      <c r="B3985" s="1112"/>
      <c r="C3985" s="1113" t="s">
        <v>7613</v>
      </c>
      <c r="D3985" s="1113"/>
      <c r="E3985" s="1113"/>
      <c r="F3985" s="1113"/>
      <c r="G3985" s="406" t="s">
        <v>589</v>
      </c>
      <c r="H3985" s="1114">
        <v>17.27</v>
      </c>
      <c r="I3985" s="1115"/>
    </row>
    <row r="3986" spans="1:9" ht="12.75" customHeight="1" x14ac:dyDescent="0.2">
      <c r="A3986" s="1112" t="s">
        <v>7614</v>
      </c>
      <c r="B3986" s="1112"/>
      <c r="C3986" s="1113" t="s">
        <v>7615</v>
      </c>
      <c r="D3986" s="1113"/>
      <c r="E3986" s="1113"/>
      <c r="F3986" s="1113"/>
      <c r="G3986" s="406" t="s">
        <v>589</v>
      </c>
      <c r="H3986" s="1114">
        <v>21.91</v>
      </c>
      <c r="I3986" s="1115"/>
    </row>
    <row r="3987" spans="1:9" ht="12.75" customHeight="1" x14ac:dyDescent="0.2">
      <c r="A3987" s="1112" t="s">
        <v>7616</v>
      </c>
      <c r="B3987" s="1112"/>
      <c r="C3987" s="1113" t="s">
        <v>7617</v>
      </c>
      <c r="D3987" s="1113"/>
      <c r="E3987" s="1113"/>
      <c r="F3987" s="1113"/>
      <c r="G3987" s="406" t="s">
        <v>589</v>
      </c>
      <c r="H3987" s="1114">
        <v>19.57</v>
      </c>
      <c r="I3987" s="1115"/>
    </row>
    <row r="3988" spans="1:9" ht="12.75" customHeight="1" x14ac:dyDescent="0.2">
      <c r="A3988" s="1112" t="s">
        <v>7618</v>
      </c>
      <c r="B3988" s="1112"/>
      <c r="C3988" s="1113" t="s">
        <v>7619</v>
      </c>
      <c r="D3988" s="1113"/>
      <c r="E3988" s="1113"/>
      <c r="F3988" s="1113"/>
      <c r="G3988" s="406" t="s">
        <v>589</v>
      </c>
      <c r="H3988" s="1114">
        <v>23.01</v>
      </c>
      <c r="I3988" s="1115"/>
    </row>
    <row r="3989" spans="1:9" ht="12.75" customHeight="1" x14ac:dyDescent="0.2">
      <c r="A3989" s="1112" t="s">
        <v>7620</v>
      </c>
      <c r="B3989" s="1112"/>
      <c r="C3989" s="1113" t="s">
        <v>7621</v>
      </c>
      <c r="D3989" s="1113"/>
      <c r="E3989" s="1113"/>
      <c r="F3989" s="1113"/>
      <c r="G3989" s="406" t="s">
        <v>589</v>
      </c>
      <c r="H3989" s="1114">
        <v>28.79</v>
      </c>
      <c r="I3989" s="1115"/>
    </row>
    <row r="3990" spans="1:9" ht="12.75" customHeight="1" x14ac:dyDescent="0.2">
      <c r="A3990" s="1112" t="s">
        <v>7622</v>
      </c>
      <c r="B3990" s="1112"/>
      <c r="C3990" s="1113" t="s">
        <v>7623</v>
      </c>
      <c r="D3990" s="1113"/>
      <c r="E3990" s="1113"/>
      <c r="F3990" s="1113"/>
      <c r="G3990" s="406" t="s">
        <v>589</v>
      </c>
      <c r="H3990" s="1114">
        <v>41.87</v>
      </c>
      <c r="I3990" s="1115"/>
    </row>
    <row r="3991" spans="1:9" ht="12.75" customHeight="1" x14ac:dyDescent="0.2">
      <c r="A3991" s="1112" t="s">
        <v>7624</v>
      </c>
      <c r="B3991" s="1112"/>
      <c r="C3991" s="1113" t="s">
        <v>7625</v>
      </c>
      <c r="D3991" s="1113"/>
      <c r="E3991" s="1113"/>
      <c r="F3991" s="1113"/>
      <c r="G3991" s="406" t="s">
        <v>589</v>
      </c>
      <c r="H3991" s="1114">
        <v>24.45</v>
      </c>
      <c r="I3991" s="1115"/>
    </row>
    <row r="3992" spans="1:9" ht="12.75" customHeight="1" x14ac:dyDescent="0.2">
      <c r="A3992" s="1112" t="s">
        <v>7626</v>
      </c>
      <c r="B3992" s="1112"/>
      <c r="C3992" s="1113" t="s">
        <v>7627</v>
      </c>
      <c r="D3992" s="1113"/>
      <c r="E3992" s="1113"/>
      <c r="F3992" s="1113"/>
      <c r="G3992" s="406" t="s">
        <v>589</v>
      </c>
      <c r="H3992" s="1114">
        <v>29.38</v>
      </c>
      <c r="I3992" s="1115"/>
    </row>
    <row r="3993" spans="1:9" ht="12.75" customHeight="1" x14ac:dyDescent="0.2">
      <c r="A3993" s="1112" t="s">
        <v>7628</v>
      </c>
      <c r="B3993" s="1112"/>
      <c r="C3993" s="1113" t="s">
        <v>7629</v>
      </c>
      <c r="D3993" s="1113"/>
      <c r="E3993" s="1113"/>
      <c r="F3993" s="1113"/>
      <c r="G3993" s="406" t="s">
        <v>589</v>
      </c>
      <c r="H3993" s="1114">
        <v>43.65</v>
      </c>
      <c r="I3993" s="1115"/>
    </row>
    <row r="3994" spans="1:9" ht="12.75" customHeight="1" x14ac:dyDescent="0.2">
      <c r="A3994" s="1112" t="s">
        <v>7630</v>
      </c>
      <c r="B3994" s="1112"/>
      <c r="C3994" s="1113" t="s">
        <v>7631</v>
      </c>
      <c r="D3994" s="1113"/>
      <c r="E3994" s="1113"/>
      <c r="F3994" s="1113"/>
      <c r="G3994" s="406" t="s">
        <v>589</v>
      </c>
      <c r="H3994" s="1114">
        <v>60.23</v>
      </c>
      <c r="I3994" s="1115"/>
    </row>
    <row r="3995" spans="1:9" ht="12.75" customHeight="1" x14ac:dyDescent="0.2">
      <c r="A3995" s="1112" t="s">
        <v>7632</v>
      </c>
      <c r="B3995" s="1112"/>
      <c r="C3995" s="1113" t="s">
        <v>7633</v>
      </c>
      <c r="D3995" s="1113"/>
      <c r="E3995" s="1113"/>
      <c r="F3995" s="1113"/>
      <c r="G3995" s="406" t="s">
        <v>589</v>
      </c>
      <c r="H3995" s="1114">
        <v>25.91</v>
      </c>
      <c r="I3995" s="1115"/>
    </row>
    <row r="3996" spans="1:9" ht="12.75" customHeight="1" x14ac:dyDescent="0.2">
      <c r="A3996" s="1112" t="s">
        <v>7634</v>
      </c>
      <c r="B3996" s="1112"/>
      <c r="C3996" s="1113" t="s">
        <v>7635</v>
      </c>
      <c r="D3996" s="1113"/>
      <c r="E3996" s="1113"/>
      <c r="F3996" s="1113"/>
      <c r="G3996" s="406" t="s">
        <v>589</v>
      </c>
      <c r="H3996" s="1114">
        <v>31.55</v>
      </c>
      <c r="I3996" s="1115"/>
    </row>
    <row r="3997" spans="1:9" ht="12.75" customHeight="1" x14ac:dyDescent="0.2">
      <c r="A3997" s="1112" t="s">
        <v>7636</v>
      </c>
      <c r="B3997" s="1112"/>
      <c r="C3997" s="1113" t="s">
        <v>7637</v>
      </c>
      <c r="D3997" s="1113"/>
      <c r="E3997" s="1113"/>
      <c r="F3997" s="1113"/>
      <c r="G3997" s="406" t="s">
        <v>589</v>
      </c>
      <c r="H3997" s="1114">
        <v>46.62</v>
      </c>
      <c r="I3997" s="1115"/>
    </row>
    <row r="3998" spans="1:9" ht="12.75" customHeight="1" x14ac:dyDescent="0.2">
      <c r="A3998" s="1112" t="s">
        <v>7638</v>
      </c>
      <c r="B3998" s="1112"/>
      <c r="C3998" s="1113" t="s">
        <v>7639</v>
      </c>
      <c r="D3998" s="1113"/>
      <c r="E3998" s="1113"/>
      <c r="F3998" s="1113"/>
      <c r="G3998" s="406" t="s">
        <v>589</v>
      </c>
      <c r="H3998" s="1114">
        <v>61.44</v>
      </c>
      <c r="I3998" s="1115"/>
    </row>
    <row r="3999" spans="1:9" ht="12.75" customHeight="1" x14ac:dyDescent="0.2">
      <c r="A3999" s="1112" t="s">
        <v>7640</v>
      </c>
      <c r="B3999" s="1112"/>
      <c r="C3999" s="1113" t="s">
        <v>7641</v>
      </c>
      <c r="D3999" s="1113"/>
      <c r="E3999" s="1113"/>
      <c r="F3999" s="1113"/>
      <c r="G3999" s="406" t="s">
        <v>589</v>
      </c>
      <c r="H3999" s="1114">
        <v>30.13</v>
      </c>
      <c r="I3999" s="1115"/>
    </row>
    <row r="4000" spans="1:9" ht="12.75" customHeight="1" x14ac:dyDescent="0.2">
      <c r="A4000" s="1112" t="s">
        <v>7642</v>
      </c>
      <c r="B4000" s="1112"/>
      <c r="C4000" s="1113" t="s">
        <v>7643</v>
      </c>
      <c r="D4000" s="1113"/>
      <c r="E4000" s="1113"/>
      <c r="F4000" s="1113"/>
      <c r="G4000" s="406" t="s">
        <v>589</v>
      </c>
      <c r="H4000" s="1114">
        <v>34.86</v>
      </c>
      <c r="I4000" s="1115"/>
    </row>
    <row r="4001" spans="1:9" ht="12.75" customHeight="1" x14ac:dyDescent="0.2">
      <c r="A4001" s="1112" t="s">
        <v>7644</v>
      </c>
      <c r="B4001" s="1112"/>
      <c r="C4001" s="1113" t="s">
        <v>7645</v>
      </c>
      <c r="D4001" s="1113"/>
      <c r="E4001" s="1113"/>
      <c r="F4001" s="1113"/>
      <c r="G4001" s="406" t="s">
        <v>589</v>
      </c>
      <c r="H4001" s="1114">
        <v>47.22</v>
      </c>
      <c r="I4001" s="1115"/>
    </row>
    <row r="4002" spans="1:9" ht="12.75" customHeight="1" x14ac:dyDescent="0.2">
      <c r="A4002" s="1112" t="s">
        <v>7646</v>
      </c>
      <c r="B4002" s="1112"/>
      <c r="C4002" s="1113" t="s">
        <v>7647</v>
      </c>
      <c r="D4002" s="1113"/>
      <c r="E4002" s="1113"/>
      <c r="F4002" s="1113"/>
      <c r="G4002" s="406" t="s">
        <v>589</v>
      </c>
      <c r="H4002" s="1114">
        <v>84.91</v>
      </c>
      <c r="I4002" s="1115"/>
    </row>
    <row r="4003" spans="1:9" ht="12.75" customHeight="1" x14ac:dyDescent="0.2">
      <c r="A4003" s="1112" t="s">
        <v>7648</v>
      </c>
      <c r="B4003" s="1112"/>
      <c r="C4003" s="1113" t="s">
        <v>7649</v>
      </c>
      <c r="D4003" s="1113"/>
      <c r="E4003" s="1113"/>
      <c r="F4003" s="1113"/>
      <c r="G4003" s="406" t="s">
        <v>589</v>
      </c>
      <c r="H4003" s="1116">
        <v>148.16999999999999</v>
      </c>
      <c r="I4003" s="1115"/>
    </row>
    <row r="4004" spans="1:9" ht="12.75" customHeight="1" x14ac:dyDescent="0.2">
      <c r="A4004" s="1112" t="s">
        <v>7650</v>
      </c>
      <c r="B4004" s="1112"/>
      <c r="C4004" s="1113" t="s">
        <v>7651</v>
      </c>
      <c r="D4004" s="1113"/>
      <c r="E4004" s="1113"/>
      <c r="F4004" s="1113"/>
      <c r="G4004" s="406" t="s">
        <v>589</v>
      </c>
      <c r="H4004" s="1114">
        <v>52.89</v>
      </c>
      <c r="I4004" s="1115"/>
    </row>
    <row r="4005" spans="1:9" ht="12.75" customHeight="1" x14ac:dyDescent="0.2">
      <c r="A4005" s="1112" t="s">
        <v>7652</v>
      </c>
      <c r="B4005" s="1112"/>
      <c r="C4005" s="1113" t="s">
        <v>7653</v>
      </c>
      <c r="D4005" s="1113"/>
      <c r="E4005" s="1113"/>
      <c r="F4005" s="1113"/>
      <c r="G4005" s="406" t="s">
        <v>589</v>
      </c>
      <c r="H4005" s="1114">
        <v>70.77</v>
      </c>
      <c r="I4005" s="1115"/>
    </row>
    <row r="4006" spans="1:9" ht="12.75" customHeight="1" x14ac:dyDescent="0.2">
      <c r="A4006" s="1112" t="s">
        <v>7654</v>
      </c>
      <c r="B4006" s="1112"/>
      <c r="C4006" s="1113" t="s">
        <v>7655</v>
      </c>
      <c r="D4006" s="1113"/>
      <c r="E4006" s="1113"/>
      <c r="F4006" s="1113"/>
      <c r="G4006" s="406" t="s">
        <v>589</v>
      </c>
      <c r="H4006" s="1114">
        <v>84.43</v>
      </c>
      <c r="I4006" s="1115"/>
    </row>
    <row r="4007" spans="1:9" ht="12.75" customHeight="1" x14ac:dyDescent="0.2">
      <c r="A4007" s="1112" t="s">
        <v>7656</v>
      </c>
      <c r="B4007" s="1112"/>
      <c r="C4007" s="1113" t="s">
        <v>7657</v>
      </c>
      <c r="D4007" s="1113"/>
      <c r="E4007" s="1113"/>
      <c r="F4007" s="1113"/>
      <c r="G4007" s="406" t="s">
        <v>589</v>
      </c>
      <c r="H4007" s="1114">
        <v>48.56</v>
      </c>
      <c r="I4007" s="1115"/>
    </row>
    <row r="4008" spans="1:9" ht="12.75" customHeight="1" x14ac:dyDescent="0.2">
      <c r="A4008" s="1112" t="s">
        <v>7658</v>
      </c>
      <c r="B4008" s="1112"/>
      <c r="C4008" s="1113" t="s">
        <v>7659</v>
      </c>
      <c r="D4008" s="1113"/>
      <c r="E4008" s="1113"/>
      <c r="F4008" s="1113"/>
      <c r="G4008" s="406" t="s">
        <v>589</v>
      </c>
      <c r="H4008" s="1114">
        <v>60.22</v>
      </c>
      <c r="I4008" s="1115"/>
    </row>
    <row r="4009" spans="1:9" ht="12.75" customHeight="1" x14ac:dyDescent="0.2">
      <c r="A4009" s="1112" t="s">
        <v>7660</v>
      </c>
      <c r="B4009" s="1112"/>
      <c r="C4009" s="1113" t="s">
        <v>7661</v>
      </c>
      <c r="D4009" s="1113"/>
      <c r="E4009" s="1113"/>
      <c r="F4009" s="1113"/>
      <c r="G4009" s="406" t="s">
        <v>589</v>
      </c>
      <c r="H4009" s="1114">
        <v>80.27</v>
      </c>
      <c r="I4009" s="1115"/>
    </row>
    <row r="4010" spans="1:9" ht="12.75" customHeight="1" x14ac:dyDescent="0.2">
      <c r="A4010" s="1112" t="s">
        <v>7662</v>
      </c>
      <c r="B4010" s="1112"/>
      <c r="C4010" s="1113" t="s">
        <v>7663</v>
      </c>
      <c r="D4010" s="1113"/>
      <c r="E4010" s="1113"/>
      <c r="F4010" s="1113"/>
      <c r="G4010" s="406" t="s">
        <v>589</v>
      </c>
      <c r="H4010" s="1116">
        <v>105.57</v>
      </c>
      <c r="I4010" s="1115"/>
    </row>
    <row r="4011" spans="1:9" ht="12.75" customHeight="1" x14ac:dyDescent="0.2">
      <c r="A4011" s="1112" t="s">
        <v>7664</v>
      </c>
      <c r="B4011" s="1112"/>
      <c r="C4011" s="1113" t="s">
        <v>7665</v>
      </c>
      <c r="D4011" s="1113"/>
      <c r="E4011" s="1113"/>
      <c r="F4011" s="1113"/>
      <c r="G4011" s="406" t="s">
        <v>53</v>
      </c>
      <c r="H4011" s="1116">
        <v>311.05</v>
      </c>
      <c r="I4011" s="1115"/>
    </row>
    <row r="4012" spans="1:9" ht="12.75" customHeight="1" x14ac:dyDescent="0.2">
      <c r="A4012" s="1112" t="s">
        <v>7666</v>
      </c>
      <c r="B4012" s="1112"/>
      <c r="C4012" s="1113" t="s">
        <v>7667</v>
      </c>
      <c r="D4012" s="1113"/>
      <c r="E4012" s="1113"/>
      <c r="F4012" s="1113"/>
      <c r="G4012" s="406" t="s">
        <v>53</v>
      </c>
      <c r="H4012" s="1117">
        <v>9.69</v>
      </c>
      <c r="I4012" s="1115"/>
    </row>
    <row r="4013" spans="1:9" ht="12.75" customHeight="1" x14ac:dyDescent="0.2">
      <c r="A4013" s="1112" t="s">
        <v>7668</v>
      </c>
      <c r="B4013" s="1112"/>
      <c r="C4013" s="1113" t="s">
        <v>7669</v>
      </c>
      <c r="D4013" s="1113"/>
      <c r="E4013" s="1113"/>
      <c r="F4013" s="1113"/>
      <c r="G4013" s="406" t="s">
        <v>164</v>
      </c>
      <c r="H4013" s="1114">
        <v>45.4</v>
      </c>
      <c r="I4013" s="1115"/>
    </row>
    <row r="4014" spans="1:9" ht="12.75" customHeight="1" x14ac:dyDescent="0.2">
      <c r="A4014" s="1112" t="s">
        <v>7670</v>
      </c>
      <c r="B4014" s="1112"/>
      <c r="C4014" s="1113" t="s">
        <v>7671</v>
      </c>
      <c r="D4014" s="1113"/>
      <c r="E4014" s="1113"/>
      <c r="F4014" s="1113"/>
      <c r="G4014" s="406" t="s">
        <v>164</v>
      </c>
      <c r="H4014" s="1114">
        <v>38.450000000000003</v>
      </c>
      <c r="I4014" s="1115"/>
    </row>
    <row r="4015" spans="1:9" ht="12.75" customHeight="1" x14ac:dyDescent="0.2">
      <c r="A4015" s="1112" t="s">
        <v>7672</v>
      </c>
      <c r="B4015" s="1112"/>
      <c r="C4015" s="1113" t="s">
        <v>7673</v>
      </c>
      <c r="D4015" s="1113"/>
      <c r="E4015" s="1113"/>
      <c r="F4015" s="1113"/>
      <c r="G4015" s="406" t="s">
        <v>164</v>
      </c>
      <c r="H4015" s="1114">
        <v>43.73</v>
      </c>
      <c r="I4015" s="1115"/>
    </row>
    <row r="4016" spans="1:9" ht="12.75" customHeight="1" x14ac:dyDescent="0.2">
      <c r="A4016" s="1112" t="s">
        <v>7674</v>
      </c>
      <c r="B4016" s="1112"/>
      <c r="C4016" s="1113" t="s">
        <v>7675</v>
      </c>
      <c r="D4016" s="1113"/>
      <c r="E4016" s="1113"/>
      <c r="F4016" s="1113"/>
      <c r="G4016" s="406" t="s">
        <v>986</v>
      </c>
      <c r="H4016" s="1114">
        <v>54.43</v>
      </c>
      <c r="I4016" s="1115"/>
    </row>
    <row r="4017" spans="1:9" ht="12.75" customHeight="1" x14ac:dyDescent="0.2">
      <c r="A4017" s="1112" t="s">
        <v>7676</v>
      </c>
      <c r="B4017" s="1112"/>
      <c r="C4017" s="1113" t="s">
        <v>7677</v>
      </c>
      <c r="D4017" s="1113"/>
      <c r="E4017" s="1113"/>
      <c r="F4017" s="1113"/>
      <c r="G4017" s="406" t="s">
        <v>266</v>
      </c>
      <c r="H4017" s="1116">
        <v>671.87</v>
      </c>
      <c r="I4017" s="1115"/>
    </row>
    <row r="4018" spans="1:9" ht="12.75" customHeight="1" x14ac:dyDescent="0.2">
      <c r="A4018" s="1112" t="s">
        <v>7678</v>
      </c>
      <c r="B4018" s="1112"/>
      <c r="C4018" s="1113" t="s">
        <v>7679</v>
      </c>
      <c r="D4018" s="1113"/>
      <c r="E4018" s="1113"/>
      <c r="F4018" s="1113"/>
      <c r="G4018" s="406" t="s">
        <v>164</v>
      </c>
      <c r="H4018" s="1117">
        <v>7.87</v>
      </c>
      <c r="I4018" s="1115"/>
    </row>
    <row r="4019" spans="1:9" ht="12.75" customHeight="1" x14ac:dyDescent="0.2">
      <c r="A4019" s="1112" t="s">
        <v>7680</v>
      </c>
      <c r="B4019" s="1112"/>
      <c r="C4019" s="1113" t="s">
        <v>7681</v>
      </c>
      <c r="D4019" s="1113"/>
      <c r="E4019" s="1113"/>
      <c r="F4019" s="1113"/>
      <c r="G4019" s="406" t="s">
        <v>814</v>
      </c>
      <c r="H4019" s="1114">
        <v>80.66</v>
      </c>
      <c r="I4019" s="1115"/>
    </row>
    <row r="4020" spans="1:9" ht="12.75" customHeight="1" x14ac:dyDescent="0.2">
      <c r="A4020" s="1112" t="s">
        <v>7682</v>
      </c>
      <c r="B4020" s="1112"/>
      <c r="C4020" s="1113" t="s">
        <v>7683</v>
      </c>
      <c r="D4020" s="1113"/>
      <c r="E4020" s="1113"/>
      <c r="F4020" s="1113"/>
      <c r="G4020" s="406" t="s">
        <v>814</v>
      </c>
      <c r="H4020" s="1114">
        <v>85.9</v>
      </c>
      <c r="I4020" s="1115"/>
    </row>
    <row r="4021" spans="1:9" ht="12.75" customHeight="1" x14ac:dyDescent="0.2">
      <c r="A4021" s="1112" t="s">
        <v>7684</v>
      </c>
      <c r="B4021" s="1112"/>
      <c r="C4021" s="1113" t="s">
        <v>7685</v>
      </c>
      <c r="D4021" s="1113"/>
      <c r="E4021" s="1113"/>
      <c r="F4021" s="1113"/>
      <c r="G4021" s="406" t="s">
        <v>53</v>
      </c>
      <c r="H4021" s="1114">
        <v>45.68</v>
      </c>
      <c r="I4021" s="1115"/>
    </row>
    <row r="4022" spans="1:9" ht="12.75" customHeight="1" x14ac:dyDescent="0.2">
      <c r="A4022" s="1112" t="s">
        <v>7686</v>
      </c>
      <c r="B4022" s="1112"/>
      <c r="C4022" s="1113" t="s">
        <v>7687</v>
      </c>
      <c r="D4022" s="1113"/>
      <c r="E4022" s="1113"/>
      <c r="F4022" s="1113"/>
      <c r="G4022" s="406" t="s">
        <v>53</v>
      </c>
      <c r="H4022" s="1128">
        <v>1314.69</v>
      </c>
      <c r="I4022" s="1115"/>
    </row>
    <row r="4023" spans="1:9" ht="12.75" customHeight="1" x14ac:dyDescent="0.2">
      <c r="A4023" s="1112" t="s">
        <v>7688</v>
      </c>
      <c r="B4023" s="1112"/>
      <c r="C4023" s="1113" t="s">
        <v>7689</v>
      </c>
      <c r="D4023" s="1113"/>
      <c r="E4023" s="1113"/>
      <c r="F4023" s="1113"/>
      <c r="G4023" s="406" t="s">
        <v>53</v>
      </c>
      <c r="H4023" s="1116">
        <v>618.44000000000005</v>
      </c>
      <c r="I4023" s="1115"/>
    </row>
    <row r="4024" spans="1:9" ht="12.75" customHeight="1" x14ac:dyDescent="0.2">
      <c r="A4024" s="1112" t="s">
        <v>7690</v>
      </c>
      <c r="B4024" s="1112"/>
      <c r="C4024" s="1113" t="s">
        <v>7691</v>
      </c>
      <c r="D4024" s="1113"/>
      <c r="E4024" s="1113"/>
      <c r="F4024" s="1113"/>
      <c r="G4024" s="406" t="s">
        <v>53</v>
      </c>
      <c r="H4024" s="1116">
        <v>841.54</v>
      </c>
      <c r="I4024" s="1115"/>
    </row>
    <row r="4025" spans="1:9" ht="12.75" customHeight="1" x14ac:dyDescent="0.2">
      <c r="A4025" s="1112" t="s">
        <v>7692</v>
      </c>
      <c r="B4025" s="1112"/>
      <c r="C4025" s="1113" t="s">
        <v>7693</v>
      </c>
      <c r="D4025" s="1113"/>
      <c r="E4025" s="1113"/>
      <c r="F4025" s="1113"/>
      <c r="G4025" s="406" t="s">
        <v>53</v>
      </c>
      <c r="H4025" s="1128">
        <v>7187.41</v>
      </c>
      <c r="I4025" s="1115"/>
    </row>
    <row r="4026" spans="1:9" ht="12.75" customHeight="1" x14ac:dyDescent="0.2">
      <c r="A4026" s="1112" t="s">
        <v>7694</v>
      </c>
      <c r="B4026" s="1112"/>
      <c r="C4026" s="1113" t="s">
        <v>7695</v>
      </c>
      <c r="D4026" s="1113"/>
      <c r="E4026" s="1113"/>
      <c r="F4026" s="1113"/>
      <c r="G4026" s="406" t="s">
        <v>53</v>
      </c>
      <c r="H4026" s="1128">
        <v>3904.18</v>
      </c>
      <c r="I4026" s="1115"/>
    </row>
    <row r="4027" spans="1:9" ht="12.75" customHeight="1" x14ac:dyDescent="0.2">
      <c r="A4027" s="1112" t="s">
        <v>7696</v>
      </c>
      <c r="B4027" s="1112"/>
      <c r="C4027" s="1113" t="s">
        <v>7697</v>
      </c>
      <c r="D4027" s="1113"/>
      <c r="E4027" s="1113"/>
      <c r="F4027" s="1113"/>
      <c r="G4027" s="406" t="s">
        <v>53</v>
      </c>
      <c r="H4027" s="1128">
        <v>9782.76</v>
      </c>
      <c r="I4027" s="1115"/>
    </row>
    <row r="4028" spans="1:9" ht="12.75" customHeight="1" x14ac:dyDescent="0.2">
      <c r="A4028" s="1112" t="s">
        <v>7698</v>
      </c>
      <c r="B4028" s="1112"/>
      <c r="C4028" s="1113" t="s">
        <v>7699</v>
      </c>
      <c r="D4028" s="1113"/>
      <c r="E4028" s="1113"/>
      <c r="F4028" s="1113"/>
      <c r="G4028" s="406" t="s">
        <v>53</v>
      </c>
      <c r="H4028" s="1128">
        <v>5313.97</v>
      </c>
      <c r="I4028" s="1115"/>
    </row>
    <row r="4029" spans="1:9" ht="12.75" customHeight="1" x14ac:dyDescent="0.2">
      <c r="A4029" s="1112" t="s">
        <v>7700</v>
      </c>
      <c r="B4029" s="1112"/>
      <c r="C4029" s="1113" t="s">
        <v>7701</v>
      </c>
      <c r="D4029" s="1113"/>
      <c r="E4029" s="1113"/>
      <c r="F4029" s="1113"/>
      <c r="G4029" s="406" t="s">
        <v>53</v>
      </c>
      <c r="H4029" s="1128">
        <v>6940.55</v>
      </c>
      <c r="I4029" s="1115"/>
    </row>
    <row r="4030" spans="1:9" ht="12.75" customHeight="1" x14ac:dyDescent="0.2">
      <c r="A4030" s="1118">
        <v>257</v>
      </c>
      <c r="B4030" s="1119"/>
      <c r="C4030" s="1120" t="s">
        <v>7702</v>
      </c>
      <c r="D4030" s="1120"/>
      <c r="E4030" s="1120"/>
      <c r="F4030" s="1120"/>
      <c r="G4030" s="405"/>
      <c r="H4030" s="1121"/>
      <c r="I4030" s="1121"/>
    </row>
    <row r="4031" spans="1:9" ht="12.75" customHeight="1" x14ac:dyDescent="0.2">
      <c r="A4031" s="1112" t="s">
        <v>7703</v>
      </c>
      <c r="B4031" s="1112"/>
      <c r="C4031" s="1113" t="s">
        <v>7704</v>
      </c>
      <c r="D4031" s="1113"/>
      <c r="E4031" s="1113"/>
      <c r="F4031" s="1113"/>
      <c r="G4031" s="406" t="s">
        <v>589</v>
      </c>
      <c r="H4031" s="1128">
        <v>7423.52</v>
      </c>
      <c r="I4031" s="1115"/>
    </row>
    <row r="4032" spans="1:9" ht="12.75" customHeight="1" x14ac:dyDescent="0.2">
      <c r="A4032" s="1112" t="s">
        <v>7705</v>
      </c>
      <c r="B4032" s="1112"/>
      <c r="C4032" s="1113" t="s">
        <v>7706</v>
      </c>
      <c r="D4032" s="1113"/>
      <c r="E4032" s="1113"/>
      <c r="F4032" s="1113"/>
      <c r="G4032" s="406" t="s">
        <v>589</v>
      </c>
      <c r="H4032" s="1128">
        <v>3895.7</v>
      </c>
      <c r="I4032" s="1115"/>
    </row>
    <row r="4033" spans="1:9" ht="12.75" customHeight="1" x14ac:dyDescent="0.2">
      <c r="A4033" s="1112" t="s">
        <v>7707</v>
      </c>
      <c r="B4033" s="1112"/>
      <c r="C4033" s="1113" t="s">
        <v>7708</v>
      </c>
      <c r="D4033" s="1113"/>
      <c r="E4033" s="1113"/>
      <c r="F4033" s="1113"/>
      <c r="G4033" s="406" t="s">
        <v>164</v>
      </c>
      <c r="H4033" s="1114">
        <v>12.91</v>
      </c>
      <c r="I4033" s="1115"/>
    </row>
    <row r="4034" spans="1:9" ht="12.75" customHeight="1" x14ac:dyDescent="0.2">
      <c r="A4034" s="1112" t="s">
        <v>7709</v>
      </c>
      <c r="B4034" s="1112"/>
      <c r="C4034" s="1113" t="s">
        <v>7710</v>
      </c>
      <c r="D4034" s="1113"/>
      <c r="E4034" s="1113"/>
      <c r="F4034" s="1113"/>
      <c r="G4034" s="406" t="s">
        <v>164</v>
      </c>
      <c r="H4034" s="1114">
        <v>32.229999999999997</v>
      </c>
      <c r="I4034" s="1115"/>
    </row>
    <row r="4035" spans="1:9" ht="12.75" customHeight="1" x14ac:dyDescent="0.2">
      <c r="A4035" s="1112" t="s">
        <v>7711</v>
      </c>
      <c r="B4035" s="1112"/>
      <c r="C4035" s="1113" t="s">
        <v>7712</v>
      </c>
      <c r="D4035" s="1113"/>
      <c r="E4035" s="1113"/>
      <c r="F4035" s="1113"/>
      <c r="G4035" s="406" t="s">
        <v>6024</v>
      </c>
      <c r="H4035" s="1117">
        <v>4.8899999999999997</v>
      </c>
      <c r="I4035" s="1115"/>
    </row>
    <row r="4036" spans="1:9" ht="12.75" customHeight="1" x14ac:dyDescent="0.2">
      <c r="A4036" s="1126"/>
      <c r="B4036" s="1126"/>
      <c r="C4036" s="1126"/>
      <c r="D4036" s="1126"/>
      <c r="E4036" s="1126"/>
      <c r="F4036" s="1126"/>
      <c r="G4036" s="1126"/>
      <c r="H4036" s="1126"/>
      <c r="I4036" s="1126"/>
    </row>
    <row r="4037" spans="1:9" ht="12.75" customHeight="1" x14ac:dyDescent="0.2">
      <c r="A4037" s="1135" t="s">
        <v>7713</v>
      </c>
      <c r="B4037" s="1135"/>
      <c r="C4037" s="1135"/>
      <c r="D4037" s="1135"/>
      <c r="E4037" s="1135"/>
      <c r="F4037" s="1135"/>
      <c r="G4037" s="1135"/>
      <c r="H4037" s="1135"/>
      <c r="I4037" s="1135"/>
    </row>
    <row r="4038" spans="1:9" ht="12.75" customHeight="1" x14ac:dyDescent="0.2">
      <c r="A4038" s="1134"/>
      <c r="B4038" s="1134"/>
      <c r="C4038" s="1134"/>
      <c r="D4038" s="1134"/>
      <c r="E4038" s="1134"/>
      <c r="F4038" s="1134"/>
      <c r="G4038" s="1134"/>
      <c r="H4038" s="1134"/>
      <c r="I4038" s="1134"/>
    </row>
    <row r="4039" spans="1:9" ht="12.75" customHeight="1" x14ac:dyDescent="0.2">
      <c r="A4039" s="1132" t="s">
        <v>7714</v>
      </c>
      <c r="B4039" s="1132"/>
      <c r="C4039" s="1132"/>
      <c r="D4039" s="1132"/>
      <c r="E4039" s="1132"/>
      <c r="F4039" s="1132"/>
      <c r="G4039" s="1132"/>
      <c r="H4039" s="1132"/>
      <c r="I4039" s="1132"/>
    </row>
    <row r="4040" spans="1:9" ht="12.75" customHeight="1" x14ac:dyDescent="0.2">
      <c r="A4040" s="1133" t="s">
        <v>140</v>
      </c>
      <c r="B4040" s="1133"/>
      <c r="C4040" s="1133"/>
      <c r="D4040" s="1133"/>
      <c r="E4040" s="1133"/>
      <c r="F4040" s="1133"/>
      <c r="G4040" s="1133"/>
      <c r="H4040" s="1133"/>
      <c r="I4040" s="1133"/>
    </row>
    <row r="4041" spans="1:9" ht="12.75" customHeight="1" x14ac:dyDescent="0.2">
      <c r="A4041" s="1133" t="s">
        <v>141</v>
      </c>
      <c r="B4041" s="1133"/>
      <c r="C4041" s="1133"/>
      <c r="D4041" s="1133"/>
      <c r="E4041" s="1133"/>
      <c r="F4041" s="1133"/>
      <c r="G4041" s="1133"/>
      <c r="H4041" s="1133"/>
      <c r="I4041" s="1133"/>
    </row>
    <row r="4042" spans="1:9" ht="12.75" customHeight="1" x14ac:dyDescent="0.2">
      <c r="A4042" s="1126"/>
      <c r="B4042" s="1126"/>
      <c r="C4042" s="1126"/>
      <c r="D4042" s="1126"/>
      <c r="E4042" s="1126"/>
      <c r="F4042" s="1126"/>
      <c r="G4042" s="1126"/>
      <c r="H4042" s="1126"/>
      <c r="I4042" s="1126"/>
    </row>
    <row r="4043" spans="1:9" ht="12.75" customHeight="1" x14ac:dyDescent="0.2">
      <c r="A4043" s="1134"/>
      <c r="B4043" s="1134"/>
      <c r="C4043" s="1134"/>
      <c r="D4043" s="1134"/>
      <c r="E4043" s="1134"/>
      <c r="F4043" s="1134"/>
      <c r="G4043" s="1134"/>
      <c r="H4043" s="1134"/>
      <c r="I4043" s="1134"/>
    </row>
    <row r="4044" spans="1:9" ht="12.75" customHeight="1" x14ac:dyDescent="0.2">
      <c r="A4044" s="1129" t="s">
        <v>100</v>
      </c>
      <c r="B4044" s="1129"/>
      <c r="C4044" s="1130" t="s">
        <v>142</v>
      </c>
      <c r="D4044" s="1130"/>
      <c r="E4044" s="1130"/>
      <c r="F4044" s="1130"/>
      <c r="G4044" s="404" t="s">
        <v>32</v>
      </c>
      <c r="H4044" s="1131" t="s">
        <v>143</v>
      </c>
      <c r="I4044" s="1131"/>
    </row>
    <row r="4045" spans="1:9" ht="12.75" customHeight="1" x14ac:dyDescent="0.2">
      <c r="A4045" s="1127">
        <v>10</v>
      </c>
      <c r="B4045" s="1119"/>
      <c r="C4045" s="1120" t="s">
        <v>7715</v>
      </c>
      <c r="D4045" s="1120"/>
      <c r="E4045" s="1120"/>
      <c r="F4045" s="1120"/>
      <c r="G4045" s="405"/>
      <c r="H4045" s="1121"/>
      <c r="I4045" s="1121"/>
    </row>
    <row r="4046" spans="1:9" ht="12.75" customHeight="1" x14ac:dyDescent="0.2">
      <c r="A4046" s="1127">
        <v>15</v>
      </c>
      <c r="B4046" s="1119"/>
      <c r="C4046" s="1120" t="s">
        <v>7716</v>
      </c>
      <c r="D4046" s="1120"/>
      <c r="E4046" s="1120"/>
      <c r="F4046" s="1120"/>
      <c r="G4046" s="405"/>
      <c r="H4046" s="1121"/>
      <c r="I4046" s="1121"/>
    </row>
    <row r="4047" spans="1:9" ht="12.75" customHeight="1" x14ac:dyDescent="0.2">
      <c r="A4047" s="1112" t="s">
        <v>7717</v>
      </c>
      <c r="B4047" s="1112"/>
      <c r="C4047" s="1113" t="s">
        <v>7718</v>
      </c>
      <c r="D4047" s="1113"/>
      <c r="E4047" s="1113"/>
      <c r="F4047" s="1113"/>
      <c r="G4047" s="406" t="s">
        <v>5922</v>
      </c>
      <c r="H4047" s="1116">
        <v>147.85</v>
      </c>
      <c r="I4047" s="1115"/>
    </row>
    <row r="4048" spans="1:9" ht="12.75" customHeight="1" x14ac:dyDescent="0.2">
      <c r="A4048" s="1112" t="s">
        <v>7719</v>
      </c>
      <c r="B4048" s="1112"/>
      <c r="C4048" s="1113" t="s">
        <v>7720</v>
      </c>
      <c r="D4048" s="1113"/>
      <c r="E4048" s="1113"/>
      <c r="F4048" s="1113"/>
      <c r="G4048" s="406" t="s">
        <v>5922</v>
      </c>
      <c r="H4048" s="1116">
        <v>168.97</v>
      </c>
      <c r="I4048" s="1115"/>
    </row>
    <row r="4049" spans="1:9" ht="12.75" customHeight="1" x14ac:dyDescent="0.2">
      <c r="A4049" s="1112" t="s">
        <v>7721</v>
      </c>
      <c r="B4049" s="1112"/>
      <c r="C4049" s="1113" t="s">
        <v>7722</v>
      </c>
      <c r="D4049" s="1113"/>
      <c r="E4049" s="1113"/>
      <c r="F4049" s="1113"/>
      <c r="G4049" s="406" t="s">
        <v>5922</v>
      </c>
      <c r="H4049" s="1116">
        <v>126.73</v>
      </c>
      <c r="I4049" s="1115"/>
    </row>
    <row r="4050" spans="1:9" ht="12.75" customHeight="1" x14ac:dyDescent="0.2">
      <c r="A4050" s="1112" t="s">
        <v>7723</v>
      </c>
      <c r="B4050" s="1112"/>
      <c r="C4050" s="1113" t="s">
        <v>7724</v>
      </c>
      <c r="D4050" s="1113"/>
      <c r="E4050" s="1113"/>
      <c r="F4050" s="1113"/>
      <c r="G4050" s="406" t="s">
        <v>5922</v>
      </c>
      <c r="H4050" s="1114">
        <v>97.15</v>
      </c>
      <c r="I4050" s="1115"/>
    </row>
    <row r="4051" spans="1:9" ht="12.75" customHeight="1" x14ac:dyDescent="0.2">
      <c r="A4051" s="1112" t="s">
        <v>7725</v>
      </c>
      <c r="B4051" s="1112"/>
      <c r="C4051" s="1113" t="s">
        <v>7726</v>
      </c>
      <c r="D4051" s="1113"/>
      <c r="E4051" s="1113"/>
      <c r="F4051" s="1113"/>
      <c r="G4051" s="406" t="s">
        <v>5922</v>
      </c>
      <c r="H4051" s="1114">
        <v>84.49</v>
      </c>
      <c r="I4051" s="1115"/>
    </row>
    <row r="4052" spans="1:9" ht="12.75" customHeight="1" x14ac:dyDescent="0.2">
      <c r="A4052" s="1112" t="s">
        <v>7727</v>
      </c>
      <c r="B4052" s="1112"/>
      <c r="C4052" s="1113" t="s">
        <v>7728</v>
      </c>
      <c r="D4052" s="1113"/>
      <c r="E4052" s="1113"/>
      <c r="F4052" s="1113"/>
      <c r="G4052" s="406" t="s">
        <v>5922</v>
      </c>
      <c r="H4052" s="1116">
        <v>109.84</v>
      </c>
      <c r="I4052" s="1115"/>
    </row>
    <row r="4053" spans="1:9" ht="12.75" customHeight="1" x14ac:dyDescent="0.2">
      <c r="A4053" s="1118">
        <v>215</v>
      </c>
      <c r="B4053" s="1119"/>
      <c r="C4053" s="1120" t="s">
        <v>7729</v>
      </c>
      <c r="D4053" s="1120"/>
      <c r="E4053" s="1120"/>
      <c r="F4053" s="1120"/>
      <c r="G4053" s="405"/>
      <c r="H4053" s="1121"/>
      <c r="I4053" s="1121"/>
    </row>
    <row r="4054" spans="1:9" ht="12.75" customHeight="1" x14ac:dyDescent="0.2">
      <c r="A4054" s="1112" t="s">
        <v>7730</v>
      </c>
      <c r="B4054" s="1112"/>
      <c r="C4054" s="1113" t="s">
        <v>7731</v>
      </c>
      <c r="D4054" s="1113"/>
      <c r="E4054" s="1113"/>
      <c r="F4054" s="1113"/>
      <c r="G4054" s="406" t="s">
        <v>167</v>
      </c>
      <c r="H4054" s="1116">
        <v>167.7</v>
      </c>
      <c r="I4054" s="1115"/>
    </row>
    <row r="4055" spans="1:9" ht="12.75" customHeight="1" x14ac:dyDescent="0.2">
      <c r="A4055" s="1127">
        <v>23</v>
      </c>
      <c r="B4055" s="1119"/>
      <c r="C4055" s="1120" t="s">
        <v>7732</v>
      </c>
      <c r="D4055" s="1120"/>
      <c r="E4055" s="1120"/>
      <c r="F4055" s="1120"/>
      <c r="G4055" s="405"/>
      <c r="H4055" s="1121"/>
      <c r="I4055" s="1121"/>
    </row>
    <row r="4056" spans="1:9" ht="12.75" customHeight="1" x14ac:dyDescent="0.2">
      <c r="A4056" s="1112" t="s">
        <v>7733</v>
      </c>
      <c r="B4056" s="1112"/>
      <c r="C4056" s="1113" t="s">
        <v>7734</v>
      </c>
      <c r="D4056" s="1113"/>
      <c r="E4056" s="1113"/>
      <c r="F4056" s="1113"/>
      <c r="G4056" s="406" t="s">
        <v>425</v>
      </c>
      <c r="H4056" s="1128">
        <v>2179.11</v>
      </c>
      <c r="I4056" s="1115"/>
    </row>
    <row r="4057" spans="1:9" ht="12.75" customHeight="1" x14ac:dyDescent="0.2">
      <c r="A4057" s="1112" t="s">
        <v>7735</v>
      </c>
      <c r="B4057" s="1112"/>
      <c r="C4057" s="1113" t="s">
        <v>7736</v>
      </c>
      <c r="D4057" s="1113"/>
      <c r="E4057" s="1113"/>
      <c r="F4057" s="1113"/>
      <c r="G4057" s="406" t="s">
        <v>6024</v>
      </c>
      <c r="H4057" s="1117">
        <v>1.53</v>
      </c>
      <c r="I4057" s="1115"/>
    </row>
    <row r="4058" spans="1:9" ht="12.75" customHeight="1" x14ac:dyDescent="0.2">
      <c r="A4058" s="1112" t="s">
        <v>7737</v>
      </c>
      <c r="B4058" s="1112"/>
      <c r="C4058" s="1113" t="s">
        <v>7738</v>
      </c>
      <c r="D4058" s="1113"/>
      <c r="E4058" s="1113"/>
      <c r="F4058" s="1113"/>
      <c r="G4058" s="406" t="s">
        <v>425</v>
      </c>
      <c r="H4058" s="1128">
        <v>1764.97</v>
      </c>
      <c r="I4058" s="1115"/>
    </row>
    <row r="4059" spans="1:9" ht="12.75" customHeight="1" x14ac:dyDescent="0.2">
      <c r="A4059" s="1112" t="s">
        <v>7739</v>
      </c>
      <c r="B4059" s="1112"/>
      <c r="C4059" s="1113" t="s">
        <v>7740</v>
      </c>
      <c r="D4059" s="1113"/>
      <c r="E4059" s="1113"/>
      <c r="F4059" s="1113"/>
      <c r="G4059" s="406" t="s">
        <v>6024</v>
      </c>
      <c r="H4059" s="1117">
        <v>1.25</v>
      </c>
      <c r="I4059" s="1115"/>
    </row>
    <row r="4060" spans="1:9" ht="12.75" customHeight="1" x14ac:dyDescent="0.2">
      <c r="A4060" s="1112" t="s">
        <v>7741</v>
      </c>
      <c r="B4060" s="1112"/>
      <c r="C4060" s="1113" t="s">
        <v>7742</v>
      </c>
      <c r="D4060" s="1113"/>
      <c r="E4060" s="1113"/>
      <c r="F4060" s="1113"/>
      <c r="G4060" s="406" t="s">
        <v>425</v>
      </c>
      <c r="H4060" s="1128">
        <v>7511.13</v>
      </c>
      <c r="I4060" s="1115"/>
    </row>
    <row r="4061" spans="1:9" ht="12.75" customHeight="1" x14ac:dyDescent="0.2">
      <c r="A4061" s="1112" t="s">
        <v>7743</v>
      </c>
      <c r="B4061" s="1112"/>
      <c r="C4061" s="1113" t="s">
        <v>7744</v>
      </c>
      <c r="D4061" s="1113"/>
      <c r="E4061" s="1113"/>
      <c r="F4061" s="1113"/>
      <c r="G4061" s="406" t="s">
        <v>6024</v>
      </c>
      <c r="H4061" s="1117">
        <v>1.78</v>
      </c>
      <c r="I4061" s="1115"/>
    </row>
    <row r="4062" spans="1:9" ht="12.75" customHeight="1" x14ac:dyDescent="0.2">
      <c r="A4062" s="1127">
        <v>31</v>
      </c>
      <c r="B4062" s="1119"/>
      <c r="C4062" s="1120" t="s">
        <v>7745</v>
      </c>
      <c r="D4062" s="1120"/>
      <c r="E4062" s="1120"/>
      <c r="F4062" s="1120"/>
      <c r="G4062" s="405"/>
      <c r="H4062" s="1121"/>
      <c r="I4062" s="1121"/>
    </row>
    <row r="4063" spans="1:9" ht="12.75" customHeight="1" x14ac:dyDescent="0.2">
      <c r="A4063" s="1127">
        <v>33</v>
      </c>
      <c r="B4063" s="1119"/>
      <c r="C4063" s="1120" t="s">
        <v>7746</v>
      </c>
      <c r="D4063" s="1120"/>
      <c r="E4063" s="1120"/>
      <c r="F4063" s="1120"/>
      <c r="G4063" s="405"/>
      <c r="H4063" s="1121"/>
      <c r="I4063" s="1121"/>
    </row>
    <row r="4064" spans="1:9" ht="12.75" customHeight="1" x14ac:dyDescent="0.2">
      <c r="A4064" s="1112" t="s">
        <v>7747</v>
      </c>
      <c r="B4064" s="1112"/>
      <c r="C4064" s="1113" t="s">
        <v>7748</v>
      </c>
      <c r="D4064" s="1113"/>
      <c r="E4064" s="1113"/>
      <c r="F4064" s="1113"/>
      <c r="G4064" s="406" t="s">
        <v>164</v>
      </c>
      <c r="H4064" s="1117">
        <v>0.24</v>
      </c>
      <c r="I4064" s="1115"/>
    </row>
    <row r="4065" spans="1:9" ht="12.75" customHeight="1" x14ac:dyDescent="0.2">
      <c r="A4065" s="1112" t="s">
        <v>7749</v>
      </c>
      <c r="B4065" s="1112"/>
      <c r="C4065" s="1113" t="s">
        <v>7750</v>
      </c>
      <c r="D4065" s="1113"/>
      <c r="E4065" s="1113"/>
      <c r="F4065" s="1113"/>
      <c r="G4065" s="406" t="s">
        <v>167</v>
      </c>
      <c r="H4065" s="1128">
        <v>1002.03</v>
      </c>
      <c r="I4065" s="1115"/>
    </row>
    <row r="4066" spans="1:9" ht="12.75" customHeight="1" x14ac:dyDescent="0.2">
      <c r="A4066" s="1112" t="s">
        <v>7751</v>
      </c>
      <c r="B4066" s="1112"/>
      <c r="C4066" s="1113" t="s">
        <v>7752</v>
      </c>
      <c r="D4066" s="1113"/>
      <c r="E4066" s="1113"/>
      <c r="F4066" s="1113"/>
      <c r="G4066" s="406" t="s">
        <v>164</v>
      </c>
      <c r="H4066" s="1117">
        <v>0.31</v>
      </c>
      <c r="I4066" s="1115"/>
    </row>
    <row r="4067" spans="1:9" ht="12.75" customHeight="1" x14ac:dyDescent="0.2">
      <c r="A4067" s="1112" t="s">
        <v>7753</v>
      </c>
      <c r="B4067" s="1112"/>
      <c r="C4067" s="1113" t="s">
        <v>7754</v>
      </c>
      <c r="D4067" s="1113"/>
      <c r="E4067" s="1113"/>
      <c r="F4067" s="1113"/>
      <c r="G4067" s="406" t="s">
        <v>167</v>
      </c>
      <c r="H4067" s="1128">
        <v>2453.33</v>
      </c>
      <c r="I4067" s="1115"/>
    </row>
    <row r="4068" spans="1:9" ht="12.75" customHeight="1" x14ac:dyDescent="0.2">
      <c r="A4068" s="1127">
        <v>34</v>
      </c>
      <c r="B4068" s="1119"/>
      <c r="C4068" s="1120" t="s">
        <v>7755</v>
      </c>
      <c r="D4068" s="1120"/>
      <c r="E4068" s="1120"/>
      <c r="F4068" s="1120"/>
      <c r="G4068" s="405"/>
      <c r="H4068" s="1121"/>
      <c r="I4068" s="1121"/>
    </row>
    <row r="4069" spans="1:9" ht="12.75" customHeight="1" x14ac:dyDescent="0.2">
      <c r="A4069" s="1112" t="s">
        <v>7756</v>
      </c>
      <c r="B4069" s="1112"/>
      <c r="C4069" s="1113" t="s">
        <v>7757</v>
      </c>
      <c r="D4069" s="1113"/>
      <c r="E4069" s="1113"/>
      <c r="F4069" s="1113"/>
      <c r="G4069" s="406" t="s">
        <v>164</v>
      </c>
      <c r="H4069" s="1117">
        <v>0.82</v>
      </c>
      <c r="I4069" s="1115"/>
    </row>
    <row r="4070" spans="1:9" ht="12.75" customHeight="1" x14ac:dyDescent="0.2">
      <c r="A4070" s="1112" t="s">
        <v>7758</v>
      </c>
      <c r="B4070" s="1112"/>
      <c r="C4070" s="1113" t="s">
        <v>7759</v>
      </c>
      <c r="D4070" s="1113"/>
      <c r="E4070" s="1113"/>
      <c r="F4070" s="1113"/>
      <c r="G4070" s="406" t="s">
        <v>164</v>
      </c>
      <c r="H4070" s="1117">
        <v>3.35</v>
      </c>
      <c r="I4070" s="1115"/>
    </row>
    <row r="4071" spans="1:9" ht="12.75" customHeight="1" x14ac:dyDescent="0.2">
      <c r="A4071" s="1112" t="s">
        <v>7760</v>
      </c>
      <c r="B4071" s="1112"/>
      <c r="C4071" s="1113" t="s">
        <v>7761</v>
      </c>
      <c r="D4071" s="1113"/>
      <c r="E4071" s="1113"/>
      <c r="F4071" s="1113"/>
      <c r="G4071" s="406" t="s">
        <v>164</v>
      </c>
      <c r="H4071" s="1117">
        <v>2.91</v>
      </c>
      <c r="I4071" s="1115"/>
    </row>
    <row r="4072" spans="1:9" ht="26.25" customHeight="1" x14ac:dyDescent="0.2">
      <c r="A4072" s="1112" t="s">
        <v>7762</v>
      </c>
      <c r="B4072" s="1112"/>
      <c r="C4072" s="1113" t="s">
        <v>7763</v>
      </c>
      <c r="D4072" s="1113"/>
      <c r="E4072" s="1113"/>
      <c r="F4072" s="1113"/>
      <c r="G4072" s="406" t="s">
        <v>164</v>
      </c>
      <c r="H4072" s="1117">
        <v>2.52</v>
      </c>
      <c r="I4072" s="1115"/>
    </row>
    <row r="4073" spans="1:9" ht="12.75" customHeight="1" x14ac:dyDescent="0.2">
      <c r="A4073" s="1112" t="s">
        <v>7764</v>
      </c>
      <c r="B4073" s="1112"/>
      <c r="C4073" s="1113" t="s">
        <v>7765</v>
      </c>
      <c r="D4073" s="1113"/>
      <c r="E4073" s="1113"/>
      <c r="F4073" s="1113"/>
      <c r="G4073" s="406" t="s">
        <v>164</v>
      </c>
      <c r="H4073" s="1117">
        <v>2.08</v>
      </c>
      <c r="I4073" s="1115"/>
    </row>
    <row r="4074" spans="1:9" ht="12.75" customHeight="1" x14ac:dyDescent="0.2">
      <c r="A4074" s="1112" t="s">
        <v>7766</v>
      </c>
      <c r="B4074" s="1112"/>
      <c r="C4074" s="1113" t="s">
        <v>7767</v>
      </c>
      <c r="D4074" s="1113"/>
      <c r="E4074" s="1113"/>
      <c r="F4074" s="1113"/>
      <c r="G4074" s="406" t="s">
        <v>164</v>
      </c>
      <c r="H4074" s="1117">
        <v>1.65</v>
      </c>
      <c r="I4074" s="1115"/>
    </row>
    <row r="4075" spans="1:9" ht="12.75" customHeight="1" x14ac:dyDescent="0.2">
      <c r="A4075" s="1112" t="s">
        <v>7768</v>
      </c>
      <c r="B4075" s="1112"/>
      <c r="C4075" s="1113" t="s">
        <v>7769</v>
      </c>
      <c r="D4075" s="1113"/>
      <c r="E4075" s="1113"/>
      <c r="F4075" s="1113"/>
      <c r="G4075" s="406" t="s">
        <v>164</v>
      </c>
      <c r="H4075" s="1117">
        <v>1.26</v>
      </c>
      <c r="I4075" s="1115"/>
    </row>
    <row r="4076" spans="1:9" ht="12.75" customHeight="1" x14ac:dyDescent="0.2">
      <c r="A4076" s="1112" t="s">
        <v>7770</v>
      </c>
      <c r="B4076" s="1112"/>
      <c r="C4076" s="1113" t="s">
        <v>7771</v>
      </c>
      <c r="D4076" s="1113"/>
      <c r="E4076" s="1113"/>
      <c r="F4076" s="1113"/>
      <c r="G4076" s="406" t="s">
        <v>164</v>
      </c>
      <c r="H4076" s="1117">
        <v>0.09</v>
      </c>
      <c r="I4076" s="1115"/>
    </row>
    <row r="4077" spans="1:9" ht="12.75" customHeight="1" x14ac:dyDescent="0.2">
      <c r="A4077" s="1112" t="s">
        <v>7772</v>
      </c>
      <c r="B4077" s="1112"/>
      <c r="C4077" s="1113" t="s">
        <v>7773</v>
      </c>
      <c r="D4077" s="1113"/>
      <c r="E4077" s="1113"/>
      <c r="F4077" s="1113"/>
      <c r="G4077" s="406" t="s">
        <v>164</v>
      </c>
      <c r="H4077" s="1117">
        <v>0.09</v>
      </c>
      <c r="I4077" s="1115"/>
    </row>
    <row r="4078" spans="1:9" ht="12.75" customHeight="1" x14ac:dyDescent="0.2">
      <c r="A4078" s="1112" t="s">
        <v>7774</v>
      </c>
      <c r="B4078" s="1112"/>
      <c r="C4078" s="1113" t="s">
        <v>7775</v>
      </c>
      <c r="D4078" s="1113"/>
      <c r="E4078" s="1113"/>
      <c r="F4078" s="1113"/>
      <c r="G4078" s="406" t="s">
        <v>164</v>
      </c>
      <c r="H4078" s="1117">
        <v>0.19</v>
      </c>
      <c r="I4078" s="1115"/>
    </row>
    <row r="4079" spans="1:9" ht="24" customHeight="1" x14ac:dyDescent="0.2">
      <c r="A4079" s="1112" t="s">
        <v>7776</v>
      </c>
      <c r="B4079" s="1112"/>
      <c r="C4079" s="1113" t="s">
        <v>7777</v>
      </c>
      <c r="D4079" s="1113"/>
      <c r="E4079" s="1113"/>
      <c r="F4079" s="1113"/>
      <c r="G4079" s="406" t="s">
        <v>164</v>
      </c>
      <c r="H4079" s="1117">
        <v>0.14000000000000001</v>
      </c>
      <c r="I4079" s="1115"/>
    </row>
    <row r="4080" spans="1:9" ht="12.75" customHeight="1" x14ac:dyDescent="0.2">
      <c r="A4080" s="1112" t="s">
        <v>7778</v>
      </c>
      <c r="B4080" s="1112"/>
      <c r="C4080" s="1113" t="s">
        <v>7779</v>
      </c>
      <c r="D4080" s="1113"/>
      <c r="E4080" s="1113"/>
      <c r="F4080" s="1113"/>
      <c r="G4080" s="406" t="s">
        <v>164</v>
      </c>
      <c r="H4080" s="1117">
        <v>0.34</v>
      </c>
      <c r="I4080" s="1115"/>
    </row>
    <row r="4081" spans="1:9" ht="12.75" customHeight="1" x14ac:dyDescent="0.2">
      <c r="A4081" s="1112" t="s">
        <v>7780</v>
      </c>
      <c r="B4081" s="1112"/>
      <c r="C4081" s="1113" t="s">
        <v>7781</v>
      </c>
      <c r="D4081" s="1113"/>
      <c r="E4081" s="1113"/>
      <c r="F4081" s="1113"/>
      <c r="G4081" s="406" t="s">
        <v>164</v>
      </c>
      <c r="H4081" s="1117">
        <v>0.28999999999999998</v>
      </c>
      <c r="I4081" s="1115"/>
    </row>
    <row r="4082" spans="1:9" ht="12.75" customHeight="1" x14ac:dyDescent="0.2">
      <c r="A4082" s="1112" t="s">
        <v>7782</v>
      </c>
      <c r="B4082" s="1112"/>
      <c r="C4082" s="1113" t="s">
        <v>7783</v>
      </c>
      <c r="D4082" s="1113"/>
      <c r="E4082" s="1113"/>
      <c r="F4082" s="1113"/>
      <c r="G4082" s="406" t="s">
        <v>164</v>
      </c>
      <c r="H4082" s="1117">
        <v>0.24</v>
      </c>
      <c r="I4082" s="1115"/>
    </row>
    <row r="4083" spans="1:9" ht="12.75" customHeight="1" x14ac:dyDescent="0.2">
      <c r="A4083" s="1112" t="s">
        <v>7784</v>
      </c>
      <c r="B4083" s="1112"/>
      <c r="C4083" s="1113" t="s">
        <v>7785</v>
      </c>
      <c r="D4083" s="1113"/>
      <c r="E4083" s="1113"/>
      <c r="F4083" s="1113"/>
      <c r="G4083" s="406" t="s">
        <v>164</v>
      </c>
      <c r="H4083" s="1117">
        <v>0.38</v>
      </c>
      <c r="I4083" s="1115"/>
    </row>
    <row r="4084" spans="1:9" ht="12.75" customHeight="1" x14ac:dyDescent="0.2">
      <c r="A4084" s="1112" t="s">
        <v>7786</v>
      </c>
      <c r="B4084" s="1112"/>
      <c r="C4084" s="1113" t="s">
        <v>7787</v>
      </c>
      <c r="D4084" s="1113"/>
      <c r="E4084" s="1113"/>
      <c r="F4084" s="1113"/>
      <c r="G4084" s="406" t="s">
        <v>164</v>
      </c>
      <c r="H4084" s="1117">
        <v>0.68</v>
      </c>
      <c r="I4084" s="1115"/>
    </row>
    <row r="4085" spans="1:9" ht="12.75" customHeight="1" x14ac:dyDescent="0.2">
      <c r="A4085" s="1112" t="s">
        <v>7788</v>
      </c>
      <c r="B4085" s="1112"/>
      <c r="C4085" s="1113" t="s">
        <v>7789</v>
      </c>
      <c r="D4085" s="1113"/>
      <c r="E4085" s="1113"/>
      <c r="F4085" s="1113"/>
      <c r="G4085" s="406" t="s">
        <v>164</v>
      </c>
      <c r="H4085" s="1117">
        <v>2.42</v>
      </c>
      <c r="I4085" s="1115"/>
    </row>
    <row r="4086" spans="1:9" ht="12.75" customHeight="1" x14ac:dyDescent="0.2">
      <c r="A4086" s="1112" t="s">
        <v>7790</v>
      </c>
      <c r="B4086" s="1112"/>
      <c r="C4086" s="1113" t="s">
        <v>7791</v>
      </c>
      <c r="D4086" s="1113"/>
      <c r="E4086" s="1113"/>
      <c r="F4086" s="1113"/>
      <c r="G4086" s="406" t="s">
        <v>164</v>
      </c>
      <c r="H4086" s="1117">
        <v>2.04</v>
      </c>
      <c r="I4086" s="1115"/>
    </row>
    <row r="4087" spans="1:9" ht="12.75" customHeight="1" x14ac:dyDescent="0.2">
      <c r="A4087" s="1112" t="s">
        <v>7792</v>
      </c>
      <c r="B4087" s="1112"/>
      <c r="C4087" s="1113" t="s">
        <v>7793</v>
      </c>
      <c r="D4087" s="1113"/>
      <c r="E4087" s="1113"/>
      <c r="F4087" s="1113"/>
      <c r="G4087" s="406" t="s">
        <v>164</v>
      </c>
      <c r="H4087" s="1117">
        <v>1.7</v>
      </c>
      <c r="I4087" s="1115"/>
    </row>
    <row r="4088" spans="1:9" ht="12.75" customHeight="1" x14ac:dyDescent="0.2">
      <c r="A4088" s="1112" t="s">
        <v>7794</v>
      </c>
      <c r="B4088" s="1112"/>
      <c r="C4088" s="1113" t="s">
        <v>7795</v>
      </c>
      <c r="D4088" s="1113"/>
      <c r="E4088" s="1113"/>
      <c r="F4088" s="1113"/>
      <c r="G4088" s="406" t="s">
        <v>164</v>
      </c>
      <c r="H4088" s="1117">
        <v>1.36</v>
      </c>
      <c r="I4088" s="1115"/>
    </row>
    <row r="4089" spans="1:9" ht="12.75" customHeight="1" x14ac:dyDescent="0.2">
      <c r="A4089" s="1112" t="s">
        <v>7796</v>
      </c>
      <c r="B4089" s="1112"/>
      <c r="C4089" s="1113" t="s">
        <v>7797</v>
      </c>
      <c r="D4089" s="1113"/>
      <c r="E4089" s="1113"/>
      <c r="F4089" s="1113"/>
      <c r="G4089" s="406" t="s">
        <v>164</v>
      </c>
      <c r="H4089" s="1117">
        <v>1.02</v>
      </c>
      <c r="I4089" s="1115"/>
    </row>
    <row r="4090" spans="1:9" ht="12.75" customHeight="1" x14ac:dyDescent="0.2">
      <c r="A4090" s="1112" t="s">
        <v>7798</v>
      </c>
      <c r="B4090" s="1112"/>
      <c r="C4090" s="1113" t="s">
        <v>7799</v>
      </c>
      <c r="D4090" s="1113"/>
      <c r="E4090" s="1113"/>
      <c r="F4090" s="1113"/>
      <c r="G4090" s="406" t="s">
        <v>164</v>
      </c>
      <c r="H4090" s="1117">
        <v>2.76</v>
      </c>
      <c r="I4090" s="1115"/>
    </row>
    <row r="4091" spans="1:9" ht="12.75" customHeight="1" x14ac:dyDescent="0.2">
      <c r="A4091" s="1112" t="s">
        <v>7800</v>
      </c>
      <c r="B4091" s="1112"/>
      <c r="C4091" s="1113" t="s">
        <v>7801</v>
      </c>
      <c r="D4091" s="1113"/>
      <c r="E4091" s="1113"/>
      <c r="F4091" s="1113"/>
      <c r="G4091" s="406" t="s">
        <v>164</v>
      </c>
      <c r="H4091" s="1117">
        <v>1.02</v>
      </c>
      <c r="I4091" s="1115"/>
    </row>
    <row r="4092" spans="1:9" ht="12.75" customHeight="1" x14ac:dyDescent="0.2">
      <c r="A4092" s="1112" t="s">
        <v>7802</v>
      </c>
      <c r="B4092" s="1112"/>
      <c r="C4092" s="1113" t="s">
        <v>7803</v>
      </c>
      <c r="D4092" s="1113"/>
      <c r="E4092" s="1113"/>
      <c r="F4092" s="1113"/>
      <c r="G4092" s="406" t="s">
        <v>164</v>
      </c>
      <c r="H4092" s="1117">
        <v>4.12</v>
      </c>
      <c r="I4092" s="1115"/>
    </row>
    <row r="4093" spans="1:9" ht="12.75" customHeight="1" x14ac:dyDescent="0.2">
      <c r="A4093" s="1112" t="s">
        <v>7804</v>
      </c>
      <c r="B4093" s="1112"/>
      <c r="C4093" s="1113" t="s">
        <v>7805</v>
      </c>
      <c r="D4093" s="1113"/>
      <c r="E4093" s="1113"/>
      <c r="F4093" s="1113"/>
      <c r="G4093" s="406" t="s">
        <v>164</v>
      </c>
      <c r="H4093" s="1117">
        <v>3.59</v>
      </c>
      <c r="I4093" s="1115"/>
    </row>
    <row r="4094" spans="1:9" ht="12.75" customHeight="1" x14ac:dyDescent="0.2">
      <c r="A4094" s="1112" t="s">
        <v>7806</v>
      </c>
      <c r="B4094" s="1112"/>
      <c r="C4094" s="1113" t="s">
        <v>7807</v>
      </c>
      <c r="D4094" s="1113"/>
      <c r="E4094" s="1113"/>
      <c r="F4094" s="1113"/>
      <c r="G4094" s="406" t="s">
        <v>164</v>
      </c>
      <c r="H4094" s="1117">
        <v>3.1</v>
      </c>
      <c r="I4094" s="1115"/>
    </row>
    <row r="4095" spans="1:9" ht="12.75" customHeight="1" x14ac:dyDescent="0.2">
      <c r="A4095" s="1112" t="s">
        <v>7808</v>
      </c>
      <c r="B4095" s="1112"/>
      <c r="C4095" s="1113" t="s">
        <v>7809</v>
      </c>
      <c r="D4095" s="1113"/>
      <c r="E4095" s="1113"/>
      <c r="F4095" s="1113"/>
      <c r="G4095" s="406" t="s">
        <v>164</v>
      </c>
      <c r="H4095" s="1117">
        <v>2.57</v>
      </c>
      <c r="I4095" s="1115"/>
    </row>
    <row r="4096" spans="1:9" ht="12.75" customHeight="1" x14ac:dyDescent="0.2">
      <c r="A4096" s="1112" t="s">
        <v>7810</v>
      </c>
      <c r="B4096" s="1112"/>
      <c r="C4096" s="1113" t="s">
        <v>7811</v>
      </c>
      <c r="D4096" s="1113"/>
      <c r="E4096" s="1113"/>
      <c r="F4096" s="1113"/>
      <c r="G4096" s="406" t="s">
        <v>164</v>
      </c>
      <c r="H4096" s="1117">
        <v>2.04</v>
      </c>
      <c r="I4096" s="1115"/>
    </row>
    <row r="4097" spans="1:9" ht="12.75" customHeight="1" x14ac:dyDescent="0.2">
      <c r="A4097" s="1112" t="s">
        <v>7812</v>
      </c>
      <c r="B4097" s="1112"/>
      <c r="C4097" s="1113" t="s">
        <v>7813</v>
      </c>
      <c r="D4097" s="1113"/>
      <c r="E4097" s="1113"/>
      <c r="F4097" s="1113"/>
      <c r="G4097" s="406" t="s">
        <v>164</v>
      </c>
      <c r="H4097" s="1117">
        <v>1.55</v>
      </c>
      <c r="I4097" s="1115"/>
    </row>
    <row r="4098" spans="1:9" ht="12.75" customHeight="1" x14ac:dyDescent="0.2">
      <c r="A4098" s="1127">
        <v>35</v>
      </c>
      <c r="B4098" s="1119"/>
      <c r="C4098" s="1120" t="s">
        <v>7814</v>
      </c>
      <c r="D4098" s="1120"/>
      <c r="E4098" s="1120"/>
      <c r="F4098" s="1120"/>
      <c r="G4098" s="405"/>
      <c r="H4098" s="1121"/>
      <c r="I4098" s="1121"/>
    </row>
    <row r="4099" spans="1:9" ht="12.75" customHeight="1" x14ac:dyDescent="0.2">
      <c r="A4099" s="1112" t="s">
        <v>7815</v>
      </c>
      <c r="B4099" s="1112"/>
      <c r="C4099" s="1113" t="s">
        <v>7816</v>
      </c>
      <c r="D4099" s="1113"/>
      <c r="E4099" s="1113"/>
      <c r="F4099" s="1113"/>
      <c r="G4099" s="406" t="s">
        <v>167</v>
      </c>
      <c r="H4099" s="1128">
        <v>9558.94</v>
      </c>
      <c r="I4099" s="1115"/>
    </row>
    <row r="4100" spans="1:9" ht="12.75" customHeight="1" x14ac:dyDescent="0.2">
      <c r="A4100" s="1112" t="s">
        <v>7817</v>
      </c>
      <c r="B4100" s="1112"/>
      <c r="C4100" s="1113" t="s">
        <v>7818</v>
      </c>
      <c r="D4100" s="1113"/>
      <c r="E4100" s="1113"/>
      <c r="F4100" s="1113"/>
      <c r="G4100" s="406" t="s">
        <v>167</v>
      </c>
      <c r="H4100" s="1128">
        <v>2785.21</v>
      </c>
      <c r="I4100" s="1115"/>
    </row>
    <row r="4101" spans="1:9" ht="12.75" customHeight="1" x14ac:dyDescent="0.2">
      <c r="A4101" s="1112" t="s">
        <v>7819</v>
      </c>
      <c r="B4101" s="1112"/>
      <c r="C4101" s="1113" t="s">
        <v>7820</v>
      </c>
      <c r="D4101" s="1113"/>
      <c r="E4101" s="1113"/>
      <c r="F4101" s="1113"/>
      <c r="G4101" s="406" t="s">
        <v>167</v>
      </c>
      <c r="H4101" s="1128">
        <v>8353.83</v>
      </c>
      <c r="I4101" s="1115"/>
    </row>
    <row r="4102" spans="1:9" ht="12.75" customHeight="1" x14ac:dyDescent="0.2">
      <c r="A4102" s="1112" t="s">
        <v>7821</v>
      </c>
      <c r="B4102" s="1112"/>
      <c r="C4102" s="1113" t="s">
        <v>7822</v>
      </c>
      <c r="D4102" s="1113"/>
      <c r="E4102" s="1113"/>
      <c r="F4102" s="1113"/>
      <c r="G4102" s="406" t="s">
        <v>167</v>
      </c>
      <c r="H4102" s="1128">
        <v>5570.42</v>
      </c>
      <c r="I4102" s="1115"/>
    </row>
    <row r="4103" spans="1:9" ht="12.75" customHeight="1" x14ac:dyDescent="0.2">
      <c r="A4103" s="1112" t="s">
        <v>7823</v>
      </c>
      <c r="B4103" s="1112"/>
      <c r="C4103" s="1113" t="s">
        <v>7824</v>
      </c>
      <c r="D4103" s="1113"/>
      <c r="E4103" s="1113"/>
      <c r="F4103" s="1113"/>
      <c r="G4103" s="406" t="s">
        <v>167</v>
      </c>
      <c r="H4103" s="1128">
        <v>1873.88</v>
      </c>
      <c r="I4103" s="1115"/>
    </row>
    <row r="4104" spans="1:9" ht="12.75" customHeight="1" x14ac:dyDescent="0.2">
      <c r="A4104" s="1112" t="s">
        <v>7825</v>
      </c>
      <c r="B4104" s="1112"/>
      <c r="C4104" s="1113" t="s">
        <v>7826</v>
      </c>
      <c r="D4104" s="1113"/>
      <c r="E4104" s="1113"/>
      <c r="F4104" s="1113"/>
      <c r="G4104" s="406" t="s">
        <v>167</v>
      </c>
      <c r="H4104" s="1128">
        <v>7642.05</v>
      </c>
      <c r="I4104" s="1115"/>
    </row>
    <row r="4105" spans="1:9" ht="12.75" customHeight="1" x14ac:dyDescent="0.2">
      <c r="A4105" s="1112" t="s">
        <v>7827</v>
      </c>
      <c r="B4105" s="1112"/>
      <c r="C4105" s="1113" t="s">
        <v>7828</v>
      </c>
      <c r="D4105" s="1113"/>
      <c r="E4105" s="1113"/>
      <c r="F4105" s="1113"/>
      <c r="G4105" s="406" t="s">
        <v>167</v>
      </c>
      <c r="H4105" s="1128">
        <v>5827.27</v>
      </c>
      <c r="I4105" s="1115"/>
    </row>
    <row r="4106" spans="1:9" ht="12.75" customHeight="1" x14ac:dyDescent="0.2">
      <c r="A4106" s="1112" t="s">
        <v>7829</v>
      </c>
      <c r="B4106" s="1112"/>
      <c r="C4106" s="1113" t="s">
        <v>7830</v>
      </c>
      <c r="D4106" s="1113"/>
      <c r="E4106" s="1113"/>
      <c r="F4106" s="1113"/>
      <c r="G4106" s="406" t="s">
        <v>167</v>
      </c>
      <c r="H4106" s="1128">
        <v>2920.87</v>
      </c>
      <c r="I4106" s="1115"/>
    </row>
    <row r="4107" spans="1:9" ht="12.75" customHeight="1" x14ac:dyDescent="0.2">
      <c r="A4107" s="1112" t="s">
        <v>7831</v>
      </c>
      <c r="B4107" s="1112"/>
      <c r="C4107" s="1113" t="s">
        <v>7832</v>
      </c>
      <c r="D4107" s="1113"/>
      <c r="E4107" s="1113"/>
      <c r="F4107" s="1113"/>
      <c r="G4107" s="406" t="s">
        <v>164</v>
      </c>
      <c r="H4107" s="1117">
        <v>0.5</v>
      </c>
      <c r="I4107" s="1115"/>
    </row>
    <row r="4108" spans="1:9" ht="12.75" customHeight="1" x14ac:dyDescent="0.2">
      <c r="A4108" s="1112" t="s">
        <v>7833</v>
      </c>
      <c r="B4108" s="1112"/>
      <c r="C4108" s="1113" t="s">
        <v>7834</v>
      </c>
      <c r="D4108" s="1113"/>
      <c r="E4108" s="1113"/>
      <c r="F4108" s="1113"/>
      <c r="G4108" s="406" t="s">
        <v>164</v>
      </c>
      <c r="H4108" s="1117">
        <v>1.88</v>
      </c>
      <c r="I4108" s="1115"/>
    </row>
    <row r="4109" spans="1:9" ht="12.75" customHeight="1" x14ac:dyDescent="0.2">
      <c r="A4109" s="1112" t="s">
        <v>7835</v>
      </c>
      <c r="B4109" s="1112"/>
      <c r="C4109" s="1113" t="s">
        <v>7836</v>
      </c>
      <c r="D4109" s="1113"/>
      <c r="E4109" s="1113"/>
      <c r="F4109" s="1113"/>
      <c r="G4109" s="406" t="s">
        <v>164</v>
      </c>
      <c r="H4109" s="1117">
        <v>1.66</v>
      </c>
      <c r="I4109" s="1115"/>
    </row>
    <row r="4110" spans="1:9" ht="12.75" customHeight="1" x14ac:dyDescent="0.2">
      <c r="A4110" s="1112" t="s">
        <v>7837</v>
      </c>
      <c r="B4110" s="1112"/>
      <c r="C4110" s="1113" t="s">
        <v>7838</v>
      </c>
      <c r="D4110" s="1113"/>
      <c r="E4110" s="1113"/>
      <c r="F4110" s="1113"/>
      <c r="G4110" s="406" t="s">
        <v>164</v>
      </c>
      <c r="H4110" s="1117">
        <v>1.42</v>
      </c>
      <c r="I4110" s="1115"/>
    </row>
    <row r="4111" spans="1:9" ht="12.75" customHeight="1" x14ac:dyDescent="0.2">
      <c r="A4111" s="1112" t="s">
        <v>7839</v>
      </c>
      <c r="B4111" s="1112"/>
      <c r="C4111" s="1113" t="s">
        <v>7840</v>
      </c>
      <c r="D4111" s="1113"/>
      <c r="E4111" s="1113"/>
      <c r="F4111" s="1113"/>
      <c r="G4111" s="406" t="s">
        <v>164</v>
      </c>
      <c r="H4111" s="1117">
        <v>1.2</v>
      </c>
      <c r="I4111" s="1115"/>
    </row>
    <row r="4112" spans="1:9" ht="12.75" customHeight="1" x14ac:dyDescent="0.2">
      <c r="A4112" s="1112" t="s">
        <v>7841</v>
      </c>
      <c r="B4112" s="1112"/>
      <c r="C4112" s="1113" t="s">
        <v>7842</v>
      </c>
      <c r="D4112" s="1113"/>
      <c r="E4112" s="1113"/>
      <c r="F4112" s="1113"/>
      <c r="G4112" s="406" t="s">
        <v>164</v>
      </c>
      <c r="H4112" s="1117">
        <v>0.97</v>
      </c>
      <c r="I4112" s="1115"/>
    </row>
    <row r="4113" spans="1:9" ht="12.75" customHeight="1" x14ac:dyDescent="0.2">
      <c r="A4113" s="1112" t="s">
        <v>7843</v>
      </c>
      <c r="B4113" s="1112"/>
      <c r="C4113" s="1113" t="s">
        <v>7844</v>
      </c>
      <c r="D4113" s="1113"/>
      <c r="E4113" s="1113"/>
      <c r="F4113" s="1113"/>
      <c r="G4113" s="406" t="s">
        <v>164</v>
      </c>
      <c r="H4113" s="1117">
        <v>0.74</v>
      </c>
      <c r="I4113" s="1115"/>
    </row>
    <row r="4114" spans="1:9" ht="12.75" customHeight="1" x14ac:dyDescent="0.2">
      <c r="A4114" s="1112" t="s">
        <v>7845</v>
      </c>
      <c r="B4114" s="1112"/>
      <c r="C4114" s="1113" t="s">
        <v>7846</v>
      </c>
      <c r="D4114" s="1113"/>
      <c r="E4114" s="1113"/>
      <c r="F4114" s="1113"/>
      <c r="G4114" s="406" t="s">
        <v>148</v>
      </c>
      <c r="H4114" s="1117">
        <v>6</v>
      </c>
      <c r="I4114" s="1115"/>
    </row>
    <row r="4115" spans="1:9" ht="12.75" customHeight="1" x14ac:dyDescent="0.2">
      <c r="A4115" s="1112" t="s">
        <v>7847</v>
      </c>
      <c r="B4115" s="1112"/>
      <c r="C4115" s="1113" t="s">
        <v>7848</v>
      </c>
      <c r="D4115" s="1113"/>
      <c r="E4115" s="1113"/>
      <c r="F4115" s="1113"/>
      <c r="G4115" s="406" t="s">
        <v>7849</v>
      </c>
      <c r="H4115" s="1116">
        <v>450.73</v>
      </c>
      <c r="I4115" s="1115"/>
    </row>
    <row r="4116" spans="1:9" ht="12.75" customHeight="1" x14ac:dyDescent="0.2">
      <c r="A4116" s="1112" t="s">
        <v>7850</v>
      </c>
      <c r="B4116" s="1112"/>
      <c r="C4116" s="1113" t="s">
        <v>7851</v>
      </c>
      <c r="D4116" s="1113"/>
      <c r="E4116" s="1113"/>
      <c r="F4116" s="1113"/>
      <c r="G4116" s="406" t="s">
        <v>7849</v>
      </c>
      <c r="H4116" s="1116">
        <v>323.48</v>
      </c>
      <c r="I4116" s="1115"/>
    </row>
    <row r="4117" spans="1:9" ht="12.75" customHeight="1" x14ac:dyDescent="0.2">
      <c r="A4117" s="1112" t="s">
        <v>7852</v>
      </c>
      <c r="B4117" s="1112"/>
      <c r="C4117" s="1113" t="s">
        <v>7853</v>
      </c>
      <c r="D4117" s="1113"/>
      <c r="E4117" s="1113"/>
      <c r="F4117" s="1113"/>
      <c r="G4117" s="406" t="s">
        <v>7849</v>
      </c>
      <c r="H4117" s="1116">
        <v>543.27</v>
      </c>
      <c r="I4117" s="1115"/>
    </row>
    <row r="4118" spans="1:9" ht="12.75" customHeight="1" x14ac:dyDescent="0.2">
      <c r="A4118" s="1112" t="s">
        <v>7854</v>
      </c>
      <c r="B4118" s="1112"/>
      <c r="C4118" s="1113" t="s">
        <v>7855</v>
      </c>
      <c r="D4118" s="1113"/>
      <c r="E4118" s="1113"/>
      <c r="F4118" s="1113"/>
      <c r="G4118" s="406" t="s">
        <v>7849</v>
      </c>
      <c r="H4118" s="1116">
        <v>507.77</v>
      </c>
      <c r="I4118" s="1115"/>
    </row>
    <row r="4119" spans="1:9" ht="12.75" customHeight="1" x14ac:dyDescent="0.2">
      <c r="A4119" s="1112" t="s">
        <v>7856</v>
      </c>
      <c r="B4119" s="1112"/>
      <c r="C4119" s="1113" t="s">
        <v>7857</v>
      </c>
      <c r="D4119" s="1113"/>
      <c r="E4119" s="1113"/>
      <c r="F4119" s="1113"/>
      <c r="G4119" s="406" t="s">
        <v>167</v>
      </c>
      <c r="H4119" s="1128">
        <v>1200.4100000000001</v>
      </c>
      <c r="I4119" s="1115"/>
    </row>
    <row r="4120" spans="1:9" ht="12.75" customHeight="1" x14ac:dyDescent="0.2">
      <c r="A4120" s="1112" t="s">
        <v>7858</v>
      </c>
      <c r="B4120" s="1112"/>
      <c r="C4120" s="1113" t="s">
        <v>7859</v>
      </c>
      <c r="D4120" s="1113"/>
      <c r="E4120" s="1113"/>
      <c r="F4120" s="1113"/>
      <c r="G4120" s="406" t="s">
        <v>7849</v>
      </c>
      <c r="H4120" s="1116">
        <v>770.58</v>
      </c>
      <c r="I4120" s="1115"/>
    </row>
    <row r="4121" spans="1:9" ht="12.75" customHeight="1" x14ac:dyDescent="0.2">
      <c r="A4121" s="1112" t="s">
        <v>7860</v>
      </c>
      <c r="B4121" s="1112"/>
      <c r="C4121" s="1113" t="s">
        <v>7861</v>
      </c>
      <c r="D4121" s="1113"/>
      <c r="E4121" s="1113"/>
      <c r="F4121" s="1113"/>
      <c r="G4121" s="406" t="s">
        <v>7849</v>
      </c>
      <c r="H4121" s="1116">
        <v>723.37</v>
      </c>
      <c r="I4121" s="1115"/>
    </row>
    <row r="4122" spans="1:9" ht="12.75" customHeight="1" x14ac:dyDescent="0.2">
      <c r="A4122" s="1112" t="s">
        <v>7862</v>
      </c>
      <c r="B4122" s="1112"/>
      <c r="C4122" s="1113" t="s">
        <v>7863</v>
      </c>
      <c r="D4122" s="1113"/>
      <c r="E4122" s="1113"/>
      <c r="F4122" s="1113"/>
      <c r="G4122" s="406" t="s">
        <v>7849</v>
      </c>
      <c r="H4122" s="1128">
        <v>1175.23</v>
      </c>
      <c r="I4122" s="1115"/>
    </row>
    <row r="4123" spans="1:9" ht="12.75" customHeight="1" x14ac:dyDescent="0.2">
      <c r="A4123" s="1112" t="s">
        <v>7864</v>
      </c>
      <c r="B4123" s="1112"/>
      <c r="C4123" s="1113" t="s">
        <v>7865</v>
      </c>
      <c r="D4123" s="1113"/>
      <c r="E4123" s="1113"/>
      <c r="F4123" s="1113"/>
      <c r="G4123" s="406" t="s">
        <v>7849</v>
      </c>
      <c r="H4123" s="1128">
        <v>1032.8499999999999</v>
      </c>
      <c r="I4123" s="1115"/>
    </row>
    <row r="4124" spans="1:9" ht="12.75" customHeight="1" x14ac:dyDescent="0.2">
      <c r="A4124" s="1112" t="s">
        <v>7866</v>
      </c>
      <c r="B4124" s="1112"/>
      <c r="C4124" s="1113" t="s">
        <v>7867</v>
      </c>
      <c r="D4124" s="1113"/>
      <c r="E4124" s="1113"/>
      <c r="F4124" s="1113"/>
      <c r="G4124" s="406" t="s">
        <v>7849</v>
      </c>
      <c r="H4124" s="1128">
        <v>1399.98</v>
      </c>
      <c r="I4124" s="1115"/>
    </row>
    <row r="4125" spans="1:9" ht="12.75" customHeight="1" x14ac:dyDescent="0.2">
      <c r="A4125" s="1112" t="s">
        <v>7868</v>
      </c>
      <c r="B4125" s="1112"/>
      <c r="C4125" s="1113" t="s">
        <v>7869</v>
      </c>
      <c r="D4125" s="1113"/>
      <c r="E4125" s="1113"/>
      <c r="F4125" s="1113"/>
      <c r="G4125" s="406" t="s">
        <v>7849</v>
      </c>
      <c r="H4125" s="1128">
        <v>1502.25</v>
      </c>
      <c r="I4125" s="1115"/>
    </row>
    <row r="4126" spans="1:9" ht="12.75" customHeight="1" x14ac:dyDescent="0.2">
      <c r="A4126" s="1112" t="s">
        <v>7870</v>
      </c>
      <c r="B4126" s="1112"/>
      <c r="C4126" s="1113" t="s">
        <v>7871</v>
      </c>
      <c r="D4126" s="1113"/>
      <c r="E4126" s="1113"/>
      <c r="F4126" s="1113"/>
      <c r="G4126" s="406" t="s">
        <v>7849</v>
      </c>
      <c r="H4126" s="1128">
        <v>1407.42</v>
      </c>
      <c r="I4126" s="1115"/>
    </row>
    <row r="4127" spans="1:9" ht="12.75" customHeight="1" x14ac:dyDescent="0.2">
      <c r="A4127" s="1112" t="s">
        <v>7872</v>
      </c>
      <c r="B4127" s="1112"/>
      <c r="C4127" s="1113" t="s">
        <v>7873</v>
      </c>
      <c r="D4127" s="1113"/>
      <c r="E4127" s="1113"/>
      <c r="F4127" s="1113"/>
      <c r="G4127" s="406" t="s">
        <v>7849</v>
      </c>
      <c r="H4127" s="1128">
        <v>1012.6</v>
      </c>
      <c r="I4127" s="1115"/>
    </row>
    <row r="4128" spans="1:9" ht="12.75" customHeight="1" x14ac:dyDescent="0.2">
      <c r="A4128" s="1112" t="s">
        <v>7874</v>
      </c>
      <c r="B4128" s="1112"/>
      <c r="C4128" s="1113" t="s">
        <v>7875</v>
      </c>
      <c r="D4128" s="1113"/>
      <c r="E4128" s="1113"/>
      <c r="F4128" s="1113"/>
      <c r="G4128" s="406" t="s">
        <v>7849</v>
      </c>
      <c r="H4128" s="1128">
        <v>1036.32</v>
      </c>
      <c r="I4128" s="1115"/>
    </row>
    <row r="4129" spans="1:9" ht="12.75" customHeight="1" x14ac:dyDescent="0.2">
      <c r="A4129" s="1112" t="s">
        <v>7876</v>
      </c>
      <c r="B4129" s="1112"/>
      <c r="C4129" s="1113" t="s">
        <v>7877</v>
      </c>
      <c r="D4129" s="1113"/>
      <c r="E4129" s="1113"/>
      <c r="F4129" s="1113"/>
      <c r="G4129" s="406" t="s">
        <v>7849</v>
      </c>
      <c r="H4129" s="1128">
        <v>1182.82</v>
      </c>
      <c r="I4129" s="1115"/>
    </row>
    <row r="4130" spans="1:9" ht="12.75" customHeight="1" x14ac:dyDescent="0.2">
      <c r="A4130" s="1112" t="s">
        <v>7878</v>
      </c>
      <c r="B4130" s="1112"/>
      <c r="C4130" s="1113" t="s">
        <v>7879</v>
      </c>
      <c r="D4130" s="1113"/>
      <c r="E4130" s="1113"/>
      <c r="F4130" s="1113"/>
      <c r="G4130" s="406" t="s">
        <v>7849</v>
      </c>
      <c r="H4130" s="1128">
        <v>1736.24</v>
      </c>
      <c r="I4130" s="1115"/>
    </row>
    <row r="4131" spans="1:9" ht="12.75" customHeight="1" x14ac:dyDescent="0.2">
      <c r="A4131" s="1112" t="s">
        <v>7880</v>
      </c>
      <c r="B4131" s="1112"/>
      <c r="C4131" s="1113" t="s">
        <v>7881</v>
      </c>
      <c r="D4131" s="1113"/>
      <c r="E4131" s="1113"/>
      <c r="F4131" s="1113"/>
      <c r="G4131" s="406" t="s">
        <v>7849</v>
      </c>
      <c r="H4131" s="1128">
        <v>1103.68</v>
      </c>
      <c r="I4131" s="1115"/>
    </row>
    <row r="4132" spans="1:9" ht="12.75" customHeight="1" x14ac:dyDescent="0.2">
      <c r="A4132" s="1112" t="s">
        <v>7882</v>
      </c>
      <c r="B4132" s="1112"/>
      <c r="C4132" s="1113" t="s">
        <v>7883</v>
      </c>
      <c r="D4132" s="1113"/>
      <c r="E4132" s="1113"/>
      <c r="F4132" s="1113"/>
      <c r="G4132" s="406" t="s">
        <v>7849</v>
      </c>
      <c r="H4132" s="1116">
        <v>968.02</v>
      </c>
      <c r="I4132" s="1115"/>
    </row>
    <row r="4133" spans="1:9" ht="12.75" customHeight="1" x14ac:dyDescent="0.2">
      <c r="A4133" s="1112" t="s">
        <v>7884</v>
      </c>
      <c r="B4133" s="1112"/>
      <c r="C4133" s="1113" t="s">
        <v>7885</v>
      </c>
      <c r="D4133" s="1113"/>
      <c r="E4133" s="1113"/>
      <c r="F4133" s="1113"/>
      <c r="G4133" s="406" t="s">
        <v>7849</v>
      </c>
      <c r="H4133" s="1128">
        <v>1287.83</v>
      </c>
      <c r="I4133" s="1115"/>
    </row>
    <row r="4134" spans="1:9" ht="12.75" customHeight="1" x14ac:dyDescent="0.2">
      <c r="A4134" s="1112" t="s">
        <v>7886</v>
      </c>
      <c r="B4134" s="1112"/>
      <c r="C4134" s="1113" t="s">
        <v>7887</v>
      </c>
      <c r="D4134" s="1113"/>
      <c r="E4134" s="1113"/>
      <c r="F4134" s="1113"/>
      <c r="G4134" s="406" t="s">
        <v>7849</v>
      </c>
      <c r="H4134" s="1116">
        <v>770.63</v>
      </c>
      <c r="I4134" s="1115"/>
    </row>
    <row r="4135" spans="1:9" ht="12.75" customHeight="1" x14ac:dyDescent="0.2">
      <c r="A4135" s="1112" t="s">
        <v>7888</v>
      </c>
      <c r="B4135" s="1112"/>
      <c r="C4135" s="1113" t="s">
        <v>7889</v>
      </c>
      <c r="D4135" s="1113"/>
      <c r="E4135" s="1113"/>
      <c r="F4135" s="1113"/>
      <c r="G4135" s="406" t="s">
        <v>7849</v>
      </c>
      <c r="H4135" s="1128">
        <v>1399.98</v>
      </c>
      <c r="I4135" s="1115"/>
    </row>
    <row r="4136" spans="1:9" ht="12.75" customHeight="1" x14ac:dyDescent="0.2">
      <c r="A4136" s="1112" t="s">
        <v>7890</v>
      </c>
      <c r="B4136" s="1112"/>
      <c r="C4136" s="1113" t="s">
        <v>7891</v>
      </c>
      <c r="D4136" s="1113"/>
      <c r="E4136" s="1113"/>
      <c r="F4136" s="1113"/>
      <c r="G4136" s="406" t="s">
        <v>7849</v>
      </c>
      <c r="H4136" s="1128">
        <v>1103.68</v>
      </c>
      <c r="I4136" s="1115"/>
    </row>
    <row r="4137" spans="1:9" ht="12.75" customHeight="1" x14ac:dyDescent="0.2">
      <c r="A4137" s="1112" t="s">
        <v>7892</v>
      </c>
      <c r="B4137" s="1112"/>
      <c r="C4137" s="1113" t="s">
        <v>7893</v>
      </c>
      <c r="D4137" s="1113"/>
      <c r="E4137" s="1113"/>
      <c r="F4137" s="1113"/>
      <c r="G4137" s="406" t="s">
        <v>7849</v>
      </c>
      <c r="H4137" s="1128">
        <v>1348.4</v>
      </c>
      <c r="I4137" s="1115"/>
    </row>
    <row r="4138" spans="1:9" ht="12.75" customHeight="1" x14ac:dyDescent="0.2">
      <c r="A4138" s="1112" t="s">
        <v>7894</v>
      </c>
      <c r="B4138" s="1112"/>
      <c r="C4138" s="1113" t="s">
        <v>7895</v>
      </c>
      <c r="D4138" s="1113"/>
      <c r="E4138" s="1113"/>
      <c r="F4138" s="1113"/>
      <c r="G4138" s="406" t="s">
        <v>7849</v>
      </c>
      <c r="H4138" s="1128">
        <v>1296.82</v>
      </c>
      <c r="I4138" s="1115"/>
    </row>
    <row r="4139" spans="1:9" ht="12.75" customHeight="1" x14ac:dyDescent="0.2">
      <c r="A4139" s="1112" t="s">
        <v>7896</v>
      </c>
      <c r="B4139" s="1112"/>
      <c r="C4139" s="1113" t="s">
        <v>7897</v>
      </c>
      <c r="D4139" s="1113"/>
      <c r="E4139" s="1113"/>
      <c r="F4139" s="1113"/>
      <c r="G4139" s="406" t="s">
        <v>7849</v>
      </c>
      <c r="H4139" s="1128">
        <v>1111.02</v>
      </c>
      <c r="I4139" s="1115"/>
    </row>
    <row r="4140" spans="1:9" ht="12.75" customHeight="1" x14ac:dyDescent="0.2">
      <c r="A4140" s="1112" t="s">
        <v>7898</v>
      </c>
      <c r="B4140" s="1112"/>
      <c r="C4140" s="1113" t="s">
        <v>7899</v>
      </c>
      <c r="D4140" s="1113"/>
      <c r="E4140" s="1113"/>
      <c r="F4140" s="1113"/>
      <c r="G4140" s="406" t="s">
        <v>7849</v>
      </c>
      <c r="H4140" s="1128">
        <v>1189.8399999999999</v>
      </c>
      <c r="I4140" s="1115"/>
    </row>
    <row r="4141" spans="1:9" ht="12.75" customHeight="1" x14ac:dyDescent="0.2">
      <c r="A4141" s="1112" t="s">
        <v>7900</v>
      </c>
      <c r="B4141" s="1112"/>
      <c r="C4141" s="1113" t="s">
        <v>7901</v>
      </c>
      <c r="D4141" s="1113"/>
      <c r="E4141" s="1113"/>
      <c r="F4141" s="1113"/>
      <c r="G4141" s="406" t="s">
        <v>7849</v>
      </c>
      <c r="H4141" s="1116">
        <v>956.58</v>
      </c>
      <c r="I4141" s="1115"/>
    </row>
    <row r="4142" spans="1:9" ht="12.75" customHeight="1" x14ac:dyDescent="0.2">
      <c r="A4142" s="1112" t="s">
        <v>7902</v>
      </c>
      <c r="B4142" s="1112"/>
      <c r="C4142" s="1113" t="s">
        <v>7903</v>
      </c>
      <c r="D4142" s="1113"/>
      <c r="E4142" s="1113"/>
      <c r="F4142" s="1113"/>
      <c r="G4142" s="406" t="s">
        <v>7849</v>
      </c>
      <c r="H4142" s="1128">
        <v>1018.44</v>
      </c>
      <c r="I4142" s="1115"/>
    </row>
    <row r="4143" spans="1:9" ht="12.75" customHeight="1" x14ac:dyDescent="0.2">
      <c r="A4143" s="1112" t="s">
        <v>7904</v>
      </c>
      <c r="B4143" s="1112"/>
      <c r="C4143" s="1113" t="s">
        <v>7905</v>
      </c>
      <c r="D4143" s="1113"/>
      <c r="E4143" s="1113"/>
      <c r="F4143" s="1113"/>
      <c r="G4143" s="406" t="s">
        <v>7849</v>
      </c>
      <c r="H4143" s="1116">
        <v>908.98</v>
      </c>
      <c r="I4143" s="1115"/>
    </row>
    <row r="4144" spans="1:9" ht="12.75" customHeight="1" x14ac:dyDescent="0.2">
      <c r="A4144" s="1112" t="s">
        <v>7906</v>
      </c>
      <c r="B4144" s="1112"/>
      <c r="C4144" s="1113" t="s">
        <v>7907</v>
      </c>
      <c r="D4144" s="1113"/>
      <c r="E4144" s="1113"/>
      <c r="F4144" s="1113"/>
      <c r="G4144" s="406" t="s">
        <v>7849</v>
      </c>
      <c r="H4144" s="1116">
        <v>456.86</v>
      </c>
      <c r="I4144" s="1115"/>
    </row>
    <row r="4145" spans="1:9" ht="12.75" customHeight="1" x14ac:dyDescent="0.2">
      <c r="A4145" s="1112" t="s">
        <v>7908</v>
      </c>
      <c r="B4145" s="1112"/>
      <c r="C4145" s="1113" t="s">
        <v>7909</v>
      </c>
      <c r="D4145" s="1113"/>
      <c r="E4145" s="1113"/>
      <c r="F4145" s="1113"/>
      <c r="G4145" s="406" t="s">
        <v>7849</v>
      </c>
      <c r="H4145" s="1116">
        <v>576.71</v>
      </c>
      <c r="I4145" s="1115"/>
    </row>
    <row r="4146" spans="1:9" ht="12.75" customHeight="1" x14ac:dyDescent="0.2">
      <c r="A4146" s="1112" t="s">
        <v>7910</v>
      </c>
      <c r="B4146" s="1112"/>
      <c r="C4146" s="1113" t="s">
        <v>7911</v>
      </c>
      <c r="D4146" s="1113"/>
      <c r="E4146" s="1113"/>
      <c r="F4146" s="1113"/>
      <c r="G4146" s="406" t="s">
        <v>7849</v>
      </c>
      <c r="H4146" s="1116">
        <v>770.58</v>
      </c>
      <c r="I4146" s="1115"/>
    </row>
    <row r="4147" spans="1:9" ht="12.75" customHeight="1" x14ac:dyDescent="0.2">
      <c r="A4147" s="1127">
        <v>37</v>
      </c>
      <c r="B4147" s="1119"/>
      <c r="C4147" s="1120" t="s">
        <v>7912</v>
      </c>
      <c r="D4147" s="1120"/>
      <c r="E4147" s="1120"/>
      <c r="F4147" s="1120"/>
      <c r="G4147" s="405"/>
      <c r="H4147" s="1121"/>
      <c r="I4147" s="1121"/>
    </row>
    <row r="4148" spans="1:9" ht="12.75" customHeight="1" x14ac:dyDescent="0.2">
      <c r="A4148" s="1112" t="s">
        <v>7913</v>
      </c>
      <c r="B4148" s="1112"/>
      <c r="C4148" s="1113" t="s">
        <v>7914</v>
      </c>
      <c r="D4148" s="1113"/>
      <c r="E4148" s="1113"/>
      <c r="F4148" s="1113"/>
      <c r="G4148" s="406" t="s">
        <v>6024</v>
      </c>
      <c r="H4148" s="1117">
        <v>1.53</v>
      </c>
      <c r="I4148" s="1115"/>
    </row>
    <row r="4149" spans="1:9" ht="12.75" customHeight="1" x14ac:dyDescent="0.2">
      <c r="A4149" s="1112" t="s">
        <v>7915</v>
      </c>
      <c r="B4149" s="1112"/>
      <c r="C4149" s="1113" t="s">
        <v>7916</v>
      </c>
      <c r="D4149" s="1113"/>
      <c r="E4149" s="1113"/>
      <c r="F4149" s="1113"/>
      <c r="G4149" s="406" t="s">
        <v>5922</v>
      </c>
      <c r="H4149" s="1114">
        <v>25.79</v>
      </c>
      <c r="I4149" s="1115"/>
    </row>
    <row r="4150" spans="1:9" ht="12.75" customHeight="1" x14ac:dyDescent="0.2">
      <c r="A4150" s="1112" t="s">
        <v>7917</v>
      </c>
      <c r="B4150" s="1112"/>
      <c r="C4150" s="1113" t="s">
        <v>7918</v>
      </c>
      <c r="D4150" s="1113"/>
      <c r="E4150" s="1113"/>
      <c r="F4150" s="1113"/>
      <c r="G4150" s="406" t="s">
        <v>5922</v>
      </c>
      <c r="H4150" s="1114">
        <v>84.49</v>
      </c>
      <c r="I4150" s="1115"/>
    </row>
    <row r="4151" spans="1:9" ht="12.75" customHeight="1" x14ac:dyDescent="0.2">
      <c r="A4151" s="1127">
        <v>38</v>
      </c>
      <c r="B4151" s="1119"/>
      <c r="C4151" s="1120" t="s">
        <v>7919</v>
      </c>
      <c r="D4151" s="1120"/>
      <c r="E4151" s="1120"/>
      <c r="F4151" s="1120"/>
      <c r="G4151" s="405"/>
      <c r="H4151" s="1121"/>
      <c r="I4151" s="1121"/>
    </row>
    <row r="4152" spans="1:9" ht="12.75" customHeight="1" x14ac:dyDescent="0.2">
      <c r="A4152" s="1112" t="s">
        <v>7920</v>
      </c>
      <c r="B4152" s="1112"/>
      <c r="C4152" s="1113" t="s">
        <v>7921</v>
      </c>
      <c r="D4152" s="1113"/>
      <c r="E4152" s="1113"/>
      <c r="F4152" s="1113"/>
      <c r="G4152" s="406" t="s">
        <v>164</v>
      </c>
      <c r="H4152" s="1117">
        <v>0.18</v>
      </c>
      <c r="I4152" s="1115"/>
    </row>
    <row r="4153" spans="1:9" ht="12.75" customHeight="1" x14ac:dyDescent="0.2">
      <c r="A4153" s="1112" t="s">
        <v>7922</v>
      </c>
      <c r="B4153" s="1112"/>
      <c r="C4153" s="1113" t="s">
        <v>7923</v>
      </c>
      <c r="D4153" s="1113"/>
      <c r="E4153" s="1113"/>
      <c r="F4153" s="1113"/>
      <c r="G4153" s="406" t="s">
        <v>164</v>
      </c>
      <c r="H4153" s="1117">
        <v>0.67</v>
      </c>
      <c r="I4153" s="1115"/>
    </row>
    <row r="4154" spans="1:9" ht="12.75" customHeight="1" x14ac:dyDescent="0.2">
      <c r="A4154" s="1112" t="s">
        <v>7924</v>
      </c>
      <c r="B4154" s="1112"/>
      <c r="C4154" s="1113" t="s">
        <v>7925</v>
      </c>
      <c r="D4154" s="1113"/>
      <c r="E4154" s="1113"/>
      <c r="F4154" s="1113"/>
      <c r="G4154" s="406" t="s">
        <v>164</v>
      </c>
      <c r="H4154" s="1117">
        <v>0.57999999999999996</v>
      </c>
      <c r="I4154" s="1115"/>
    </row>
    <row r="4155" spans="1:9" ht="12.75" customHeight="1" x14ac:dyDescent="0.2">
      <c r="A4155" s="1112" t="s">
        <v>7926</v>
      </c>
      <c r="B4155" s="1112"/>
      <c r="C4155" s="1113" t="s">
        <v>7927</v>
      </c>
      <c r="D4155" s="1113"/>
      <c r="E4155" s="1113"/>
      <c r="F4155" s="1113"/>
      <c r="G4155" s="406" t="s">
        <v>164</v>
      </c>
      <c r="H4155" s="1117">
        <v>0.5</v>
      </c>
      <c r="I4155" s="1115"/>
    </row>
    <row r="4156" spans="1:9" ht="12.75" customHeight="1" x14ac:dyDescent="0.2">
      <c r="A4156" s="1112" t="s">
        <v>7928</v>
      </c>
      <c r="B4156" s="1112"/>
      <c r="C4156" s="1113" t="s">
        <v>7929</v>
      </c>
      <c r="D4156" s="1113"/>
      <c r="E4156" s="1113"/>
      <c r="F4156" s="1113"/>
      <c r="G4156" s="406" t="s">
        <v>164</v>
      </c>
      <c r="H4156" s="1117">
        <v>0.42</v>
      </c>
      <c r="I4156" s="1115"/>
    </row>
    <row r="4157" spans="1:9" ht="12.75" customHeight="1" x14ac:dyDescent="0.2">
      <c r="A4157" s="1112" t="s">
        <v>7930</v>
      </c>
      <c r="B4157" s="1112"/>
      <c r="C4157" s="1113" t="s">
        <v>7931</v>
      </c>
      <c r="D4157" s="1113"/>
      <c r="E4157" s="1113"/>
      <c r="F4157" s="1113"/>
      <c r="G4157" s="406" t="s">
        <v>164</v>
      </c>
      <c r="H4157" s="1117">
        <v>0.34</v>
      </c>
      <c r="I4157" s="1115"/>
    </row>
    <row r="4158" spans="1:9" ht="12.75" customHeight="1" x14ac:dyDescent="0.2">
      <c r="A4158" s="1112" t="s">
        <v>7932</v>
      </c>
      <c r="B4158" s="1112"/>
      <c r="C4158" s="1113" t="s">
        <v>7933</v>
      </c>
      <c r="D4158" s="1113"/>
      <c r="E4158" s="1113"/>
      <c r="F4158" s="1113"/>
      <c r="G4158" s="406" t="s">
        <v>164</v>
      </c>
      <c r="H4158" s="1117">
        <v>0.26</v>
      </c>
      <c r="I4158" s="1115"/>
    </row>
    <row r="4159" spans="1:9" ht="12.75" customHeight="1" x14ac:dyDescent="0.2">
      <c r="A4159" s="1112" t="s">
        <v>7934</v>
      </c>
      <c r="B4159" s="1112"/>
      <c r="C4159" s="1113" t="s">
        <v>7935</v>
      </c>
      <c r="D4159" s="1113"/>
      <c r="E4159" s="1113"/>
      <c r="F4159" s="1113"/>
      <c r="G4159" s="406" t="s">
        <v>164</v>
      </c>
      <c r="H4159" s="1117">
        <v>0.05</v>
      </c>
      <c r="I4159" s="1115"/>
    </row>
    <row r="4160" spans="1:9" ht="12.75" customHeight="1" x14ac:dyDescent="0.2">
      <c r="A4160" s="1112" t="s">
        <v>7936</v>
      </c>
      <c r="B4160" s="1112"/>
      <c r="C4160" s="1113" t="s">
        <v>7937</v>
      </c>
      <c r="D4160" s="1113"/>
      <c r="E4160" s="1113"/>
      <c r="F4160" s="1113"/>
      <c r="G4160" s="406" t="s">
        <v>164</v>
      </c>
      <c r="H4160" s="1117">
        <v>0.4</v>
      </c>
      <c r="I4160" s="1115"/>
    </row>
    <row r="4161" spans="1:9" ht="12.75" customHeight="1" x14ac:dyDescent="0.2">
      <c r="A4161" s="1112" t="s">
        <v>7938</v>
      </c>
      <c r="B4161" s="1112"/>
      <c r="C4161" s="1113" t="s">
        <v>7939</v>
      </c>
      <c r="D4161" s="1113"/>
      <c r="E4161" s="1113"/>
      <c r="F4161" s="1113"/>
      <c r="G4161" s="406" t="s">
        <v>164</v>
      </c>
      <c r="H4161" s="1117">
        <v>1.64</v>
      </c>
      <c r="I4161" s="1115"/>
    </row>
    <row r="4162" spans="1:9" ht="12.75" customHeight="1" x14ac:dyDescent="0.2">
      <c r="A4162" s="1112" t="s">
        <v>7940</v>
      </c>
      <c r="B4162" s="1112"/>
      <c r="C4162" s="1113" t="s">
        <v>7941</v>
      </c>
      <c r="D4162" s="1113"/>
      <c r="E4162" s="1113"/>
      <c r="F4162" s="1113"/>
      <c r="G4162" s="406" t="s">
        <v>164</v>
      </c>
      <c r="H4162" s="1117">
        <v>1.44</v>
      </c>
      <c r="I4162" s="1115"/>
    </row>
    <row r="4163" spans="1:9" ht="12.75" customHeight="1" x14ac:dyDescent="0.2">
      <c r="A4163" s="1112" t="s">
        <v>7942</v>
      </c>
      <c r="B4163" s="1112"/>
      <c r="C4163" s="1113" t="s">
        <v>7943</v>
      </c>
      <c r="D4163" s="1113"/>
      <c r="E4163" s="1113"/>
      <c r="F4163" s="1113"/>
      <c r="G4163" s="406" t="s">
        <v>164</v>
      </c>
      <c r="H4163" s="1117">
        <v>1.23</v>
      </c>
      <c r="I4163" s="1115"/>
    </row>
    <row r="4164" spans="1:9" ht="12.75" customHeight="1" x14ac:dyDescent="0.2">
      <c r="A4164" s="1112" t="s">
        <v>7944</v>
      </c>
      <c r="B4164" s="1112"/>
      <c r="C4164" s="1113" t="s">
        <v>7945</v>
      </c>
      <c r="D4164" s="1113"/>
      <c r="E4164" s="1113"/>
      <c r="F4164" s="1113"/>
      <c r="G4164" s="406" t="s">
        <v>164</v>
      </c>
      <c r="H4164" s="1117">
        <v>1.02</v>
      </c>
      <c r="I4164" s="1115"/>
    </row>
    <row r="4165" spans="1:9" ht="12.75" customHeight="1" x14ac:dyDescent="0.2">
      <c r="A4165" s="1112" t="s">
        <v>7946</v>
      </c>
      <c r="B4165" s="1112"/>
      <c r="C4165" s="1113" t="s">
        <v>7947</v>
      </c>
      <c r="D4165" s="1113"/>
      <c r="E4165" s="1113"/>
      <c r="F4165" s="1113"/>
      <c r="G4165" s="406" t="s">
        <v>164</v>
      </c>
      <c r="H4165" s="1117">
        <v>0.81</v>
      </c>
      <c r="I4165" s="1115"/>
    </row>
    <row r="4166" spans="1:9" ht="12.75" customHeight="1" x14ac:dyDescent="0.2">
      <c r="A4166" s="1112" t="s">
        <v>7948</v>
      </c>
      <c r="B4166" s="1112"/>
      <c r="C4166" s="1113" t="s">
        <v>7949</v>
      </c>
      <c r="D4166" s="1113"/>
      <c r="E4166" s="1113"/>
      <c r="F4166" s="1113"/>
      <c r="G4166" s="406" t="s">
        <v>164</v>
      </c>
      <c r="H4166" s="1117">
        <v>0.61</v>
      </c>
      <c r="I4166" s="1115"/>
    </row>
    <row r="4167" spans="1:9" ht="12.75" customHeight="1" x14ac:dyDescent="0.2">
      <c r="A4167" s="1112" t="s">
        <v>7950</v>
      </c>
      <c r="B4167" s="1112"/>
      <c r="C4167" s="1113" t="s">
        <v>7951</v>
      </c>
      <c r="D4167" s="1113"/>
      <c r="E4167" s="1113"/>
      <c r="F4167" s="1113"/>
      <c r="G4167" s="406" t="s">
        <v>164</v>
      </c>
      <c r="H4167" s="1117">
        <v>0.05</v>
      </c>
      <c r="I4167" s="1115"/>
    </row>
    <row r="4168" spans="1:9" ht="12.75" customHeight="1" x14ac:dyDescent="0.2">
      <c r="A4168" s="1112" t="s">
        <v>7952</v>
      </c>
      <c r="B4168" s="1112"/>
      <c r="C4168" s="1113" t="s">
        <v>7953</v>
      </c>
      <c r="D4168" s="1113"/>
      <c r="E4168" s="1113"/>
      <c r="F4168" s="1113"/>
      <c r="G4168" s="406" t="s">
        <v>164</v>
      </c>
      <c r="H4168" s="1117">
        <v>0.09</v>
      </c>
      <c r="I4168" s="1115"/>
    </row>
    <row r="4169" spans="1:9" ht="12.75" customHeight="1" x14ac:dyDescent="0.2">
      <c r="A4169" s="1112" t="s">
        <v>7954</v>
      </c>
      <c r="B4169" s="1112"/>
      <c r="C4169" s="1113" t="s">
        <v>7955</v>
      </c>
      <c r="D4169" s="1113"/>
      <c r="E4169" s="1113"/>
      <c r="F4169" s="1113"/>
      <c r="G4169" s="406" t="s">
        <v>164</v>
      </c>
      <c r="H4169" s="1117">
        <v>7.0000000000000007E-2</v>
      </c>
      <c r="I4169" s="1115"/>
    </row>
    <row r="4170" spans="1:9" ht="12.75" customHeight="1" x14ac:dyDescent="0.2">
      <c r="A4170" s="1112" t="s">
        <v>7956</v>
      </c>
      <c r="B4170" s="1112"/>
      <c r="C4170" s="1113" t="s">
        <v>7957</v>
      </c>
      <c r="D4170" s="1113"/>
      <c r="E4170" s="1113"/>
      <c r="F4170" s="1113"/>
      <c r="G4170" s="406" t="s">
        <v>164</v>
      </c>
      <c r="H4170" s="1117">
        <v>0.15</v>
      </c>
      <c r="I4170" s="1115"/>
    </row>
    <row r="4171" spans="1:9" ht="12.75" customHeight="1" x14ac:dyDescent="0.2">
      <c r="A4171" s="1112" t="s">
        <v>7958</v>
      </c>
      <c r="B4171" s="1112"/>
      <c r="C4171" s="1113" t="s">
        <v>7959</v>
      </c>
      <c r="D4171" s="1113"/>
      <c r="E4171" s="1113"/>
      <c r="F4171" s="1113"/>
      <c r="G4171" s="406" t="s">
        <v>164</v>
      </c>
      <c r="H4171" s="1117">
        <v>0.13</v>
      </c>
      <c r="I4171" s="1115"/>
    </row>
    <row r="4172" spans="1:9" ht="12.75" customHeight="1" x14ac:dyDescent="0.2">
      <c r="A4172" s="1112" t="s">
        <v>7960</v>
      </c>
      <c r="B4172" s="1112"/>
      <c r="C4172" s="1113" t="s">
        <v>7961</v>
      </c>
      <c r="D4172" s="1113"/>
      <c r="E4172" s="1113"/>
      <c r="F4172" s="1113"/>
      <c r="G4172" s="406" t="s">
        <v>164</v>
      </c>
      <c r="H4172" s="1117">
        <v>0.11</v>
      </c>
      <c r="I4172" s="1115"/>
    </row>
    <row r="4173" spans="1:9" ht="12.75" customHeight="1" x14ac:dyDescent="0.2">
      <c r="A4173" s="1112" t="s">
        <v>7962</v>
      </c>
      <c r="B4173" s="1112"/>
      <c r="C4173" s="1113" t="s">
        <v>7963</v>
      </c>
      <c r="D4173" s="1113"/>
      <c r="E4173" s="1113"/>
      <c r="F4173" s="1113"/>
      <c r="G4173" s="406" t="s">
        <v>164</v>
      </c>
      <c r="H4173" s="1117">
        <v>0.17</v>
      </c>
      <c r="I4173" s="1115"/>
    </row>
    <row r="4174" spans="1:9" ht="12.75" customHeight="1" x14ac:dyDescent="0.2">
      <c r="A4174" s="1112" t="s">
        <v>7964</v>
      </c>
      <c r="B4174" s="1112"/>
      <c r="C4174" s="1113" t="s">
        <v>7965</v>
      </c>
      <c r="D4174" s="1113"/>
      <c r="E4174" s="1113"/>
      <c r="F4174" s="1113"/>
      <c r="G4174" s="406" t="s">
        <v>164</v>
      </c>
      <c r="H4174" s="1117">
        <v>0.34</v>
      </c>
      <c r="I4174" s="1115"/>
    </row>
    <row r="4175" spans="1:9" ht="12.75" customHeight="1" x14ac:dyDescent="0.2">
      <c r="A4175" s="1112" t="s">
        <v>7966</v>
      </c>
      <c r="B4175" s="1112"/>
      <c r="C4175" s="1113" t="s">
        <v>7967</v>
      </c>
      <c r="D4175" s="1113"/>
      <c r="E4175" s="1113"/>
      <c r="F4175" s="1113"/>
      <c r="G4175" s="406" t="s">
        <v>164</v>
      </c>
      <c r="H4175" s="1117">
        <v>1.19</v>
      </c>
      <c r="I4175" s="1115"/>
    </row>
    <row r="4176" spans="1:9" ht="12.75" customHeight="1" x14ac:dyDescent="0.2">
      <c r="A4176" s="1112" t="s">
        <v>7968</v>
      </c>
      <c r="B4176" s="1112"/>
      <c r="C4176" s="1113" t="s">
        <v>7969</v>
      </c>
      <c r="D4176" s="1113"/>
      <c r="E4176" s="1113"/>
      <c r="F4176" s="1113"/>
      <c r="G4176" s="406" t="s">
        <v>164</v>
      </c>
      <c r="H4176" s="1117">
        <v>1</v>
      </c>
      <c r="I4176" s="1115"/>
    </row>
    <row r="4177" spans="1:9" ht="12.75" customHeight="1" x14ac:dyDescent="0.2">
      <c r="A4177" s="1112" t="s">
        <v>7970</v>
      </c>
      <c r="B4177" s="1112"/>
      <c r="C4177" s="1113" t="s">
        <v>7971</v>
      </c>
      <c r="D4177" s="1113"/>
      <c r="E4177" s="1113"/>
      <c r="F4177" s="1113"/>
      <c r="G4177" s="406" t="s">
        <v>164</v>
      </c>
      <c r="H4177" s="1117">
        <v>0.84</v>
      </c>
      <c r="I4177" s="1115"/>
    </row>
    <row r="4178" spans="1:9" ht="12.75" customHeight="1" x14ac:dyDescent="0.2">
      <c r="A4178" s="1112" t="s">
        <v>7972</v>
      </c>
      <c r="B4178" s="1112"/>
      <c r="C4178" s="1113" t="s">
        <v>7973</v>
      </c>
      <c r="D4178" s="1113"/>
      <c r="E4178" s="1113"/>
      <c r="F4178" s="1113"/>
      <c r="G4178" s="406" t="s">
        <v>164</v>
      </c>
      <c r="H4178" s="1117">
        <v>0.68</v>
      </c>
      <c r="I4178" s="1115"/>
    </row>
    <row r="4179" spans="1:9" ht="12.75" customHeight="1" x14ac:dyDescent="0.2">
      <c r="A4179" s="1112" t="s">
        <v>7974</v>
      </c>
      <c r="B4179" s="1112"/>
      <c r="C4179" s="1113" t="s">
        <v>7975</v>
      </c>
      <c r="D4179" s="1113"/>
      <c r="E4179" s="1113"/>
      <c r="F4179" s="1113"/>
      <c r="G4179" s="406" t="s">
        <v>164</v>
      </c>
      <c r="H4179" s="1117">
        <v>0.51</v>
      </c>
      <c r="I4179" s="1115"/>
    </row>
    <row r="4180" spans="1:9" ht="12.75" customHeight="1" x14ac:dyDescent="0.2">
      <c r="A4180" s="1112" t="s">
        <v>7976</v>
      </c>
      <c r="B4180" s="1112"/>
      <c r="C4180" s="1113" t="s">
        <v>7977</v>
      </c>
      <c r="D4180" s="1113"/>
      <c r="E4180" s="1113"/>
      <c r="F4180" s="1113"/>
      <c r="G4180" s="406" t="s">
        <v>164</v>
      </c>
      <c r="H4180" s="1117">
        <v>1.34</v>
      </c>
      <c r="I4180" s="1115"/>
    </row>
    <row r="4181" spans="1:9" ht="12.75" customHeight="1" x14ac:dyDescent="0.2">
      <c r="A4181" s="1112" t="s">
        <v>7978</v>
      </c>
      <c r="B4181" s="1112"/>
      <c r="C4181" s="1113" t="s">
        <v>7979</v>
      </c>
      <c r="D4181" s="1113"/>
      <c r="E4181" s="1113"/>
      <c r="F4181" s="1113"/>
      <c r="G4181" s="406" t="s">
        <v>164</v>
      </c>
      <c r="H4181" s="1117">
        <v>0.51</v>
      </c>
      <c r="I4181" s="1115"/>
    </row>
    <row r="4182" spans="1:9" ht="12.75" customHeight="1" x14ac:dyDescent="0.2">
      <c r="A4182" s="1112" t="s">
        <v>7980</v>
      </c>
      <c r="B4182" s="1112"/>
      <c r="C4182" s="1113" t="s">
        <v>7981</v>
      </c>
      <c r="D4182" s="1113"/>
      <c r="E4182" s="1113"/>
      <c r="F4182" s="1113"/>
      <c r="G4182" s="406" t="s">
        <v>164</v>
      </c>
      <c r="H4182" s="1117">
        <v>2.02</v>
      </c>
      <c r="I4182" s="1115"/>
    </row>
    <row r="4183" spans="1:9" ht="12.75" customHeight="1" x14ac:dyDescent="0.2">
      <c r="A4183" s="1112" t="s">
        <v>7982</v>
      </c>
      <c r="B4183" s="1112"/>
      <c r="C4183" s="1113" t="s">
        <v>7983</v>
      </c>
      <c r="D4183" s="1113"/>
      <c r="E4183" s="1113"/>
      <c r="F4183" s="1113"/>
      <c r="G4183" s="406" t="s">
        <v>164</v>
      </c>
      <c r="H4183" s="1117">
        <v>1.75</v>
      </c>
      <c r="I4183" s="1115"/>
    </row>
    <row r="4184" spans="1:9" ht="12.75" customHeight="1" x14ac:dyDescent="0.2">
      <c r="A4184" s="1112" t="s">
        <v>7984</v>
      </c>
      <c r="B4184" s="1112"/>
      <c r="C4184" s="1113" t="s">
        <v>7985</v>
      </c>
      <c r="D4184" s="1113"/>
      <c r="E4184" s="1113"/>
      <c r="F4184" s="1113"/>
      <c r="G4184" s="406" t="s">
        <v>164</v>
      </c>
      <c r="H4184" s="1117">
        <v>1.5</v>
      </c>
      <c r="I4184" s="1115"/>
    </row>
    <row r="4185" spans="1:9" ht="12.75" customHeight="1" x14ac:dyDescent="0.2">
      <c r="A4185" s="1112" t="s">
        <v>7986</v>
      </c>
      <c r="B4185" s="1112"/>
      <c r="C4185" s="1113" t="s">
        <v>7987</v>
      </c>
      <c r="D4185" s="1113"/>
      <c r="E4185" s="1113"/>
      <c r="F4185" s="1113"/>
      <c r="G4185" s="406" t="s">
        <v>164</v>
      </c>
      <c r="H4185" s="1117">
        <v>1.26</v>
      </c>
      <c r="I4185" s="1115"/>
    </row>
    <row r="4186" spans="1:9" ht="12.75" customHeight="1" x14ac:dyDescent="0.2">
      <c r="A4186" s="1112" t="s">
        <v>7988</v>
      </c>
      <c r="B4186" s="1112"/>
      <c r="C4186" s="1113" t="s">
        <v>7989</v>
      </c>
      <c r="D4186" s="1113"/>
      <c r="E4186" s="1113"/>
      <c r="F4186" s="1113"/>
      <c r="G4186" s="406" t="s">
        <v>164</v>
      </c>
      <c r="H4186" s="1117">
        <v>1</v>
      </c>
      <c r="I4186" s="1115"/>
    </row>
    <row r="4187" spans="1:9" ht="12.75" customHeight="1" x14ac:dyDescent="0.2">
      <c r="A4187" s="1112" t="s">
        <v>7990</v>
      </c>
      <c r="B4187" s="1112"/>
      <c r="C4187" s="1113" t="s">
        <v>7991</v>
      </c>
      <c r="D4187" s="1113"/>
      <c r="E4187" s="1113"/>
      <c r="F4187" s="1113"/>
      <c r="G4187" s="406" t="s">
        <v>164</v>
      </c>
      <c r="H4187" s="1117">
        <v>0.75</v>
      </c>
      <c r="I4187" s="1115"/>
    </row>
    <row r="4188" spans="1:9" ht="12.75" customHeight="1" x14ac:dyDescent="0.2">
      <c r="A4188" s="1112" t="s">
        <v>7992</v>
      </c>
      <c r="B4188" s="1112"/>
      <c r="C4188" s="1113" t="s">
        <v>7993</v>
      </c>
      <c r="D4188" s="1113"/>
      <c r="E4188" s="1113"/>
      <c r="F4188" s="1113"/>
      <c r="G4188" s="406" t="s">
        <v>164</v>
      </c>
      <c r="H4188" s="1117">
        <v>0.12</v>
      </c>
      <c r="I4188" s="1115"/>
    </row>
    <row r="4189" spans="1:9" ht="12.75" customHeight="1" x14ac:dyDescent="0.2">
      <c r="A4189" s="1112" t="s">
        <v>7994</v>
      </c>
      <c r="B4189" s="1112"/>
      <c r="C4189" s="1113" t="s">
        <v>7995</v>
      </c>
      <c r="D4189" s="1113"/>
      <c r="E4189" s="1113"/>
      <c r="F4189" s="1113"/>
      <c r="G4189" s="406" t="s">
        <v>164</v>
      </c>
      <c r="H4189" s="1117">
        <v>0.48</v>
      </c>
      <c r="I4189" s="1115"/>
    </row>
    <row r="4190" spans="1:9" ht="12.75" customHeight="1" x14ac:dyDescent="0.2">
      <c r="A4190" s="1112" t="s">
        <v>7996</v>
      </c>
      <c r="B4190" s="1112"/>
      <c r="C4190" s="1113" t="s">
        <v>7997</v>
      </c>
      <c r="D4190" s="1113"/>
      <c r="E4190" s="1113"/>
      <c r="F4190" s="1113"/>
      <c r="G4190" s="406" t="s">
        <v>164</v>
      </c>
      <c r="H4190" s="1117">
        <v>0.43</v>
      </c>
      <c r="I4190" s="1115"/>
    </row>
    <row r="4191" spans="1:9" ht="12.75" customHeight="1" x14ac:dyDescent="0.2">
      <c r="A4191" s="1112" t="s">
        <v>7998</v>
      </c>
      <c r="B4191" s="1112"/>
      <c r="C4191" s="1113" t="s">
        <v>7999</v>
      </c>
      <c r="D4191" s="1113"/>
      <c r="E4191" s="1113"/>
      <c r="F4191" s="1113"/>
      <c r="G4191" s="406" t="s">
        <v>164</v>
      </c>
      <c r="H4191" s="1117">
        <v>0.38</v>
      </c>
      <c r="I4191" s="1115"/>
    </row>
    <row r="4192" spans="1:9" ht="12.75" customHeight="1" x14ac:dyDescent="0.2">
      <c r="A4192" s="1112" t="s">
        <v>8000</v>
      </c>
      <c r="B4192" s="1112"/>
      <c r="C4192" s="1113" t="s">
        <v>8001</v>
      </c>
      <c r="D4192" s="1113"/>
      <c r="E4192" s="1113"/>
      <c r="F4192" s="1113"/>
      <c r="G4192" s="406" t="s">
        <v>164</v>
      </c>
      <c r="H4192" s="1117">
        <v>0.28999999999999998</v>
      </c>
      <c r="I4192" s="1115"/>
    </row>
    <row r="4193" spans="1:9" ht="12.75" customHeight="1" x14ac:dyDescent="0.2">
      <c r="A4193" s="1112" t="s">
        <v>8002</v>
      </c>
      <c r="B4193" s="1112"/>
      <c r="C4193" s="1113" t="s">
        <v>8003</v>
      </c>
      <c r="D4193" s="1113"/>
      <c r="E4193" s="1113"/>
      <c r="F4193" s="1113"/>
      <c r="G4193" s="406" t="s">
        <v>164</v>
      </c>
      <c r="H4193" s="1117">
        <v>0.24</v>
      </c>
      <c r="I4193" s="1115"/>
    </row>
    <row r="4194" spans="1:9" ht="12.75" customHeight="1" x14ac:dyDescent="0.2">
      <c r="A4194" s="1112" t="s">
        <v>8004</v>
      </c>
      <c r="B4194" s="1112"/>
      <c r="C4194" s="1113" t="s">
        <v>8005</v>
      </c>
      <c r="D4194" s="1113"/>
      <c r="E4194" s="1113"/>
      <c r="F4194" s="1113"/>
      <c r="G4194" s="406" t="s">
        <v>164</v>
      </c>
      <c r="H4194" s="1117">
        <v>0.19</v>
      </c>
      <c r="I4194" s="1115"/>
    </row>
    <row r="4195" spans="1:9" ht="12.75" customHeight="1" x14ac:dyDescent="0.2">
      <c r="A4195" s="1112" t="s">
        <v>8006</v>
      </c>
      <c r="B4195" s="1112"/>
      <c r="C4195" s="1113" t="s">
        <v>8007</v>
      </c>
      <c r="D4195" s="1113"/>
      <c r="E4195" s="1113"/>
      <c r="F4195" s="1113"/>
      <c r="G4195" s="406" t="s">
        <v>164</v>
      </c>
      <c r="H4195" s="1117">
        <v>0.1</v>
      </c>
      <c r="I4195" s="1115"/>
    </row>
    <row r="4196" spans="1:9" ht="12.75" customHeight="1" x14ac:dyDescent="0.2">
      <c r="A4196" s="1112" t="s">
        <v>8008</v>
      </c>
      <c r="B4196" s="1112"/>
      <c r="C4196" s="1113" t="s">
        <v>8009</v>
      </c>
      <c r="D4196" s="1113"/>
      <c r="E4196" s="1113"/>
      <c r="F4196" s="1113"/>
      <c r="G4196" s="406" t="s">
        <v>164</v>
      </c>
      <c r="H4196" s="1117">
        <v>0.35</v>
      </c>
      <c r="I4196" s="1115"/>
    </row>
    <row r="4197" spans="1:9" ht="12.75" customHeight="1" x14ac:dyDescent="0.2">
      <c r="A4197" s="1112" t="s">
        <v>8010</v>
      </c>
      <c r="B4197" s="1112"/>
      <c r="C4197" s="1113" t="s">
        <v>8011</v>
      </c>
      <c r="D4197" s="1113"/>
      <c r="E4197" s="1113"/>
      <c r="F4197" s="1113"/>
      <c r="G4197" s="406" t="s">
        <v>164</v>
      </c>
      <c r="H4197" s="1117">
        <v>0.31</v>
      </c>
      <c r="I4197" s="1115"/>
    </row>
    <row r="4198" spans="1:9" ht="12.75" customHeight="1" x14ac:dyDescent="0.2">
      <c r="A4198" s="1112" t="s">
        <v>8012</v>
      </c>
      <c r="B4198" s="1112"/>
      <c r="C4198" s="1113" t="s">
        <v>8013</v>
      </c>
      <c r="D4198" s="1113"/>
      <c r="E4198" s="1113"/>
      <c r="F4198" s="1113"/>
      <c r="G4198" s="406" t="s">
        <v>164</v>
      </c>
      <c r="H4198" s="1117">
        <v>0.24</v>
      </c>
      <c r="I4198" s="1115"/>
    </row>
    <row r="4199" spans="1:9" ht="12.75" customHeight="1" x14ac:dyDescent="0.2">
      <c r="A4199" s="1112" t="s">
        <v>8014</v>
      </c>
      <c r="B4199" s="1112"/>
      <c r="C4199" s="1113" t="s">
        <v>8015</v>
      </c>
      <c r="D4199" s="1113"/>
      <c r="E4199" s="1113"/>
      <c r="F4199" s="1113"/>
      <c r="G4199" s="406" t="s">
        <v>164</v>
      </c>
      <c r="H4199" s="1117">
        <v>0.19</v>
      </c>
      <c r="I4199" s="1115"/>
    </row>
    <row r="4200" spans="1:9" ht="12.75" customHeight="1" x14ac:dyDescent="0.2">
      <c r="A4200" s="1112" t="s">
        <v>8016</v>
      </c>
      <c r="B4200" s="1112"/>
      <c r="C4200" s="1113" t="s">
        <v>8017</v>
      </c>
      <c r="D4200" s="1113"/>
      <c r="E4200" s="1113"/>
      <c r="F4200" s="1113"/>
      <c r="G4200" s="406" t="s">
        <v>164</v>
      </c>
      <c r="H4200" s="1117">
        <v>0.16</v>
      </c>
      <c r="I4200" s="1115"/>
    </row>
    <row r="4201" spans="1:9" ht="12.75" customHeight="1" x14ac:dyDescent="0.2">
      <c r="A4201" s="1112" t="s">
        <v>8018</v>
      </c>
      <c r="B4201" s="1112"/>
      <c r="C4201" s="1113" t="s">
        <v>8019</v>
      </c>
      <c r="D4201" s="1113"/>
      <c r="E4201" s="1113"/>
      <c r="F4201" s="1113"/>
      <c r="G4201" s="406" t="s">
        <v>164</v>
      </c>
      <c r="H4201" s="1117">
        <v>0.41</v>
      </c>
      <c r="I4201" s="1115"/>
    </row>
    <row r="4202" spans="1:9" ht="12.75" customHeight="1" x14ac:dyDescent="0.2">
      <c r="A4202" s="1112" t="s">
        <v>8020</v>
      </c>
      <c r="B4202" s="1112"/>
      <c r="C4202" s="1113" t="s">
        <v>8021</v>
      </c>
      <c r="D4202" s="1113"/>
      <c r="E4202" s="1113"/>
      <c r="F4202" s="1113"/>
      <c r="G4202" s="406" t="s">
        <v>164</v>
      </c>
      <c r="H4202" s="1117">
        <v>0.15</v>
      </c>
      <c r="I4202" s="1115"/>
    </row>
    <row r="4203" spans="1:9" ht="12.75" customHeight="1" x14ac:dyDescent="0.2">
      <c r="A4203" s="1112" t="s">
        <v>8022</v>
      </c>
      <c r="B4203" s="1112"/>
      <c r="C4203" s="1113" t="s">
        <v>8023</v>
      </c>
      <c r="D4203" s="1113"/>
      <c r="E4203" s="1113"/>
      <c r="F4203" s="1113"/>
      <c r="G4203" s="406" t="s">
        <v>164</v>
      </c>
      <c r="H4203" s="1117">
        <v>0.53</v>
      </c>
      <c r="I4203" s="1115"/>
    </row>
    <row r="4204" spans="1:9" ht="12.75" customHeight="1" x14ac:dyDescent="0.2">
      <c r="A4204" s="1112" t="s">
        <v>8024</v>
      </c>
      <c r="B4204" s="1112"/>
      <c r="C4204" s="1113" t="s">
        <v>8025</v>
      </c>
      <c r="D4204" s="1113"/>
      <c r="E4204" s="1113"/>
      <c r="F4204" s="1113"/>
      <c r="G4204" s="406" t="s">
        <v>164</v>
      </c>
      <c r="H4204" s="1117">
        <v>0.38</v>
      </c>
      <c r="I4204" s="1115"/>
    </row>
    <row r="4205" spans="1:9" ht="12.75" customHeight="1" x14ac:dyDescent="0.2">
      <c r="A4205" s="1112" t="s">
        <v>8026</v>
      </c>
      <c r="B4205" s="1112"/>
      <c r="C4205" s="1113" t="s">
        <v>8027</v>
      </c>
      <c r="D4205" s="1113"/>
      <c r="E4205" s="1113"/>
      <c r="F4205" s="1113"/>
      <c r="G4205" s="406" t="s">
        <v>164</v>
      </c>
      <c r="H4205" s="1117">
        <v>0.32</v>
      </c>
      <c r="I4205" s="1115"/>
    </row>
    <row r="4206" spans="1:9" ht="12.75" customHeight="1" x14ac:dyDescent="0.2">
      <c r="A4206" s="1112" t="s">
        <v>8028</v>
      </c>
      <c r="B4206" s="1112"/>
      <c r="C4206" s="1113" t="s">
        <v>8029</v>
      </c>
      <c r="D4206" s="1113"/>
      <c r="E4206" s="1113"/>
      <c r="F4206" s="1113"/>
      <c r="G4206" s="406" t="s">
        <v>164</v>
      </c>
      <c r="H4206" s="1117">
        <v>0.23</v>
      </c>
      <c r="I4206" s="1115"/>
    </row>
    <row r="4207" spans="1:9" ht="12.75" customHeight="1" x14ac:dyDescent="0.2">
      <c r="A4207" s="1112" t="s">
        <v>8030</v>
      </c>
      <c r="B4207" s="1112"/>
      <c r="C4207" s="1113" t="s">
        <v>8031</v>
      </c>
      <c r="D4207" s="1113"/>
      <c r="E4207" s="1113"/>
      <c r="F4207" s="1113"/>
      <c r="G4207" s="406" t="s">
        <v>164</v>
      </c>
      <c r="H4207" s="1117">
        <v>0.63</v>
      </c>
      <c r="I4207" s="1115"/>
    </row>
    <row r="4208" spans="1:9" ht="12.75" customHeight="1" x14ac:dyDescent="0.2">
      <c r="A4208" s="1112" t="s">
        <v>8032</v>
      </c>
      <c r="B4208" s="1112"/>
      <c r="C4208" s="1113" t="s">
        <v>8033</v>
      </c>
      <c r="D4208" s="1113"/>
      <c r="E4208" s="1113"/>
      <c r="F4208" s="1113"/>
      <c r="G4208" s="406" t="s">
        <v>164</v>
      </c>
      <c r="H4208" s="1117">
        <v>0.45</v>
      </c>
      <c r="I4208" s="1115"/>
    </row>
    <row r="4209" spans="1:9" ht="12.75" customHeight="1" x14ac:dyDescent="0.2">
      <c r="A4209" s="1127">
        <v>39</v>
      </c>
      <c r="B4209" s="1119"/>
      <c r="C4209" s="1120" t="s">
        <v>8034</v>
      </c>
      <c r="D4209" s="1120"/>
      <c r="E4209" s="1120"/>
      <c r="F4209" s="1120"/>
      <c r="G4209" s="405"/>
      <c r="H4209" s="1121"/>
      <c r="I4209" s="1121"/>
    </row>
    <row r="4210" spans="1:9" ht="12.75" customHeight="1" x14ac:dyDescent="0.2">
      <c r="A4210" s="1112" t="s">
        <v>8035</v>
      </c>
      <c r="B4210" s="1112"/>
      <c r="C4210" s="1113" t="s">
        <v>8036</v>
      </c>
      <c r="D4210" s="1113"/>
      <c r="E4210" s="1113"/>
      <c r="F4210" s="1113"/>
      <c r="G4210" s="406" t="s">
        <v>8037</v>
      </c>
      <c r="H4210" s="1116">
        <v>170</v>
      </c>
      <c r="I4210" s="1115"/>
    </row>
    <row r="4211" spans="1:9" ht="12.75" customHeight="1" x14ac:dyDescent="0.2">
      <c r="A4211" s="1112" t="s">
        <v>8038</v>
      </c>
      <c r="B4211" s="1112"/>
      <c r="C4211" s="1113" t="s">
        <v>8039</v>
      </c>
      <c r="D4211" s="1113"/>
      <c r="E4211" s="1113"/>
      <c r="F4211" s="1113"/>
      <c r="G4211" s="406" t="s">
        <v>8037</v>
      </c>
      <c r="H4211" s="1116">
        <v>130</v>
      </c>
      <c r="I4211" s="1115"/>
    </row>
    <row r="4212" spans="1:9" ht="12.75" customHeight="1" x14ac:dyDescent="0.2">
      <c r="A4212" s="1112" t="s">
        <v>8040</v>
      </c>
      <c r="B4212" s="1112"/>
      <c r="C4212" s="1113" t="s">
        <v>8041</v>
      </c>
      <c r="D4212" s="1113"/>
      <c r="E4212" s="1113"/>
      <c r="F4212" s="1113"/>
      <c r="G4212" s="406" t="s">
        <v>8037</v>
      </c>
      <c r="H4212" s="1114">
        <v>50</v>
      </c>
      <c r="I4212" s="1115"/>
    </row>
    <row r="4213" spans="1:9" ht="12.75" customHeight="1" x14ac:dyDescent="0.2">
      <c r="A4213" s="1112" t="s">
        <v>8042</v>
      </c>
      <c r="B4213" s="1112"/>
      <c r="C4213" s="1113" t="s">
        <v>8043</v>
      </c>
      <c r="D4213" s="1113"/>
      <c r="E4213" s="1113"/>
      <c r="F4213" s="1113"/>
      <c r="G4213" s="406" t="s">
        <v>8037</v>
      </c>
      <c r="H4213" s="1114">
        <v>25</v>
      </c>
      <c r="I4213" s="1115"/>
    </row>
    <row r="4214" spans="1:9" ht="12.75" customHeight="1" x14ac:dyDescent="0.2">
      <c r="A4214" s="1118">
        <v>245</v>
      </c>
      <c r="B4214" s="1119"/>
      <c r="C4214" s="1120" t="s">
        <v>8044</v>
      </c>
      <c r="D4214" s="1120"/>
      <c r="E4214" s="1120"/>
      <c r="F4214" s="1120"/>
      <c r="G4214" s="405"/>
      <c r="H4214" s="1121"/>
      <c r="I4214" s="1121"/>
    </row>
    <row r="4215" spans="1:9" ht="12.75" customHeight="1" x14ac:dyDescent="0.2">
      <c r="A4215" s="1112" t="s">
        <v>8045</v>
      </c>
      <c r="B4215" s="1112"/>
      <c r="C4215" s="1113" t="s">
        <v>8046</v>
      </c>
      <c r="D4215" s="1113"/>
      <c r="E4215" s="1113"/>
      <c r="F4215" s="1113"/>
      <c r="G4215" s="406" t="s">
        <v>167</v>
      </c>
      <c r="H4215" s="1116">
        <v>656.84</v>
      </c>
      <c r="I4215" s="1115"/>
    </row>
    <row r="4216" spans="1:9" ht="12.75" customHeight="1" x14ac:dyDescent="0.2">
      <c r="A4216" s="1112" t="s">
        <v>8047</v>
      </c>
      <c r="B4216" s="1112"/>
      <c r="C4216" s="1113" t="s">
        <v>8048</v>
      </c>
      <c r="D4216" s="1113"/>
      <c r="E4216" s="1113"/>
      <c r="F4216" s="1113"/>
      <c r="G4216" s="406" t="s">
        <v>6024</v>
      </c>
      <c r="H4216" s="1117">
        <v>2.5</v>
      </c>
      <c r="I4216" s="1115"/>
    </row>
    <row r="4217" spans="1:9" ht="12.75" customHeight="1" x14ac:dyDescent="0.2">
      <c r="A4217" s="1112" t="s">
        <v>8049</v>
      </c>
      <c r="B4217" s="1112"/>
      <c r="C4217" s="1113" t="s">
        <v>8050</v>
      </c>
      <c r="D4217" s="1113"/>
      <c r="E4217" s="1113"/>
      <c r="F4217" s="1113"/>
      <c r="G4217" s="406" t="s">
        <v>53</v>
      </c>
      <c r="H4217" s="1114">
        <v>72.5</v>
      </c>
      <c r="I4217" s="1115"/>
    </row>
    <row r="4218" spans="1:9" ht="12.75" customHeight="1" x14ac:dyDescent="0.2">
      <c r="A4218" s="1122" t="s">
        <v>8051</v>
      </c>
      <c r="B4218" s="1122"/>
      <c r="C4218" s="1122"/>
      <c r="D4218" s="1122"/>
      <c r="E4218" s="1122"/>
      <c r="F4218" s="1123" t="s">
        <v>8052</v>
      </c>
      <c r="G4218" s="1123"/>
      <c r="H4218" s="1123"/>
      <c r="I4218" s="1123"/>
    </row>
    <row r="4219" spans="1:9" ht="12.75" customHeight="1" x14ac:dyDescent="0.2">
      <c r="A4219" s="1124" t="s">
        <v>8053</v>
      </c>
      <c r="B4219" s="1124"/>
      <c r="C4219" s="1124"/>
      <c r="D4219" s="1124"/>
      <c r="E4219" s="1124"/>
      <c r="F4219" s="1125" t="s">
        <v>8054</v>
      </c>
      <c r="G4219" s="1125"/>
      <c r="H4219" s="1125"/>
      <c r="I4219" s="1125"/>
    </row>
    <row r="4220" spans="1:9" ht="12.75" customHeight="1" x14ac:dyDescent="0.2">
      <c r="A4220" s="1126"/>
      <c r="B4220" s="1126"/>
      <c r="C4220" s="1126"/>
      <c r="D4220" s="1126"/>
      <c r="E4220" s="1126"/>
      <c r="F4220" s="1126"/>
      <c r="G4220" s="1126"/>
      <c r="H4220" s="1126"/>
      <c r="I4220" s="1126"/>
    </row>
    <row r="4221" spans="1:9" ht="12.75" customHeight="1" x14ac:dyDescent="0.2"/>
    <row r="4222" spans="1:9" ht="12.75" customHeight="1" x14ac:dyDescent="0.2"/>
    <row r="4223" spans="1:9" ht="12.75" customHeight="1" x14ac:dyDescent="0.2"/>
    <row r="4224" spans="1:9"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sheetData>
  <mergeCells count="12570">
    <mergeCell ref="A1:I1"/>
    <mergeCell ref="A2:I2"/>
    <mergeCell ref="A3:I3"/>
    <mergeCell ref="A4:I4"/>
    <mergeCell ref="A5:I5"/>
    <mergeCell ref="A6:I6"/>
    <mergeCell ref="A35:B35"/>
    <mergeCell ref="C35:F35"/>
    <mergeCell ref="H35:I35"/>
    <mergeCell ref="A36:B36"/>
    <mergeCell ref="C36:F36"/>
    <mergeCell ref="H36:I36"/>
    <mergeCell ref="A33:B33"/>
    <mergeCell ref="C33:F33"/>
    <mergeCell ref="H33:I33"/>
    <mergeCell ref="A34:B34"/>
    <mergeCell ref="C34:F34"/>
    <mergeCell ref="H34:I34"/>
    <mergeCell ref="A31:B31"/>
    <mergeCell ref="C31:F31"/>
    <mergeCell ref="H31:I31"/>
    <mergeCell ref="A32:B32"/>
    <mergeCell ref="C32:F32"/>
    <mergeCell ref="H32:I32"/>
    <mergeCell ref="A29:B29"/>
    <mergeCell ref="C29:F29"/>
    <mergeCell ref="H29:I29"/>
    <mergeCell ref="A30:B30"/>
    <mergeCell ref="C30:F30"/>
    <mergeCell ref="H30:I30"/>
    <mergeCell ref="A25:I25"/>
    <mergeCell ref="A26:I26"/>
    <mergeCell ref="A27:I27"/>
    <mergeCell ref="A28:B28"/>
    <mergeCell ref="C28:F28"/>
    <mergeCell ref="H28:I28"/>
    <mergeCell ref="A19:I19"/>
    <mergeCell ref="A20:I20"/>
    <mergeCell ref="A21:I21"/>
    <mergeCell ref="A22:I22"/>
    <mergeCell ref="A23:I23"/>
    <mergeCell ref="A24:I24"/>
    <mergeCell ref="A43:B43"/>
    <mergeCell ref="C43:F43"/>
    <mergeCell ref="H43:I43"/>
    <mergeCell ref="A44:B44"/>
    <mergeCell ref="C44:F44"/>
    <mergeCell ref="H44:I44"/>
    <mergeCell ref="A41:B41"/>
    <mergeCell ref="C41:F41"/>
    <mergeCell ref="H41:I41"/>
    <mergeCell ref="A42:B42"/>
    <mergeCell ref="C42:F42"/>
    <mergeCell ref="H42:I42"/>
    <mergeCell ref="A39:B39"/>
    <mergeCell ref="C39:F39"/>
    <mergeCell ref="H39:I39"/>
    <mergeCell ref="A40:B40"/>
    <mergeCell ref="C40:F40"/>
    <mergeCell ref="H40:I40"/>
    <mergeCell ref="A37:B37"/>
    <mergeCell ref="C37:F37"/>
    <mergeCell ref="H37:I37"/>
    <mergeCell ref="A38:B38"/>
    <mergeCell ref="C38:F38"/>
    <mergeCell ref="H38:I38"/>
    <mergeCell ref="A13:I13"/>
    <mergeCell ref="A14:I14"/>
    <mergeCell ref="A15:I15"/>
    <mergeCell ref="A16:I16"/>
    <mergeCell ref="A17:I17"/>
    <mergeCell ref="A18:I18"/>
    <mergeCell ref="A7:I7"/>
    <mergeCell ref="A8:I8"/>
    <mergeCell ref="A9:I9"/>
    <mergeCell ref="A10:I10"/>
    <mergeCell ref="A11:I11"/>
    <mergeCell ref="A12:I12"/>
    <mergeCell ref="A55:B55"/>
    <mergeCell ref="C55:F55"/>
    <mergeCell ref="H55:I55"/>
    <mergeCell ref="A56:B56"/>
    <mergeCell ref="C56:F56"/>
    <mergeCell ref="H56:I56"/>
    <mergeCell ref="A53:B53"/>
    <mergeCell ref="C53:F53"/>
    <mergeCell ref="H53:I53"/>
    <mergeCell ref="A54:B54"/>
    <mergeCell ref="C54:F54"/>
    <mergeCell ref="H54:I54"/>
    <mergeCell ref="A51:B51"/>
    <mergeCell ref="C51:F51"/>
    <mergeCell ref="H51:I51"/>
    <mergeCell ref="A52:B52"/>
    <mergeCell ref="C52:F52"/>
    <mergeCell ref="H52:I52"/>
    <mergeCell ref="A49:B49"/>
    <mergeCell ref="C49:F49"/>
    <mergeCell ref="H49:I49"/>
    <mergeCell ref="A50:B50"/>
    <mergeCell ref="C50:F50"/>
    <mergeCell ref="H50:I50"/>
    <mergeCell ref="A47:B47"/>
    <mergeCell ref="C47:F47"/>
    <mergeCell ref="H47:I47"/>
    <mergeCell ref="A48:B48"/>
    <mergeCell ref="C48:F48"/>
    <mergeCell ref="H48:I48"/>
    <mergeCell ref="A45:B45"/>
    <mergeCell ref="C45:F45"/>
    <mergeCell ref="H45:I45"/>
    <mergeCell ref="A46:B46"/>
    <mergeCell ref="C46:F46"/>
    <mergeCell ref="H46:I46"/>
    <mergeCell ref="A67:B67"/>
    <mergeCell ref="C67:F67"/>
    <mergeCell ref="H67:I67"/>
    <mergeCell ref="A68:B68"/>
    <mergeCell ref="C68:F68"/>
    <mergeCell ref="H68:I68"/>
    <mergeCell ref="A65:B65"/>
    <mergeCell ref="C65:F65"/>
    <mergeCell ref="H65:I65"/>
    <mergeCell ref="A66:B66"/>
    <mergeCell ref="C66:F66"/>
    <mergeCell ref="H66:I66"/>
    <mergeCell ref="A63:B63"/>
    <mergeCell ref="C63:F63"/>
    <mergeCell ref="H63:I63"/>
    <mergeCell ref="A64:B64"/>
    <mergeCell ref="C64:F64"/>
    <mergeCell ref="H64:I64"/>
    <mergeCell ref="A61:B61"/>
    <mergeCell ref="C61:F61"/>
    <mergeCell ref="H61:I61"/>
    <mergeCell ref="A62:B62"/>
    <mergeCell ref="C62:F62"/>
    <mergeCell ref="H62:I62"/>
    <mergeCell ref="A59:B59"/>
    <mergeCell ref="C59:F59"/>
    <mergeCell ref="H59:I59"/>
    <mergeCell ref="A60:B60"/>
    <mergeCell ref="C60:F60"/>
    <mergeCell ref="H60:I60"/>
    <mergeCell ref="A57:B57"/>
    <mergeCell ref="C57:F57"/>
    <mergeCell ref="H57:I57"/>
    <mergeCell ref="A58:B58"/>
    <mergeCell ref="C58:F58"/>
    <mergeCell ref="H58:I58"/>
    <mergeCell ref="A79:B79"/>
    <mergeCell ref="C79:F79"/>
    <mergeCell ref="H79:I79"/>
    <mergeCell ref="A80:B80"/>
    <mergeCell ref="C80:F80"/>
    <mergeCell ref="H80:I80"/>
    <mergeCell ref="A77:B77"/>
    <mergeCell ref="C77:F77"/>
    <mergeCell ref="H77:I77"/>
    <mergeCell ref="A78:B78"/>
    <mergeCell ref="C78:F78"/>
    <mergeCell ref="H78:I78"/>
    <mergeCell ref="A75:B75"/>
    <mergeCell ref="C75:F75"/>
    <mergeCell ref="H75:I75"/>
    <mergeCell ref="A76:B76"/>
    <mergeCell ref="C76:F76"/>
    <mergeCell ref="H76:I76"/>
    <mergeCell ref="A73:B73"/>
    <mergeCell ref="C73:F73"/>
    <mergeCell ref="H73:I73"/>
    <mergeCell ref="A74:B74"/>
    <mergeCell ref="C74:F74"/>
    <mergeCell ref="H74:I74"/>
    <mergeCell ref="A71:B71"/>
    <mergeCell ref="C71:F71"/>
    <mergeCell ref="H71:I71"/>
    <mergeCell ref="A72:B72"/>
    <mergeCell ref="C72:F72"/>
    <mergeCell ref="H72:I72"/>
    <mergeCell ref="A69:B69"/>
    <mergeCell ref="C69:F69"/>
    <mergeCell ref="H69:I69"/>
    <mergeCell ref="A70:B70"/>
    <mergeCell ref="C70:F70"/>
    <mergeCell ref="H70:I70"/>
    <mergeCell ref="A91:B91"/>
    <mergeCell ref="C91:F91"/>
    <mergeCell ref="H91:I91"/>
    <mergeCell ref="A92:B92"/>
    <mergeCell ref="C92:F92"/>
    <mergeCell ref="H92:I92"/>
    <mergeCell ref="A89:B89"/>
    <mergeCell ref="C89:F89"/>
    <mergeCell ref="H89:I89"/>
    <mergeCell ref="A90:B90"/>
    <mergeCell ref="C90:F90"/>
    <mergeCell ref="H90:I90"/>
    <mergeCell ref="A87:B87"/>
    <mergeCell ref="C87:F87"/>
    <mergeCell ref="H87:I87"/>
    <mergeCell ref="A88:B88"/>
    <mergeCell ref="C88:F88"/>
    <mergeCell ref="H88:I88"/>
    <mergeCell ref="A85:B85"/>
    <mergeCell ref="C85:F85"/>
    <mergeCell ref="H85:I85"/>
    <mergeCell ref="A86:B86"/>
    <mergeCell ref="C86:F86"/>
    <mergeCell ref="H86:I86"/>
    <mergeCell ref="A83:B83"/>
    <mergeCell ref="C83:F83"/>
    <mergeCell ref="H83:I83"/>
    <mergeCell ref="A84:B84"/>
    <mergeCell ref="C84:F84"/>
    <mergeCell ref="H84:I84"/>
    <mergeCell ref="A81:B81"/>
    <mergeCell ref="C81:F81"/>
    <mergeCell ref="H81:I81"/>
    <mergeCell ref="A82:B82"/>
    <mergeCell ref="C82:F82"/>
    <mergeCell ref="H82:I82"/>
    <mergeCell ref="A103:B103"/>
    <mergeCell ref="C103:F103"/>
    <mergeCell ref="H103:I103"/>
    <mergeCell ref="A104:B104"/>
    <mergeCell ref="C104:F104"/>
    <mergeCell ref="H104:I104"/>
    <mergeCell ref="A101:B101"/>
    <mergeCell ref="C101:F101"/>
    <mergeCell ref="H101:I101"/>
    <mergeCell ref="A102:B102"/>
    <mergeCell ref="C102:F102"/>
    <mergeCell ref="H102:I102"/>
    <mergeCell ref="A99:B99"/>
    <mergeCell ref="C99:F99"/>
    <mergeCell ref="H99:I99"/>
    <mergeCell ref="A100:B100"/>
    <mergeCell ref="C100:F100"/>
    <mergeCell ref="H100:I100"/>
    <mergeCell ref="A97:B97"/>
    <mergeCell ref="C97:F97"/>
    <mergeCell ref="H97:I97"/>
    <mergeCell ref="A98:B98"/>
    <mergeCell ref="C98:F98"/>
    <mergeCell ref="H98:I98"/>
    <mergeCell ref="A95:B95"/>
    <mergeCell ref="C95:F95"/>
    <mergeCell ref="H95:I95"/>
    <mergeCell ref="A96:B96"/>
    <mergeCell ref="C96:F96"/>
    <mergeCell ref="H96:I96"/>
    <mergeCell ref="A93:B93"/>
    <mergeCell ref="C93:F93"/>
    <mergeCell ref="H93:I93"/>
    <mergeCell ref="A94:B94"/>
    <mergeCell ref="C94:F94"/>
    <mergeCell ref="H94:I94"/>
    <mergeCell ref="A115:B115"/>
    <mergeCell ref="C115:F115"/>
    <mergeCell ref="H115:I115"/>
    <mergeCell ref="A116:B116"/>
    <mergeCell ref="C116:F116"/>
    <mergeCell ref="H116:I116"/>
    <mergeCell ref="A113:B113"/>
    <mergeCell ref="C113:F113"/>
    <mergeCell ref="H113:I113"/>
    <mergeCell ref="A114:B114"/>
    <mergeCell ref="C114:F114"/>
    <mergeCell ref="H114:I114"/>
    <mergeCell ref="A111:B111"/>
    <mergeCell ref="C111:F111"/>
    <mergeCell ref="H111:I111"/>
    <mergeCell ref="A112:B112"/>
    <mergeCell ref="C112:F112"/>
    <mergeCell ref="H112:I112"/>
    <mergeCell ref="A109:B109"/>
    <mergeCell ref="C109:F109"/>
    <mergeCell ref="H109:I109"/>
    <mergeCell ref="A110:B110"/>
    <mergeCell ref="C110:F110"/>
    <mergeCell ref="H110:I110"/>
    <mergeCell ref="A107:B107"/>
    <mergeCell ref="C107:F107"/>
    <mergeCell ref="H107:I107"/>
    <mergeCell ref="A108:B108"/>
    <mergeCell ref="C108:F108"/>
    <mergeCell ref="H108:I108"/>
    <mergeCell ref="A105:B105"/>
    <mergeCell ref="C105:F105"/>
    <mergeCell ref="H105:I105"/>
    <mergeCell ref="A106:B106"/>
    <mergeCell ref="C106:F106"/>
    <mergeCell ref="H106:I106"/>
    <mergeCell ref="A127:B127"/>
    <mergeCell ref="C127:F127"/>
    <mergeCell ref="H127:I127"/>
    <mergeCell ref="A128:B128"/>
    <mergeCell ref="C128:F128"/>
    <mergeCell ref="H128:I128"/>
    <mergeCell ref="A125:B125"/>
    <mergeCell ref="C125:F125"/>
    <mergeCell ref="H125:I125"/>
    <mergeCell ref="A126:B126"/>
    <mergeCell ref="C126:F126"/>
    <mergeCell ref="H126:I126"/>
    <mergeCell ref="A123:B123"/>
    <mergeCell ref="C123:F123"/>
    <mergeCell ref="H123:I123"/>
    <mergeCell ref="A124:B124"/>
    <mergeCell ref="C124:F124"/>
    <mergeCell ref="H124:I124"/>
    <mergeCell ref="A121:B121"/>
    <mergeCell ref="C121:F121"/>
    <mergeCell ref="H121:I121"/>
    <mergeCell ref="A122:B122"/>
    <mergeCell ref="C122:F122"/>
    <mergeCell ref="H122:I122"/>
    <mergeCell ref="A119:B119"/>
    <mergeCell ref="C119:F119"/>
    <mergeCell ref="H119:I119"/>
    <mergeCell ref="A120:B120"/>
    <mergeCell ref="C120:F120"/>
    <mergeCell ref="H120:I120"/>
    <mergeCell ref="A117:B117"/>
    <mergeCell ref="C117:F117"/>
    <mergeCell ref="H117:I117"/>
    <mergeCell ref="A118:B118"/>
    <mergeCell ref="C118:F118"/>
    <mergeCell ref="H118:I118"/>
    <mergeCell ref="A139:B139"/>
    <mergeCell ref="C139:F139"/>
    <mergeCell ref="H139:I139"/>
    <mergeCell ref="A140:B140"/>
    <mergeCell ref="C140:F140"/>
    <mergeCell ref="H140:I140"/>
    <mergeCell ref="A137:B137"/>
    <mergeCell ref="C137:F137"/>
    <mergeCell ref="H137:I137"/>
    <mergeCell ref="A138:B138"/>
    <mergeCell ref="C138:F138"/>
    <mergeCell ref="H138:I138"/>
    <mergeCell ref="A135:B135"/>
    <mergeCell ref="C135:F135"/>
    <mergeCell ref="H135:I135"/>
    <mergeCell ref="A136:B136"/>
    <mergeCell ref="C136:F136"/>
    <mergeCell ref="H136:I136"/>
    <mergeCell ref="A133:B133"/>
    <mergeCell ref="C133:F133"/>
    <mergeCell ref="H133:I133"/>
    <mergeCell ref="A134:B134"/>
    <mergeCell ref="C134:F134"/>
    <mergeCell ref="H134:I134"/>
    <mergeCell ref="A131:B131"/>
    <mergeCell ref="C131:F131"/>
    <mergeCell ref="H131:I131"/>
    <mergeCell ref="A132:B132"/>
    <mergeCell ref="C132:F132"/>
    <mergeCell ref="H132:I132"/>
    <mergeCell ref="A129:B129"/>
    <mergeCell ref="C129:F129"/>
    <mergeCell ref="H129:I129"/>
    <mergeCell ref="A130:B130"/>
    <mergeCell ref="C130:F130"/>
    <mergeCell ref="H130:I130"/>
    <mergeCell ref="A151:B151"/>
    <mergeCell ref="C151:F151"/>
    <mergeCell ref="H151:I151"/>
    <mergeCell ref="A152:B152"/>
    <mergeCell ref="C152:F152"/>
    <mergeCell ref="H152:I152"/>
    <mergeCell ref="A149:B149"/>
    <mergeCell ref="C149:F149"/>
    <mergeCell ref="H149:I149"/>
    <mergeCell ref="A150:B150"/>
    <mergeCell ref="C150:F150"/>
    <mergeCell ref="H150:I150"/>
    <mergeCell ref="A147:B147"/>
    <mergeCell ref="C147:F147"/>
    <mergeCell ref="H147:I147"/>
    <mergeCell ref="A148:B148"/>
    <mergeCell ref="C148:F148"/>
    <mergeCell ref="H148:I148"/>
    <mergeCell ref="A145:B145"/>
    <mergeCell ref="C145:F145"/>
    <mergeCell ref="H145:I145"/>
    <mergeCell ref="A146:B146"/>
    <mergeCell ref="C146:F146"/>
    <mergeCell ref="H146:I146"/>
    <mergeCell ref="A143:B143"/>
    <mergeCell ref="C143:F143"/>
    <mergeCell ref="H143:I143"/>
    <mergeCell ref="A144:B144"/>
    <mergeCell ref="C144:F144"/>
    <mergeCell ref="H144:I144"/>
    <mergeCell ref="A141:B141"/>
    <mergeCell ref="C141:F141"/>
    <mergeCell ref="H141:I141"/>
    <mergeCell ref="A142:B142"/>
    <mergeCell ref="C142:F142"/>
    <mergeCell ref="H142:I142"/>
    <mergeCell ref="A163:B163"/>
    <mergeCell ref="C163:F163"/>
    <mergeCell ref="H163:I163"/>
    <mergeCell ref="A164:B164"/>
    <mergeCell ref="C164:F164"/>
    <mergeCell ref="H164:I164"/>
    <mergeCell ref="A161:B161"/>
    <mergeCell ref="C161:F161"/>
    <mergeCell ref="H161:I161"/>
    <mergeCell ref="A162:B162"/>
    <mergeCell ref="C162:F162"/>
    <mergeCell ref="H162:I162"/>
    <mergeCell ref="A159:B159"/>
    <mergeCell ref="C159:F159"/>
    <mergeCell ref="H159:I159"/>
    <mergeCell ref="A160:B160"/>
    <mergeCell ref="C160:F160"/>
    <mergeCell ref="H160:I160"/>
    <mergeCell ref="A157:B157"/>
    <mergeCell ref="C157:F157"/>
    <mergeCell ref="H157:I157"/>
    <mergeCell ref="A158:B158"/>
    <mergeCell ref="C158:F158"/>
    <mergeCell ref="H158:I158"/>
    <mergeCell ref="A155:B155"/>
    <mergeCell ref="C155:F155"/>
    <mergeCell ref="H155:I155"/>
    <mergeCell ref="A156:B156"/>
    <mergeCell ref="C156:F156"/>
    <mergeCell ref="H156:I156"/>
    <mergeCell ref="A153:B153"/>
    <mergeCell ref="C153:F153"/>
    <mergeCell ref="H153:I153"/>
    <mergeCell ref="A154:B154"/>
    <mergeCell ref="C154:F154"/>
    <mergeCell ref="H154:I154"/>
    <mergeCell ref="A175:B175"/>
    <mergeCell ref="C175:F175"/>
    <mergeCell ref="H175:I175"/>
    <mergeCell ref="A176:B176"/>
    <mergeCell ref="C176:F176"/>
    <mergeCell ref="H176:I176"/>
    <mergeCell ref="A173:B173"/>
    <mergeCell ref="C173:F173"/>
    <mergeCell ref="H173:I173"/>
    <mergeCell ref="A174:B174"/>
    <mergeCell ref="C174:F174"/>
    <mergeCell ref="H174:I174"/>
    <mergeCell ref="A171:B171"/>
    <mergeCell ref="C171:F171"/>
    <mergeCell ref="H171:I171"/>
    <mergeCell ref="A172:B172"/>
    <mergeCell ref="C172:F172"/>
    <mergeCell ref="H172:I172"/>
    <mergeCell ref="A169:B169"/>
    <mergeCell ref="C169:F169"/>
    <mergeCell ref="H169:I169"/>
    <mergeCell ref="A170:B170"/>
    <mergeCell ref="C170:F170"/>
    <mergeCell ref="H170:I170"/>
    <mergeCell ref="A167:B167"/>
    <mergeCell ref="C167:F167"/>
    <mergeCell ref="H167:I167"/>
    <mergeCell ref="A168:B168"/>
    <mergeCell ref="C168:F168"/>
    <mergeCell ref="H168:I168"/>
    <mergeCell ref="A165:B165"/>
    <mergeCell ref="C165:F165"/>
    <mergeCell ref="H165:I165"/>
    <mergeCell ref="A166:B166"/>
    <mergeCell ref="C166:F166"/>
    <mergeCell ref="H166:I166"/>
    <mergeCell ref="A187:B187"/>
    <mergeCell ref="C187:F187"/>
    <mergeCell ref="H187:I187"/>
    <mergeCell ref="A188:B188"/>
    <mergeCell ref="C188:F188"/>
    <mergeCell ref="H188:I188"/>
    <mergeCell ref="A185:B185"/>
    <mergeCell ref="C185:F185"/>
    <mergeCell ref="H185:I185"/>
    <mergeCell ref="A186:B186"/>
    <mergeCell ref="C186:F186"/>
    <mergeCell ref="H186:I186"/>
    <mergeCell ref="A183:B183"/>
    <mergeCell ref="C183:F183"/>
    <mergeCell ref="H183:I183"/>
    <mergeCell ref="A184:B184"/>
    <mergeCell ref="C184:F184"/>
    <mergeCell ref="H184:I184"/>
    <mergeCell ref="A181:B181"/>
    <mergeCell ref="C181:F181"/>
    <mergeCell ref="H181:I181"/>
    <mergeCell ref="A182:B182"/>
    <mergeCell ref="C182:F182"/>
    <mergeCell ref="H182:I182"/>
    <mergeCell ref="A179:B179"/>
    <mergeCell ref="C179:F179"/>
    <mergeCell ref="H179:I179"/>
    <mergeCell ref="A180:B180"/>
    <mergeCell ref="C180:F180"/>
    <mergeCell ref="H180:I180"/>
    <mergeCell ref="A177:B177"/>
    <mergeCell ref="C177:F177"/>
    <mergeCell ref="H177:I177"/>
    <mergeCell ref="A178:B178"/>
    <mergeCell ref="C178:F178"/>
    <mergeCell ref="H178:I178"/>
    <mergeCell ref="A199:B199"/>
    <mergeCell ref="C199:F199"/>
    <mergeCell ref="H199:I199"/>
    <mergeCell ref="A200:B200"/>
    <mergeCell ref="C200:F200"/>
    <mergeCell ref="H200:I200"/>
    <mergeCell ref="A197:B197"/>
    <mergeCell ref="C197:F197"/>
    <mergeCell ref="H197:I197"/>
    <mergeCell ref="A198:B198"/>
    <mergeCell ref="C198:F198"/>
    <mergeCell ref="H198:I198"/>
    <mergeCell ref="A195:B195"/>
    <mergeCell ref="C195:F195"/>
    <mergeCell ref="H195:I195"/>
    <mergeCell ref="A196:B196"/>
    <mergeCell ref="C196:F196"/>
    <mergeCell ref="H196:I196"/>
    <mergeCell ref="A193:B193"/>
    <mergeCell ref="C193:F193"/>
    <mergeCell ref="H193:I193"/>
    <mergeCell ref="A194:B194"/>
    <mergeCell ref="C194:F194"/>
    <mergeCell ref="H194:I194"/>
    <mergeCell ref="A191:B191"/>
    <mergeCell ref="C191:F191"/>
    <mergeCell ref="H191:I191"/>
    <mergeCell ref="A192:B192"/>
    <mergeCell ref="C192:F192"/>
    <mergeCell ref="H192:I192"/>
    <mergeCell ref="A189:B189"/>
    <mergeCell ref="C189:F189"/>
    <mergeCell ref="H189:I189"/>
    <mergeCell ref="A190:B190"/>
    <mergeCell ref="C190:F190"/>
    <mergeCell ref="H190:I190"/>
    <mergeCell ref="A211:B211"/>
    <mergeCell ref="C211:F211"/>
    <mergeCell ref="H211:I211"/>
    <mergeCell ref="A212:B212"/>
    <mergeCell ref="C212:F212"/>
    <mergeCell ref="H212:I212"/>
    <mergeCell ref="A209:B209"/>
    <mergeCell ref="C209:F209"/>
    <mergeCell ref="H209:I209"/>
    <mergeCell ref="A210:B210"/>
    <mergeCell ref="C210:F210"/>
    <mergeCell ref="H210:I210"/>
    <mergeCell ref="A207:B207"/>
    <mergeCell ref="C207:F207"/>
    <mergeCell ref="H207:I207"/>
    <mergeCell ref="A208:B208"/>
    <mergeCell ref="C208:F208"/>
    <mergeCell ref="H208:I208"/>
    <mergeCell ref="A205:B205"/>
    <mergeCell ref="C205:F205"/>
    <mergeCell ref="H205:I205"/>
    <mergeCell ref="A206:B206"/>
    <mergeCell ref="C206:F206"/>
    <mergeCell ref="H206:I206"/>
    <mergeCell ref="A203:B203"/>
    <mergeCell ref="C203:F203"/>
    <mergeCell ref="H203:I203"/>
    <mergeCell ref="A204:B204"/>
    <mergeCell ref="C204:F204"/>
    <mergeCell ref="H204:I204"/>
    <mergeCell ref="A201:B201"/>
    <mergeCell ref="C201:F201"/>
    <mergeCell ref="H201:I201"/>
    <mergeCell ref="A202:B202"/>
    <mergeCell ref="C202:F202"/>
    <mergeCell ref="H202:I202"/>
    <mergeCell ref="A223:B223"/>
    <mergeCell ref="C223:F223"/>
    <mergeCell ref="H223:I223"/>
    <mergeCell ref="A224:B224"/>
    <mergeCell ref="C224:F224"/>
    <mergeCell ref="H224:I224"/>
    <mergeCell ref="A221:B221"/>
    <mergeCell ref="C221:F221"/>
    <mergeCell ref="H221:I221"/>
    <mergeCell ref="A222:B222"/>
    <mergeCell ref="C222:F222"/>
    <mergeCell ref="H222:I222"/>
    <mergeCell ref="A219:B219"/>
    <mergeCell ref="C219:F219"/>
    <mergeCell ref="H219:I219"/>
    <mergeCell ref="A220:B220"/>
    <mergeCell ref="C220:F220"/>
    <mergeCell ref="H220:I220"/>
    <mergeCell ref="A217:B217"/>
    <mergeCell ref="C217:F217"/>
    <mergeCell ref="H217:I217"/>
    <mergeCell ref="A218:B218"/>
    <mergeCell ref="C218:F218"/>
    <mergeCell ref="H218:I218"/>
    <mergeCell ref="A215:B215"/>
    <mergeCell ref="C215:F215"/>
    <mergeCell ref="H215:I215"/>
    <mergeCell ref="A216:B216"/>
    <mergeCell ref="C216:F216"/>
    <mergeCell ref="H216:I216"/>
    <mergeCell ref="A213:B213"/>
    <mergeCell ref="C213:F213"/>
    <mergeCell ref="H213:I213"/>
    <mergeCell ref="A214:B214"/>
    <mergeCell ref="C214:F214"/>
    <mergeCell ref="H214:I214"/>
    <mergeCell ref="A235:B235"/>
    <mergeCell ref="C235:F235"/>
    <mergeCell ref="H235:I235"/>
    <mergeCell ref="A236:B236"/>
    <mergeCell ref="C236:F236"/>
    <mergeCell ref="H236:I236"/>
    <mergeCell ref="A233:B233"/>
    <mergeCell ref="C233:F233"/>
    <mergeCell ref="H233:I233"/>
    <mergeCell ref="A234:B234"/>
    <mergeCell ref="C234:F234"/>
    <mergeCell ref="H234:I234"/>
    <mergeCell ref="A231:B231"/>
    <mergeCell ref="C231:F231"/>
    <mergeCell ref="H231:I231"/>
    <mergeCell ref="A232:B232"/>
    <mergeCell ref="C232:F232"/>
    <mergeCell ref="H232:I232"/>
    <mergeCell ref="A229:B229"/>
    <mergeCell ref="C229:F229"/>
    <mergeCell ref="H229:I229"/>
    <mergeCell ref="A230:B230"/>
    <mergeCell ref="C230:F230"/>
    <mergeCell ref="H230:I230"/>
    <mergeCell ref="A227:B227"/>
    <mergeCell ref="C227:F227"/>
    <mergeCell ref="H227:I227"/>
    <mergeCell ref="A228:B228"/>
    <mergeCell ref="C228:F228"/>
    <mergeCell ref="H228:I228"/>
    <mergeCell ref="A225:B225"/>
    <mergeCell ref="C225:F225"/>
    <mergeCell ref="H225:I225"/>
    <mergeCell ref="A226:B226"/>
    <mergeCell ref="C226:F226"/>
    <mergeCell ref="H226:I226"/>
    <mergeCell ref="A247:B247"/>
    <mergeCell ref="C247:F247"/>
    <mergeCell ref="H247:I247"/>
    <mergeCell ref="A248:B248"/>
    <mergeCell ref="C248:F248"/>
    <mergeCell ref="H248:I248"/>
    <mergeCell ref="A245:B245"/>
    <mergeCell ref="C245:F245"/>
    <mergeCell ref="H245:I245"/>
    <mergeCell ref="A246:B246"/>
    <mergeCell ref="C246:F246"/>
    <mergeCell ref="H246:I246"/>
    <mergeCell ref="A243:B243"/>
    <mergeCell ref="C243:F243"/>
    <mergeCell ref="H243:I243"/>
    <mergeCell ref="A244:B244"/>
    <mergeCell ref="C244:F244"/>
    <mergeCell ref="H244:I244"/>
    <mergeCell ref="A241:B241"/>
    <mergeCell ref="C241:F241"/>
    <mergeCell ref="H241:I241"/>
    <mergeCell ref="A242:B242"/>
    <mergeCell ref="C242:F242"/>
    <mergeCell ref="H242:I242"/>
    <mergeCell ref="A239:B239"/>
    <mergeCell ref="C239:F239"/>
    <mergeCell ref="H239:I239"/>
    <mergeCell ref="A240:B240"/>
    <mergeCell ref="C240:F240"/>
    <mergeCell ref="H240:I240"/>
    <mergeCell ref="A237:B237"/>
    <mergeCell ref="C237:F237"/>
    <mergeCell ref="H237:I237"/>
    <mergeCell ref="A238:B238"/>
    <mergeCell ref="C238:F238"/>
    <mergeCell ref="H238:I238"/>
    <mergeCell ref="A259:B259"/>
    <mergeCell ref="C259:F259"/>
    <mergeCell ref="H259:I259"/>
    <mergeCell ref="A260:B260"/>
    <mergeCell ref="C260:F260"/>
    <mergeCell ref="H260:I260"/>
    <mergeCell ref="A257:B257"/>
    <mergeCell ref="C257:F257"/>
    <mergeCell ref="H257:I257"/>
    <mergeCell ref="A258:B258"/>
    <mergeCell ref="C258:F258"/>
    <mergeCell ref="H258:I258"/>
    <mergeCell ref="A255:B255"/>
    <mergeCell ref="C255:F255"/>
    <mergeCell ref="H255:I255"/>
    <mergeCell ref="A256:B256"/>
    <mergeCell ref="C256:F256"/>
    <mergeCell ref="H256:I256"/>
    <mergeCell ref="A253:B253"/>
    <mergeCell ref="C253:F253"/>
    <mergeCell ref="H253:I253"/>
    <mergeCell ref="A254:B254"/>
    <mergeCell ref="C254:F254"/>
    <mergeCell ref="H254:I254"/>
    <mergeCell ref="A251:B251"/>
    <mergeCell ref="C251:F251"/>
    <mergeCell ref="H251:I251"/>
    <mergeCell ref="A252:B252"/>
    <mergeCell ref="C252:F252"/>
    <mergeCell ref="H252:I252"/>
    <mergeCell ref="A249:B249"/>
    <mergeCell ref="C249:F249"/>
    <mergeCell ref="H249:I249"/>
    <mergeCell ref="A250:B250"/>
    <mergeCell ref="C250:F250"/>
    <mergeCell ref="H250:I250"/>
    <mergeCell ref="A271:B271"/>
    <mergeCell ref="C271:F271"/>
    <mergeCell ref="H271:I271"/>
    <mergeCell ref="A272:B272"/>
    <mergeCell ref="C272:F272"/>
    <mergeCell ref="H272:I272"/>
    <mergeCell ref="A269:B269"/>
    <mergeCell ref="C269:F269"/>
    <mergeCell ref="H269:I269"/>
    <mergeCell ref="A270:B270"/>
    <mergeCell ref="C270:F270"/>
    <mergeCell ref="H270:I270"/>
    <mergeCell ref="A267:B267"/>
    <mergeCell ref="C267:F267"/>
    <mergeCell ref="H267:I267"/>
    <mergeCell ref="A268:B268"/>
    <mergeCell ref="C268:F268"/>
    <mergeCell ref="H268:I268"/>
    <mergeCell ref="A265:B265"/>
    <mergeCell ref="C265:F265"/>
    <mergeCell ref="H265:I265"/>
    <mergeCell ref="A266:B266"/>
    <mergeCell ref="C266:F266"/>
    <mergeCell ref="H266:I266"/>
    <mergeCell ref="A263:B263"/>
    <mergeCell ref="C263:F263"/>
    <mergeCell ref="H263:I263"/>
    <mergeCell ref="A264:B264"/>
    <mergeCell ref="C264:F264"/>
    <mergeCell ref="H264:I264"/>
    <mergeCell ref="A261:B261"/>
    <mergeCell ref="C261:F261"/>
    <mergeCell ref="H261:I261"/>
    <mergeCell ref="A262:B262"/>
    <mergeCell ref="C262:F262"/>
    <mergeCell ref="H262:I262"/>
    <mergeCell ref="A283:B283"/>
    <mergeCell ref="C283:F283"/>
    <mergeCell ref="H283:I283"/>
    <mergeCell ref="A284:B284"/>
    <mergeCell ref="C284:F284"/>
    <mergeCell ref="H284:I284"/>
    <mergeCell ref="A281:B281"/>
    <mergeCell ref="C281:F281"/>
    <mergeCell ref="H281:I281"/>
    <mergeCell ref="A282:B282"/>
    <mergeCell ref="C282:F282"/>
    <mergeCell ref="H282:I282"/>
    <mergeCell ref="A279:B279"/>
    <mergeCell ref="C279:F279"/>
    <mergeCell ref="H279:I279"/>
    <mergeCell ref="A280:B280"/>
    <mergeCell ref="C280:F280"/>
    <mergeCell ref="H280:I280"/>
    <mergeCell ref="A277:B277"/>
    <mergeCell ref="C277:F277"/>
    <mergeCell ref="H277:I277"/>
    <mergeCell ref="A278:B278"/>
    <mergeCell ref="C278:F278"/>
    <mergeCell ref="H278:I278"/>
    <mergeCell ref="A275:B275"/>
    <mergeCell ref="C275:F275"/>
    <mergeCell ref="H275:I275"/>
    <mergeCell ref="A276:B276"/>
    <mergeCell ref="C276:F276"/>
    <mergeCell ref="H276:I276"/>
    <mergeCell ref="A273:B273"/>
    <mergeCell ref="C273:F273"/>
    <mergeCell ref="H273:I273"/>
    <mergeCell ref="A274:B274"/>
    <mergeCell ref="C274:F274"/>
    <mergeCell ref="H274:I274"/>
    <mergeCell ref="A295:B295"/>
    <mergeCell ref="C295:F295"/>
    <mergeCell ref="H295:I295"/>
    <mergeCell ref="A296:B296"/>
    <mergeCell ref="C296:F296"/>
    <mergeCell ref="H296:I296"/>
    <mergeCell ref="A293:B293"/>
    <mergeCell ref="C293:F293"/>
    <mergeCell ref="H293:I293"/>
    <mergeCell ref="A294:B294"/>
    <mergeCell ref="C294:F294"/>
    <mergeCell ref="H294:I294"/>
    <mergeCell ref="A291:B291"/>
    <mergeCell ref="C291:F291"/>
    <mergeCell ref="H291:I291"/>
    <mergeCell ref="A292:B292"/>
    <mergeCell ref="C292:F292"/>
    <mergeCell ref="H292:I292"/>
    <mergeCell ref="A289:B289"/>
    <mergeCell ref="C289:F289"/>
    <mergeCell ref="H289:I289"/>
    <mergeCell ref="A290:B290"/>
    <mergeCell ref="C290:F290"/>
    <mergeCell ref="H290:I290"/>
    <mergeCell ref="A287:B287"/>
    <mergeCell ref="C287:F287"/>
    <mergeCell ref="H287:I287"/>
    <mergeCell ref="A288:B288"/>
    <mergeCell ref="C288:F288"/>
    <mergeCell ref="H288:I288"/>
    <mergeCell ref="A285:B285"/>
    <mergeCell ref="C285:F285"/>
    <mergeCell ref="H285:I285"/>
    <mergeCell ref="A286:B286"/>
    <mergeCell ref="C286:F286"/>
    <mergeCell ref="H286:I286"/>
    <mergeCell ref="A307:B307"/>
    <mergeCell ref="C307:F307"/>
    <mergeCell ref="H307:I307"/>
    <mergeCell ref="A308:B308"/>
    <mergeCell ref="C308:F308"/>
    <mergeCell ref="H308:I308"/>
    <mergeCell ref="A305:B305"/>
    <mergeCell ref="C305:F305"/>
    <mergeCell ref="H305:I305"/>
    <mergeCell ref="A306:B306"/>
    <mergeCell ref="C306:F306"/>
    <mergeCell ref="H306:I306"/>
    <mergeCell ref="A303:B303"/>
    <mergeCell ref="C303:F303"/>
    <mergeCell ref="H303:I303"/>
    <mergeCell ref="A304:B304"/>
    <mergeCell ref="C304:F304"/>
    <mergeCell ref="H304:I304"/>
    <mergeCell ref="A301:B301"/>
    <mergeCell ref="C301:F301"/>
    <mergeCell ref="H301:I301"/>
    <mergeCell ref="A302:B302"/>
    <mergeCell ref="C302:F302"/>
    <mergeCell ref="H302:I302"/>
    <mergeCell ref="A299:B299"/>
    <mergeCell ref="C299:F299"/>
    <mergeCell ref="H299:I299"/>
    <mergeCell ref="A300:B300"/>
    <mergeCell ref="C300:F300"/>
    <mergeCell ref="H300:I300"/>
    <mergeCell ref="A297:B297"/>
    <mergeCell ref="C297:F297"/>
    <mergeCell ref="H297:I297"/>
    <mergeCell ref="A298:B298"/>
    <mergeCell ref="C298:F298"/>
    <mergeCell ref="H298:I298"/>
    <mergeCell ref="A319:B319"/>
    <mergeCell ref="C319:F319"/>
    <mergeCell ref="H319:I319"/>
    <mergeCell ref="A320:B320"/>
    <mergeCell ref="C320:F320"/>
    <mergeCell ref="H320:I320"/>
    <mergeCell ref="A317:B317"/>
    <mergeCell ref="C317:F317"/>
    <mergeCell ref="H317:I317"/>
    <mergeCell ref="A318:B318"/>
    <mergeCell ref="C318:F318"/>
    <mergeCell ref="H318:I318"/>
    <mergeCell ref="A315:B315"/>
    <mergeCell ref="C315:F315"/>
    <mergeCell ref="H315:I315"/>
    <mergeCell ref="A316:B316"/>
    <mergeCell ref="C316:F316"/>
    <mergeCell ref="H316:I316"/>
    <mergeCell ref="A313:B313"/>
    <mergeCell ref="C313:F313"/>
    <mergeCell ref="H313:I313"/>
    <mergeCell ref="A314:B314"/>
    <mergeCell ref="C314:F314"/>
    <mergeCell ref="H314:I314"/>
    <mergeCell ref="A311:B311"/>
    <mergeCell ref="C311:F311"/>
    <mergeCell ref="H311:I311"/>
    <mergeCell ref="A312:B312"/>
    <mergeCell ref="C312:F312"/>
    <mergeCell ref="H312:I312"/>
    <mergeCell ref="A309:B309"/>
    <mergeCell ref="C309:F309"/>
    <mergeCell ref="H309:I309"/>
    <mergeCell ref="A310:B310"/>
    <mergeCell ref="C310:F310"/>
    <mergeCell ref="H310:I310"/>
    <mergeCell ref="A331:B331"/>
    <mergeCell ref="C331:F331"/>
    <mergeCell ref="H331:I331"/>
    <mergeCell ref="A332:B332"/>
    <mergeCell ref="C332:F332"/>
    <mergeCell ref="H332:I332"/>
    <mergeCell ref="A329:B329"/>
    <mergeCell ref="C329:F329"/>
    <mergeCell ref="H329:I329"/>
    <mergeCell ref="A330:B330"/>
    <mergeCell ref="C330:F330"/>
    <mergeCell ref="H330:I330"/>
    <mergeCell ref="A327:B327"/>
    <mergeCell ref="C327:F327"/>
    <mergeCell ref="H327:I327"/>
    <mergeCell ref="A328:B328"/>
    <mergeCell ref="C328:F328"/>
    <mergeCell ref="H328:I328"/>
    <mergeCell ref="A325:B325"/>
    <mergeCell ref="C325:F325"/>
    <mergeCell ref="H325:I325"/>
    <mergeCell ref="A326:B326"/>
    <mergeCell ref="C326:F326"/>
    <mergeCell ref="H326:I326"/>
    <mergeCell ref="A323:B323"/>
    <mergeCell ref="C323:F323"/>
    <mergeCell ref="H323:I323"/>
    <mergeCell ref="A324:B324"/>
    <mergeCell ref="C324:F324"/>
    <mergeCell ref="H324:I324"/>
    <mergeCell ref="A321:B321"/>
    <mergeCell ref="C321:F321"/>
    <mergeCell ref="H321:I321"/>
    <mergeCell ref="A322:B322"/>
    <mergeCell ref="C322:F322"/>
    <mergeCell ref="H322:I322"/>
    <mergeCell ref="A343:B343"/>
    <mergeCell ref="C343:F343"/>
    <mergeCell ref="H343:I343"/>
    <mergeCell ref="A344:B344"/>
    <mergeCell ref="C344:F344"/>
    <mergeCell ref="H344:I344"/>
    <mergeCell ref="A341:B341"/>
    <mergeCell ref="C341:F341"/>
    <mergeCell ref="H341:I341"/>
    <mergeCell ref="A342:B342"/>
    <mergeCell ref="C342:F342"/>
    <mergeCell ref="H342:I342"/>
    <mergeCell ref="A339:B339"/>
    <mergeCell ref="C339:F339"/>
    <mergeCell ref="H339:I339"/>
    <mergeCell ref="A340:B340"/>
    <mergeCell ref="C340:F340"/>
    <mergeCell ref="H340:I340"/>
    <mergeCell ref="A337:B337"/>
    <mergeCell ref="C337:F337"/>
    <mergeCell ref="H337:I337"/>
    <mergeCell ref="A338:B338"/>
    <mergeCell ref="C338:F338"/>
    <mergeCell ref="H338:I338"/>
    <mergeCell ref="A335:B335"/>
    <mergeCell ref="C335:F335"/>
    <mergeCell ref="H335:I335"/>
    <mergeCell ref="A336:B336"/>
    <mergeCell ref="C336:F336"/>
    <mergeCell ref="H336:I336"/>
    <mergeCell ref="A333:B333"/>
    <mergeCell ref="C333:F333"/>
    <mergeCell ref="H333:I333"/>
    <mergeCell ref="A334:B334"/>
    <mergeCell ref="C334:F334"/>
    <mergeCell ref="H334:I334"/>
    <mergeCell ref="A355:B355"/>
    <mergeCell ref="C355:F355"/>
    <mergeCell ref="H355:I355"/>
    <mergeCell ref="A356:B356"/>
    <mergeCell ref="C356:F356"/>
    <mergeCell ref="H356:I356"/>
    <mergeCell ref="A353:B353"/>
    <mergeCell ref="C353:F353"/>
    <mergeCell ref="H353:I353"/>
    <mergeCell ref="A354:B354"/>
    <mergeCell ref="C354:F354"/>
    <mergeCell ref="H354:I354"/>
    <mergeCell ref="A351:B351"/>
    <mergeCell ref="C351:F351"/>
    <mergeCell ref="H351:I351"/>
    <mergeCell ref="A352:B352"/>
    <mergeCell ref="C352:F352"/>
    <mergeCell ref="H352:I352"/>
    <mergeCell ref="A349:B349"/>
    <mergeCell ref="C349:F349"/>
    <mergeCell ref="H349:I349"/>
    <mergeCell ref="A350:B350"/>
    <mergeCell ref="C350:F350"/>
    <mergeCell ref="H350:I350"/>
    <mergeCell ref="A347:B347"/>
    <mergeCell ref="C347:F347"/>
    <mergeCell ref="H347:I347"/>
    <mergeCell ref="A348:B348"/>
    <mergeCell ref="C348:F348"/>
    <mergeCell ref="H348:I348"/>
    <mergeCell ref="A345:B345"/>
    <mergeCell ref="C345:F345"/>
    <mergeCell ref="H345:I345"/>
    <mergeCell ref="A346:B346"/>
    <mergeCell ref="C346:F346"/>
    <mergeCell ref="H346:I346"/>
    <mergeCell ref="A367:B367"/>
    <mergeCell ref="C367:F367"/>
    <mergeCell ref="H367:I367"/>
    <mergeCell ref="A368:B368"/>
    <mergeCell ref="C368:F368"/>
    <mergeCell ref="H368:I368"/>
    <mergeCell ref="A365:B365"/>
    <mergeCell ref="C365:F365"/>
    <mergeCell ref="H365:I365"/>
    <mergeCell ref="A366:B366"/>
    <mergeCell ref="C366:F366"/>
    <mergeCell ref="H366:I366"/>
    <mergeCell ref="A363:B363"/>
    <mergeCell ref="C363:F363"/>
    <mergeCell ref="H363:I363"/>
    <mergeCell ref="A364:B364"/>
    <mergeCell ref="C364:F364"/>
    <mergeCell ref="H364:I364"/>
    <mergeCell ref="A361:B361"/>
    <mergeCell ref="C361:F361"/>
    <mergeCell ref="H361:I361"/>
    <mergeCell ref="A362:B362"/>
    <mergeCell ref="C362:F362"/>
    <mergeCell ref="H362:I362"/>
    <mergeCell ref="A359:B359"/>
    <mergeCell ref="C359:F359"/>
    <mergeCell ref="H359:I359"/>
    <mergeCell ref="A360:B360"/>
    <mergeCell ref="C360:F360"/>
    <mergeCell ref="H360:I360"/>
    <mergeCell ref="A357:B357"/>
    <mergeCell ref="C357:F357"/>
    <mergeCell ref="H357:I357"/>
    <mergeCell ref="A358:B358"/>
    <mergeCell ref="C358:F358"/>
    <mergeCell ref="H358:I358"/>
    <mergeCell ref="A379:B379"/>
    <mergeCell ref="C379:F379"/>
    <mergeCell ref="H379:I379"/>
    <mergeCell ref="A380:B380"/>
    <mergeCell ref="C380:F380"/>
    <mergeCell ref="H380:I380"/>
    <mergeCell ref="A377:B377"/>
    <mergeCell ref="C377:F377"/>
    <mergeCell ref="H377:I377"/>
    <mergeCell ref="A378:B378"/>
    <mergeCell ref="C378:F378"/>
    <mergeCell ref="H378:I378"/>
    <mergeCell ref="A375:B375"/>
    <mergeCell ref="C375:F375"/>
    <mergeCell ref="H375:I375"/>
    <mergeCell ref="A376:B376"/>
    <mergeCell ref="C376:F376"/>
    <mergeCell ref="H376:I376"/>
    <mergeCell ref="A373:B373"/>
    <mergeCell ref="C373:F373"/>
    <mergeCell ref="H373:I373"/>
    <mergeCell ref="A374:B374"/>
    <mergeCell ref="C374:F374"/>
    <mergeCell ref="H374:I374"/>
    <mergeCell ref="A371:B371"/>
    <mergeCell ref="C371:F371"/>
    <mergeCell ref="H371:I371"/>
    <mergeCell ref="A372:B372"/>
    <mergeCell ref="C372:F372"/>
    <mergeCell ref="H372:I372"/>
    <mergeCell ref="A369:B369"/>
    <mergeCell ref="C369:F369"/>
    <mergeCell ref="H369:I369"/>
    <mergeCell ref="A370:B370"/>
    <mergeCell ref="C370:F370"/>
    <mergeCell ref="H370:I370"/>
    <mergeCell ref="A391:B391"/>
    <mergeCell ref="C391:F391"/>
    <mergeCell ref="H391:I391"/>
    <mergeCell ref="A392:B392"/>
    <mergeCell ref="C392:F392"/>
    <mergeCell ref="H392:I392"/>
    <mergeCell ref="A389:B389"/>
    <mergeCell ref="C389:F389"/>
    <mergeCell ref="H389:I389"/>
    <mergeCell ref="A390:B390"/>
    <mergeCell ref="C390:F390"/>
    <mergeCell ref="H390:I390"/>
    <mergeCell ref="A387:B387"/>
    <mergeCell ref="C387:F387"/>
    <mergeCell ref="H387:I387"/>
    <mergeCell ref="A388:B388"/>
    <mergeCell ref="C388:F388"/>
    <mergeCell ref="H388:I388"/>
    <mergeCell ref="A385:B385"/>
    <mergeCell ref="C385:F385"/>
    <mergeCell ref="H385:I385"/>
    <mergeCell ref="A386:B386"/>
    <mergeCell ref="C386:F386"/>
    <mergeCell ref="H386:I386"/>
    <mergeCell ref="A383:B383"/>
    <mergeCell ref="C383:F383"/>
    <mergeCell ref="H383:I383"/>
    <mergeCell ref="A384:B384"/>
    <mergeCell ref="C384:F384"/>
    <mergeCell ref="H384:I384"/>
    <mergeCell ref="A381:B381"/>
    <mergeCell ref="C381:F381"/>
    <mergeCell ref="H381:I381"/>
    <mergeCell ref="A382:B382"/>
    <mergeCell ref="C382:F382"/>
    <mergeCell ref="H382:I382"/>
    <mergeCell ref="A403:B403"/>
    <mergeCell ref="C403:F403"/>
    <mergeCell ref="H403:I403"/>
    <mergeCell ref="A404:B404"/>
    <mergeCell ref="C404:F404"/>
    <mergeCell ref="H404:I404"/>
    <mergeCell ref="A401:B401"/>
    <mergeCell ref="C401:F401"/>
    <mergeCell ref="H401:I401"/>
    <mergeCell ref="A402:B402"/>
    <mergeCell ref="C402:F402"/>
    <mergeCell ref="H402:I402"/>
    <mergeCell ref="A399:B399"/>
    <mergeCell ref="C399:F399"/>
    <mergeCell ref="H399:I399"/>
    <mergeCell ref="A400:B400"/>
    <mergeCell ref="C400:F400"/>
    <mergeCell ref="H400:I400"/>
    <mergeCell ref="A397:B397"/>
    <mergeCell ref="C397:F397"/>
    <mergeCell ref="H397:I397"/>
    <mergeCell ref="A398:B398"/>
    <mergeCell ref="C398:F398"/>
    <mergeCell ref="H398:I398"/>
    <mergeCell ref="A395:B395"/>
    <mergeCell ref="C395:F395"/>
    <mergeCell ref="H395:I395"/>
    <mergeCell ref="A396:B396"/>
    <mergeCell ref="C396:F396"/>
    <mergeCell ref="H396:I396"/>
    <mergeCell ref="A393:B393"/>
    <mergeCell ref="C393:F393"/>
    <mergeCell ref="H393:I393"/>
    <mergeCell ref="A394:B394"/>
    <mergeCell ref="C394:F394"/>
    <mergeCell ref="H394:I394"/>
    <mergeCell ref="A415:B415"/>
    <mergeCell ref="C415:F415"/>
    <mergeCell ref="H415:I415"/>
    <mergeCell ref="A416:B416"/>
    <mergeCell ref="C416:F416"/>
    <mergeCell ref="H416:I416"/>
    <mergeCell ref="A413:B413"/>
    <mergeCell ref="C413:F413"/>
    <mergeCell ref="H413:I413"/>
    <mergeCell ref="A414:B414"/>
    <mergeCell ref="C414:F414"/>
    <mergeCell ref="H414:I414"/>
    <mergeCell ref="A411:B411"/>
    <mergeCell ref="C411:F411"/>
    <mergeCell ref="H411:I411"/>
    <mergeCell ref="A412:B412"/>
    <mergeCell ref="C412:F412"/>
    <mergeCell ref="H412:I412"/>
    <mergeCell ref="A409:B409"/>
    <mergeCell ref="C409:F409"/>
    <mergeCell ref="H409:I409"/>
    <mergeCell ref="A410:B410"/>
    <mergeCell ref="C410:F410"/>
    <mergeCell ref="H410:I410"/>
    <mergeCell ref="A407:B407"/>
    <mergeCell ref="C407:F407"/>
    <mergeCell ref="H407:I407"/>
    <mergeCell ref="A408:B408"/>
    <mergeCell ref="C408:F408"/>
    <mergeCell ref="H408:I408"/>
    <mergeCell ref="A405:B405"/>
    <mergeCell ref="C405:F405"/>
    <mergeCell ref="H405:I405"/>
    <mergeCell ref="A406:B406"/>
    <mergeCell ref="C406:F406"/>
    <mergeCell ref="H406:I406"/>
    <mergeCell ref="A427:B427"/>
    <mergeCell ref="C427:F427"/>
    <mergeCell ref="H427:I427"/>
    <mergeCell ref="A428:B428"/>
    <mergeCell ref="C428:F428"/>
    <mergeCell ref="H428:I428"/>
    <mergeCell ref="A425:B425"/>
    <mergeCell ref="C425:F425"/>
    <mergeCell ref="H425:I425"/>
    <mergeCell ref="A426:B426"/>
    <mergeCell ref="C426:F426"/>
    <mergeCell ref="H426:I426"/>
    <mergeCell ref="A423:B423"/>
    <mergeCell ref="C423:F423"/>
    <mergeCell ref="H423:I423"/>
    <mergeCell ref="A424:B424"/>
    <mergeCell ref="C424:F424"/>
    <mergeCell ref="H424:I424"/>
    <mergeCell ref="A421:B421"/>
    <mergeCell ref="C421:F421"/>
    <mergeCell ref="H421:I421"/>
    <mergeCell ref="A422:B422"/>
    <mergeCell ref="C422:F422"/>
    <mergeCell ref="H422:I422"/>
    <mergeCell ref="A419:B419"/>
    <mergeCell ref="C419:F419"/>
    <mergeCell ref="H419:I419"/>
    <mergeCell ref="A420:B420"/>
    <mergeCell ref="C420:F420"/>
    <mergeCell ref="H420:I420"/>
    <mergeCell ref="A417:B417"/>
    <mergeCell ref="C417:F417"/>
    <mergeCell ref="H417:I417"/>
    <mergeCell ref="A418:B418"/>
    <mergeCell ref="C418:F418"/>
    <mergeCell ref="H418:I418"/>
    <mergeCell ref="A439:B439"/>
    <mergeCell ref="C439:F439"/>
    <mergeCell ref="H439:I439"/>
    <mergeCell ref="A440:B440"/>
    <mergeCell ref="C440:F440"/>
    <mergeCell ref="H440:I440"/>
    <mergeCell ref="A437:B437"/>
    <mergeCell ref="C437:F437"/>
    <mergeCell ref="H437:I437"/>
    <mergeCell ref="A438:B438"/>
    <mergeCell ref="C438:F438"/>
    <mergeCell ref="H438:I438"/>
    <mergeCell ref="A435:B435"/>
    <mergeCell ref="C435:F435"/>
    <mergeCell ref="H435:I435"/>
    <mergeCell ref="A436:B436"/>
    <mergeCell ref="C436:F436"/>
    <mergeCell ref="H436:I436"/>
    <mergeCell ref="A433:B433"/>
    <mergeCell ref="C433:F433"/>
    <mergeCell ref="H433:I433"/>
    <mergeCell ref="A434:B434"/>
    <mergeCell ref="C434:F434"/>
    <mergeCell ref="H434:I434"/>
    <mergeCell ref="A431:B431"/>
    <mergeCell ref="C431:F431"/>
    <mergeCell ref="H431:I431"/>
    <mergeCell ref="A432:B432"/>
    <mergeCell ref="C432:F432"/>
    <mergeCell ref="H432:I432"/>
    <mergeCell ref="A429:B429"/>
    <mergeCell ref="C429:F429"/>
    <mergeCell ref="H429:I429"/>
    <mergeCell ref="A430:B430"/>
    <mergeCell ref="C430:F430"/>
    <mergeCell ref="H430:I430"/>
    <mergeCell ref="A451:B451"/>
    <mergeCell ref="C451:F451"/>
    <mergeCell ref="H451:I451"/>
    <mergeCell ref="A452:B452"/>
    <mergeCell ref="C452:F452"/>
    <mergeCell ref="H452:I452"/>
    <mergeCell ref="A449:B449"/>
    <mergeCell ref="C449:F449"/>
    <mergeCell ref="H449:I449"/>
    <mergeCell ref="A450:B450"/>
    <mergeCell ref="C450:F450"/>
    <mergeCell ref="H450:I450"/>
    <mergeCell ref="A447:B447"/>
    <mergeCell ref="C447:F447"/>
    <mergeCell ref="H447:I447"/>
    <mergeCell ref="A448:B448"/>
    <mergeCell ref="C448:F448"/>
    <mergeCell ref="H448:I448"/>
    <mergeCell ref="A445:B445"/>
    <mergeCell ref="C445:F445"/>
    <mergeCell ref="H445:I445"/>
    <mergeCell ref="A446:B446"/>
    <mergeCell ref="C446:F446"/>
    <mergeCell ref="H446:I446"/>
    <mergeCell ref="A443:B443"/>
    <mergeCell ref="C443:F443"/>
    <mergeCell ref="H443:I443"/>
    <mergeCell ref="A444:B444"/>
    <mergeCell ref="C444:F444"/>
    <mergeCell ref="H444:I444"/>
    <mergeCell ref="A441:B441"/>
    <mergeCell ref="C441:F441"/>
    <mergeCell ref="H441:I441"/>
    <mergeCell ref="A442:B442"/>
    <mergeCell ref="C442:F442"/>
    <mergeCell ref="H442:I442"/>
    <mergeCell ref="A463:B463"/>
    <mergeCell ref="C463:F463"/>
    <mergeCell ref="H463:I463"/>
    <mergeCell ref="A464:B464"/>
    <mergeCell ref="C464:F464"/>
    <mergeCell ref="H464:I464"/>
    <mergeCell ref="A461:B461"/>
    <mergeCell ref="C461:F461"/>
    <mergeCell ref="H461:I461"/>
    <mergeCell ref="A462:B462"/>
    <mergeCell ref="C462:F462"/>
    <mergeCell ref="H462:I462"/>
    <mergeCell ref="A459:B459"/>
    <mergeCell ref="C459:F459"/>
    <mergeCell ref="H459:I459"/>
    <mergeCell ref="A460:B460"/>
    <mergeCell ref="C460:F460"/>
    <mergeCell ref="H460:I460"/>
    <mergeCell ref="A457:B457"/>
    <mergeCell ref="C457:F457"/>
    <mergeCell ref="H457:I457"/>
    <mergeCell ref="A458:B458"/>
    <mergeCell ref="C458:F458"/>
    <mergeCell ref="H458:I458"/>
    <mergeCell ref="A455:B455"/>
    <mergeCell ref="C455:F455"/>
    <mergeCell ref="H455:I455"/>
    <mergeCell ref="A456:B456"/>
    <mergeCell ref="C456:F456"/>
    <mergeCell ref="H456:I456"/>
    <mergeCell ref="A453:B453"/>
    <mergeCell ref="C453:F453"/>
    <mergeCell ref="H453:I453"/>
    <mergeCell ref="A454:B454"/>
    <mergeCell ref="C454:F454"/>
    <mergeCell ref="H454:I454"/>
    <mergeCell ref="A475:B475"/>
    <mergeCell ref="C475:F475"/>
    <mergeCell ref="H475:I475"/>
    <mergeCell ref="A476:B476"/>
    <mergeCell ref="C476:F476"/>
    <mergeCell ref="H476:I476"/>
    <mergeCell ref="A473:B473"/>
    <mergeCell ref="C473:F473"/>
    <mergeCell ref="H473:I473"/>
    <mergeCell ref="A474:B474"/>
    <mergeCell ref="C474:F474"/>
    <mergeCell ref="H474:I474"/>
    <mergeCell ref="A471:B471"/>
    <mergeCell ref="C471:F471"/>
    <mergeCell ref="H471:I471"/>
    <mergeCell ref="A472:B472"/>
    <mergeCell ref="C472:F472"/>
    <mergeCell ref="H472:I472"/>
    <mergeCell ref="A469:B469"/>
    <mergeCell ref="C469:F469"/>
    <mergeCell ref="H469:I469"/>
    <mergeCell ref="A470:B470"/>
    <mergeCell ref="C470:F470"/>
    <mergeCell ref="H470:I470"/>
    <mergeCell ref="A467:B467"/>
    <mergeCell ref="C467:F467"/>
    <mergeCell ref="H467:I467"/>
    <mergeCell ref="A468:B468"/>
    <mergeCell ref="C468:F468"/>
    <mergeCell ref="H468:I468"/>
    <mergeCell ref="A465:B465"/>
    <mergeCell ref="C465:F465"/>
    <mergeCell ref="H465:I465"/>
    <mergeCell ref="A466:B466"/>
    <mergeCell ref="C466:F466"/>
    <mergeCell ref="H466:I466"/>
    <mergeCell ref="A487:B487"/>
    <mergeCell ref="C487:F487"/>
    <mergeCell ref="H487:I487"/>
    <mergeCell ref="A488:B488"/>
    <mergeCell ref="C488:F488"/>
    <mergeCell ref="H488:I488"/>
    <mergeCell ref="A485:B485"/>
    <mergeCell ref="C485:F485"/>
    <mergeCell ref="H485:I485"/>
    <mergeCell ref="A486:B486"/>
    <mergeCell ref="C486:F486"/>
    <mergeCell ref="H486:I486"/>
    <mergeCell ref="A483:B483"/>
    <mergeCell ref="C483:F483"/>
    <mergeCell ref="H483:I483"/>
    <mergeCell ref="A484:B484"/>
    <mergeCell ref="C484:F484"/>
    <mergeCell ref="H484:I484"/>
    <mergeCell ref="A481:B481"/>
    <mergeCell ref="C481:F481"/>
    <mergeCell ref="H481:I481"/>
    <mergeCell ref="A482:B482"/>
    <mergeCell ref="C482:F482"/>
    <mergeCell ref="H482:I482"/>
    <mergeCell ref="A479:B479"/>
    <mergeCell ref="C479:F479"/>
    <mergeCell ref="H479:I479"/>
    <mergeCell ref="A480:B480"/>
    <mergeCell ref="C480:F480"/>
    <mergeCell ref="H480:I480"/>
    <mergeCell ref="A477:B477"/>
    <mergeCell ref="C477:F477"/>
    <mergeCell ref="H477:I477"/>
    <mergeCell ref="A478:B478"/>
    <mergeCell ref="C478:F478"/>
    <mergeCell ref="H478:I478"/>
    <mergeCell ref="A499:B499"/>
    <mergeCell ref="C499:F499"/>
    <mergeCell ref="H499:I499"/>
    <mergeCell ref="A500:B500"/>
    <mergeCell ref="C500:F500"/>
    <mergeCell ref="H500:I500"/>
    <mergeCell ref="A497:B497"/>
    <mergeCell ref="C497:F497"/>
    <mergeCell ref="H497:I497"/>
    <mergeCell ref="A498:B498"/>
    <mergeCell ref="C498:F498"/>
    <mergeCell ref="H498:I498"/>
    <mergeCell ref="A495:B495"/>
    <mergeCell ref="C495:F495"/>
    <mergeCell ref="H495:I495"/>
    <mergeCell ref="A496:B496"/>
    <mergeCell ref="C496:F496"/>
    <mergeCell ref="H496:I496"/>
    <mergeCell ref="A493:B493"/>
    <mergeCell ref="C493:F493"/>
    <mergeCell ref="H493:I493"/>
    <mergeCell ref="A494:B494"/>
    <mergeCell ref="C494:F494"/>
    <mergeCell ref="H494:I494"/>
    <mergeCell ref="A491:B491"/>
    <mergeCell ref="C491:F491"/>
    <mergeCell ref="H491:I491"/>
    <mergeCell ref="A492:B492"/>
    <mergeCell ref="C492:F492"/>
    <mergeCell ref="H492:I492"/>
    <mergeCell ref="A489:B489"/>
    <mergeCell ref="C489:F489"/>
    <mergeCell ref="H489:I489"/>
    <mergeCell ref="A490:B490"/>
    <mergeCell ref="C490:F490"/>
    <mergeCell ref="H490:I490"/>
    <mergeCell ref="A511:B511"/>
    <mergeCell ref="C511:F511"/>
    <mergeCell ref="H511:I511"/>
    <mergeCell ref="A512:B512"/>
    <mergeCell ref="C512:F512"/>
    <mergeCell ref="H512:I512"/>
    <mergeCell ref="A509:B509"/>
    <mergeCell ref="C509:F509"/>
    <mergeCell ref="H509:I509"/>
    <mergeCell ref="A510:B510"/>
    <mergeCell ref="C510:F510"/>
    <mergeCell ref="H510:I510"/>
    <mergeCell ref="A507:B507"/>
    <mergeCell ref="C507:F507"/>
    <mergeCell ref="H507:I507"/>
    <mergeCell ref="A508:B508"/>
    <mergeCell ref="C508:F508"/>
    <mergeCell ref="H508:I508"/>
    <mergeCell ref="A505:B505"/>
    <mergeCell ref="C505:F505"/>
    <mergeCell ref="H505:I505"/>
    <mergeCell ref="A506:B506"/>
    <mergeCell ref="C506:F506"/>
    <mergeCell ref="H506:I506"/>
    <mergeCell ref="A503:B503"/>
    <mergeCell ref="C503:F503"/>
    <mergeCell ref="H503:I503"/>
    <mergeCell ref="A504:B504"/>
    <mergeCell ref="C504:F504"/>
    <mergeCell ref="H504:I504"/>
    <mergeCell ref="A501:B501"/>
    <mergeCell ref="C501:F501"/>
    <mergeCell ref="H501:I501"/>
    <mergeCell ref="A502:B502"/>
    <mergeCell ref="C502:F502"/>
    <mergeCell ref="H502:I502"/>
    <mergeCell ref="A523:B523"/>
    <mergeCell ref="C523:F523"/>
    <mergeCell ref="H523:I523"/>
    <mergeCell ref="A524:B524"/>
    <mergeCell ref="C524:F524"/>
    <mergeCell ref="H524:I524"/>
    <mergeCell ref="A521:B521"/>
    <mergeCell ref="C521:F521"/>
    <mergeCell ref="H521:I521"/>
    <mergeCell ref="A522:B522"/>
    <mergeCell ref="C522:F522"/>
    <mergeCell ref="H522:I522"/>
    <mergeCell ref="A519:B519"/>
    <mergeCell ref="C519:F519"/>
    <mergeCell ref="H519:I519"/>
    <mergeCell ref="A520:B520"/>
    <mergeCell ref="C520:F520"/>
    <mergeCell ref="H520:I520"/>
    <mergeCell ref="A517:B517"/>
    <mergeCell ref="C517:F517"/>
    <mergeCell ref="H517:I517"/>
    <mergeCell ref="A518:B518"/>
    <mergeCell ref="C518:F518"/>
    <mergeCell ref="H518:I518"/>
    <mergeCell ref="A515:B515"/>
    <mergeCell ref="C515:F515"/>
    <mergeCell ref="H515:I515"/>
    <mergeCell ref="A516:B516"/>
    <mergeCell ref="C516:F516"/>
    <mergeCell ref="H516:I516"/>
    <mergeCell ref="A513:B513"/>
    <mergeCell ref="C513:F513"/>
    <mergeCell ref="H513:I513"/>
    <mergeCell ref="A514:B514"/>
    <mergeCell ref="C514:F514"/>
    <mergeCell ref="H514:I514"/>
    <mergeCell ref="A535:B535"/>
    <mergeCell ref="C535:F535"/>
    <mergeCell ref="H535:I535"/>
    <mergeCell ref="A536:B536"/>
    <mergeCell ref="C536:F536"/>
    <mergeCell ref="H536:I536"/>
    <mergeCell ref="A533:B533"/>
    <mergeCell ref="C533:F533"/>
    <mergeCell ref="H533:I533"/>
    <mergeCell ref="A534:B534"/>
    <mergeCell ref="C534:F534"/>
    <mergeCell ref="H534:I534"/>
    <mergeCell ref="A531:B531"/>
    <mergeCell ref="C531:F531"/>
    <mergeCell ref="H531:I531"/>
    <mergeCell ref="A532:B532"/>
    <mergeCell ref="C532:F532"/>
    <mergeCell ref="H532:I532"/>
    <mergeCell ref="A529:B529"/>
    <mergeCell ref="C529:F529"/>
    <mergeCell ref="H529:I529"/>
    <mergeCell ref="A530:B530"/>
    <mergeCell ref="C530:F530"/>
    <mergeCell ref="H530:I530"/>
    <mergeCell ref="A527:B527"/>
    <mergeCell ref="C527:F527"/>
    <mergeCell ref="H527:I527"/>
    <mergeCell ref="A528:B528"/>
    <mergeCell ref="C528:F528"/>
    <mergeCell ref="H528:I528"/>
    <mergeCell ref="A525:B525"/>
    <mergeCell ref="C525:F525"/>
    <mergeCell ref="H525:I525"/>
    <mergeCell ref="A526:B526"/>
    <mergeCell ref="C526:F526"/>
    <mergeCell ref="H526:I526"/>
    <mergeCell ref="A547:B547"/>
    <mergeCell ref="C547:F547"/>
    <mergeCell ref="H547:I547"/>
    <mergeCell ref="A548:B548"/>
    <mergeCell ref="C548:F548"/>
    <mergeCell ref="H548:I548"/>
    <mergeCell ref="A545:B545"/>
    <mergeCell ref="C545:F545"/>
    <mergeCell ref="H545:I545"/>
    <mergeCell ref="A546:B546"/>
    <mergeCell ref="C546:F546"/>
    <mergeCell ref="H546:I546"/>
    <mergeCell ref="A543:B543"/>
    <mergeCell ref="C543:F543"/>
    <mergeCell ref="H543:I543"/>
    <mergeCell ref="A544:B544"/>
    <mergeCell ref="C544:F544"/>
    <mergeCell ref="H544:I544"/>
    <mergeCell ref="A541:B541"/>
    <mergeCell ref="C541:F541"/>
    <mergeCell ref="H541:I541"/>
    <mergeCell ref="A542:B542"/>
    <mergeCell ref="C542:F542"/>
    <mergeCell ref="H542:I542"/>
    <mergeCell ref="A539:B539"/>
    <mergeCell ref="C539:F539"/>
    <mergeCell ref="H539:I539"/>
    <mergeCell ref="A540:B540"/>
    <mergeCell ref="C540:F540"/>
    <mergeCell ref="H540:I540"/>
    <mergeCell ref="A537:B537"/>
    <mergeCell ref="C537:F537"/>
    <mergeCell ref="H537:I537"/>
    <mergeCell ref="A538:B538"/>
    <mergeCell ref="C538:F538"/>
    <mergeCell ref="H538:I538"/>
    <mergeCell ref="A559:B559"/>
    <mergeCell ref="C559:F559"/>
    <mergeCell ref="H559:I559"/>
    <mergeCell ref="A560:B560"/>
    <mergeCell ref="C560:F560"/>
    <mergeCell ref="H560:I560"/>
    <mergeCell ref="A557:B557"/>
    <mergeCell ref="C557:F557"/>
    <mergeCell ref="H557:I557"/>
    <mergeCell ref="A558:B558"/>
    <mergeCell ref="C558:F558"/>
    <mergeCell ref="H558:I558"/>
    <mergeCell ref="A555:B555"/>
    <mergeCell ref="C555:F555"/>
    <mergeCell ref="H555:I555"/>
    <mergeCell ref="A556:B556"/>
    <mergeCell ref="C556:F556"/>
    <mergeCell ref="H556:I556"/>
    <mergeCell ref="A553:B553"/>
    <mergeCell ref="C553:F553"/>
    <mergeCell ref="H553:I553"/>
    <mergeCell ref="A554:B554"/>
    <mergeCell ref="C554:F554"/>
    <mergeCell ref="H554:I554"/>
    <mergeCell ref="A551:B551"/>
    <mergeCell ref="C551:F551"/>
    <mergeCell ref="H551:I551"/>
    <mergeCell ref="A552:B552"/>
    <mergeCell ref="C552:F552"/>
    <mergeCell ref="H552:I552"/>
    <mergeCell ref="A549:B549"/>
    <mergeCell ref="C549:F549"/>
    <mergeCell ref="H549:I549"/>
    <mergeCell ref="A550:B550"/>
    <mergeCell ref="C550:F550"/>
    <mergeCell ref="H550:I550"/>
    <mergeCell ref="A571:B571"/>
    <mergeCell ref="C571:F571"/>
    <mergeCell ref="H571:I571"/>
    <mergeCell ref="A572:B572"/>
    <mergeCell ref="C572:F572"/>
    <mergeCell ref="H572:I572"/>
    <mergeCell ref="A569:B569"/>
    <mergeCell ref="C569:F569"/>
    <mergeCell ref="H569:I569"/>
    <mergeCell ref="A570:B570"/>
    <mergeCell ref="C570:F570"/>
    <mergeCell ref="H570:I570"/>
    <mergeCell ref="A567:B567"/>
    <mergeCell ref="C567:F567"/>
    <mergeCell ref="H567:I567"/>
    <mergeCell ref="A568:B568"/>
    <mergeCell ref="C568:F568"/>
    <mergeCell ref="H568:I568"/>
    <mergeCell ref="A565:B565"/>
    <mergeCell ref="C565:F565"/>
    <mergeCell ref="H565:I565"/>
    <mergeCell ref="A566:B566"/>
    <mergeCell ref="C566:F566"/>
    <mergeCell ref="H566:I566"/>
    <mergeCell ref="A563:B563"/>
    <mergeCell ref="C563:F563"/>
    <mergeCell ref="H563:I563"/>
    <mergeCell ref="A564:B564"/>
    <mergeCell ref="C564:F564"/>
    <mergeCell ref="H564:I564"/>
    <mergeCell ref="A561:B561"/>
    <mergeCell ref="C561:F561"/>
    <mergeCell ref="H561:I561"/>
    <mergeCell ref="A562:B562"/>
    <mergeCell ref="C562:F562"/>
    <mergeCell ref="H562:I562"/>
    <mergeCell ref="A583:B583"/>
    <mergeCell ref="C583:F583"/>
    <mergeCell ref="H583:I583"/>
    <mergeCell ref="A584:B584"/>
    <mergeCell ref="C584:F584"/>
    <mergeCell ref="H584:I584"/>
    <mergeCell ref="A581:B581"/>
    <mergeCell ref="C581:F581"/>
    <mergeCell ref="H581:I581"/>
    <mergeCell ref="A582:B582"/>
    <mergeCell ref="C582:F582"/>
    <mergeCell ref="H582:I582"/>
    <mergeCell ref="A579:B579"/>
    <mergeCell ref="C579:F579"/>
    <mergeCell ref="H579:I579"/>
    <mergeCell ref="A580:B580"/>
    <mergeCell ref="C580:F580"/>
    <mergeCell ref="H580:I580"/>
    <mergeCell ref="A577:B577"/>
    <mergeCell ref="C577:F577"/>
    <mergeCell ref="H577:I577"/>
    <mergeCell ref="A578:B578"/>
    <mergeCell ref="C578:F578"/>
    <mergeCell ref="H578:I578"/>
    <mergeCell ref="A575:B575"/>
    <mergeCell ref="C575:F575"/>
    <mergeCell ref="H575:I575"/>
    <mergeCell ref="A576:B576"/>
    <mergeCell ref="C576:F576"/>
    <mergeCell ref="H576:I576"/>
    <mergeCell ref="A573:B573"/>
    <mergeCell ref="C573:F573"/>
    <mergeCell ref="H573:I573"/>
    <mergeCell ref="A574:B574"/>
    <mergeCell ref="C574:F574"/>
    <mergeCell ref="H574:I574"/>
    <mergeCell ref="A595:B595"/>
    <mergeCell ref="C595:F595"/>
    <mergeCell ref="H595:I595"/>
    <mergeCell ref="A596:B596"/>
    <mergeCell ref="C596:F596"/>
    <mergeCell ref="H596:I596"/>
    <mergeCell ref="A593:B593"/>
    <mergeCell ref="C593:F593"/>
    <mergeCell ref="H593:I593"/>
    <mergeCell ref="A594:B594"/>
    <mergeCell ref="C594:F594"/>
    <mergeCell ref="H594:I594"/>
    <mergeCell ref="A591:B591"/>
    <mergeCell ref="C591:F591"/>
    <mergeCell ref="H591:I591"/>
    <mergeCell ref="A592:B592"/>
    <mergeCell ref="C592:F592"/>
    <mergeCell ref="H592:I592"/>
    <mergeCell ref="A589:B589"/>
    <mergeCell ref="C589:F589"/>
    <mergeCell ref="H589:I589"/>
    <mergeCell ref="A590:B590"/>
    <mergeCell ref="C590:F590"/>
    <mergeCell ref="H590:I590"/>
    <mergeCell ref="A587:B587"/>
    <mergeCell ref="C587:F587"/>
    <mergeCell ref="H587:I587"/>
    <mergeCell ref="A588:B588"/>
    <mergeCell ref="C588:F588"/>
    <mergeCell ref="H588:I588"/>
    <mergeCell ref="A585:B585"/>
    <mergeCell ref="C585:F585"/>
    <mergeCell ref="H585:I585"/>
    <mergeCell ref="A586:B586"/>
    <mergeCell ref="C586:F586"/>
    <mergeCell ref="H586:I586"/>
    <mergeCell ref="A607:B607"/>
    <mergeCell ref="C607:F607"/>
    <mergeCell ref="H607:I607"/>
    <mergeCell ref="A608:B608"/>
    <mergeCell ref="C608:F608"/>
    <mergeCell ref="H608:I608"/>
    <mergeCell ref="A605:B605"/>
    <mergeCell ref="C605:F605"/>
    <mergeCell ref="H605:I605"/>
    <mergeCell ref="A606:B606"/>
    <mergeCell ref="C606:F606"/>
    <mergeCell ref="H606:I606"/>
    <mergeCell ref="A603:B603"/>
    <mergeCell ref="C603:F603"/>
    <mergeCell ref="H603:I603"/>
    <mergeCell ref="A604:B604"/>
    <mergeCell ref="C604:F604"/>
    <mergeCell ref="H604:I604"/>
    <mergeCell ref="A601:B601"/>
    <mergeCell ref="C601:F601"/>
    <mergeCell ref="H601:I601"/>
    <mergeCell ref="A602:B602"/>
    <mergeCell ref="C602:F602"/>
    <mergeCell ref="H602:I602"/>
    <mergeCell ref="A599:B599"/>
    <mergeCell ref="C599:F599"/>
    <mergeCell ref="H599:I599"/>
    <mergeCell ref="A600:B600"/>
    <mergeCell ref="C600:F600"/>
    <mergeCell ref="H600:I600"/>
    <mergeCell ref="A597:B597"/>
    <mergeCell ref="C597:F597"/>
    <mergeCell ref="H597:I597"/>
    <mergeCell ref="A598:B598"/>
    <mergeCell ref="C598:F598"/>
    <mergeCell ref="H598:I598"/>
    <mergeCell ref="A619:B619"/>
    <mergeCell ref="C619:F619"/>
    <mergeCell ref="H619:I619"/>
    <mergeCell ref="A620:B620"/>
    <mergeCell ref="C620:F620"/>
    <mergeCell ref="H620:I620"/>
    <mergeCell ref="A617:B617"/>
    <mergeCell ref="C617:F617"/>
    <mergeCell ref="H617:I617"/>
    <mergeCell ref="A618:B618"/>
    <mergeCell ref="C618:F618"/>
    <mergeCell ref="H618:I618"/>
    <mergeCell ref="A615:B615"/>
    <mergeCell ref="C615:F615"/>
    <mergeCell ref="H615:I615"/>
    <mergeCell ref="A616:B616"/>
    <mergeCell ref="C616:F616"/>
    <mergeCell ref="H616:I616"/>
    <mergeCell ref="A613:B613"/>
    <mergeCell ref="C613:F613"/>
    <mergeCell ref="H613:I613"/>
    <mergeCell ref="A614:B614"/>
    <mergeCell ref="C614:F614"/>
    <mergeCell ref="H614:I614"/>
    <mergeCell ref="A611:B611"/>
    <mergeCell ref="C611:F611"/>
    <mergeCell ref="H611:I611"/>
    <mergeCell ref="A612:B612"/>
    <mergeCell ref="C612:F612"/>
    <mergeCell ref="H612:I612"/>
    <mergeCell ref="A609:B609"/>
    <mergeCell ref="C609:F609"/>
    <mergeCell ref="H609:I609"/>
    <mergeCell ref="A610:B610"/>
    <mergeCell ref="C610:F610"/>
    <mergeCell ref="H610:I610"/>
    <mergeCell ref="A631:B631"/>
    <mergeCell ref="C631:F631"/>
    <mergeCell ref="H631:I631"/>
    <mergeCell ref="A632:B632"/>
    <mergeCell ref="C632:F632"/>
    <mergeCell ref="H632:I632"/>
    <mergeCell ref="A629:B629"/>
    <mergeCell ref="C629:F629"/>
    <mergeCell ref="H629:I629"/>
    <mergeCell ref="A630:B630"/>
    <mergeCell ref="C630:F630"/>
    <mergeCell ref="H630:I630"/>
    <mergeCell ref="A627:B627"/>
    <mergeCell ref="C627:F627"/>
    <mergeCell ref="H627:I627"/>
    <mergeCell ref="A628:B628"/>
    <mergeCell ref="C628:F628"/>
    <mergeCell ref="H628:I628"/>
    <mergeCell ref="A625:B625"/>
    <mergeCell ref="C625:F625"/>
    <mergeCell ref="H625:I625"/>
    <mergeCell ref="A626:B626"/>
    <mergeCell ref="C626:F626"/>
    <mergeCell ref="H626:I626"/>
    <mergeCell ref="A623:B623"/>
    <mergeCell ref="C623:F623"/>
    <mergeCell ref="H623:I623"/>
    <mergeCell ref="A624:B624"/>
    <mergeCell ref="C624:F624"/>
    <mergeCell ref="H624:I624"/>
    <mergeCell ref="A621:B621"/>
    <mergeCell ref="C621:F621"/>
    <mergeCell ref="H621:I621"/>
    <mergeCell ref="A622:B622"/>
    <mergeCell ref="C622:F622"/>
    <mergeCell ref="H622:I622"/>
    <mergeCell ref="A643:B643"/>
    <mergeCell ref="C643:F643"/>
    <mergeCell ref="H643:I643"/>
    <mergeCell ref="A644:B644"/>
    <mergeCell ref="C644:F644"/>
    <mergeCell ref="H644:I644"/>
    <mergeCell ref="A641:B641"/>
    <mergeCell ref="C641:F641"/>
    <mergeCell ref="H641:I641"/>
    <mergeCell ref="A642:B642"/>
    <mergeCell ref="C642:F642"/>
    <mergeCell ref="H642:I642"/>
    <mergeCell ref="A639:B639"/>
    <mergeCell ref="C639:F639"/>
    <mergeCell ref="H639:I639"/>
    <mergeCell ref="A640:B640"/>
    <mergeCell ref="C640:F640"/>
    <mergeCell ref="H640:I640"/>
    <mergeCell ref="A637:B637"/>
    <mergeCell ref="C637:F637"/>
    <mergeCell ref="H637:I637"/>
    <mergeCell ref="A638:B638"/>
    <mergeCell ref="C638:F638"/>
    <mergeCell ref="H638:I638"/>
    <mergeCell ref="A635:B635"/>
    <mergeCell ref="C635:F635"/>
    <mergeCell ref="H635:I635"/>
    <mergeCell ref="A636:B636"/>
    <mergeCell ref="C636:F636"/>
    <mergeCell ref="H636:I636"/>
    <mergeCell ref="A633:B633"/>
    <mergeCell ref="C633:F633"/>
    <mergeCell ref="H633:I633"/>
    <mergeCell ref="A634:B634"/>
    <mergeCell ref="C634:F634"/>
    <mergeCell ref="H634:I634"/>
    <mergeCell ref="A655:B655"/>
    <mergeCell ref="C655:F655"/>
    <mergeCell ref="H655:I655"/>
    <mergeCell ref="A656:B656"/>
    <mergeCell ref="C656:F656"/>
    <mergeCell ref="H656:I656"/>
    <mergeCell ref="A653:B653"/>
    <mergeCell ref="C653:F653"/>
    <mergeCell ref="H653:I653"/>
    <mergeCell ref="A654:B654"/>
    <mergeCell ref="C654:F654"/>
    <mergeCell ref="H654:I654"/>
    <mergeCell ref="A651:B651"/>
    <mergeCell ref="C651:F651"/>
    <mergeCell ref="H651:I651"/>
    <mergeCell ref="A652:B652"/>
    <mergeCell ref="C652:F652"/>
    <mergeCell ref="H652:I652"/>
    <mergeCell ref="A649:B649"/>
    <mergeCell ref="C649:F649"/>
    <mergeCell ref="H649:I649"/>
    <mergeCell ref="A650:B650"/>
    <mergeCell ref="C650:F650"/>
    <mergeCell ref="H650:I650"/>
    <mergeCell ref="A647:B647"/>
    <mergeCell ref="C647:F647"/>
    <mergeCell ref="H647:I647"/>
    <mergeCell ref="A648:B648"/>
    <mergeCell ref="C648:F648"/>
    <mergeCell ref="H648:I648"/>
    <mergeCell ref="A645:B645"/>
    <mergeCell ref="C645:F645"/>
    <mergeCell ref="H645:I645"/>
    <mergeCell ref="A646:B646"/>
    <mergeCell ref="C646:F646"/>
    <mergeCell ref="H646:I646"/>
    <mergeCell ref="A667:B667"/>
    <mergeCell ref="C667:F667"/>
    <mergeCell ref="H667:I667"/>
    <mergeCell ref="A668:B668"/>
    <mergeCell ref="C668:F668"/>
    <mergeCell ref="H668:I668"/>
    <mergeCell ref="A665:B665"/>
    <mergeCell ref="C665:F665"/>
    <mergeCell ref="H665:I665"/>
    <mergeCell ref="A666:B666"/>
    <mergeCell ref="C666:F666"/>
    <mergeCell ref="H666:I666"/>
    <mergeCell ref="A663:B663"/>
    <mergeCell ref="C663:F663"/>
    <mergeCell ref="H663:I663"/>
    <mergeCell ref="A664:B664"/>
    <mergeCell ref="C664:F664"/>
    <mergeCell ref="H664:I664"/>
    <mergeCell ref="A661:B661"/>
    <mergeCell ref="C661:F661"/>
    <mergeCell ref="H661:I661"/>
    <mergeCell ref="A662:B662"/>
    <mergeCell ref="C662:F662"/>
    <mergeCell ref="H662:I662"/>
    <mergeCell ref="A659:B659"/>
    <mergeCell ref="C659:F659"/>
    <mergeCell ref="H659:I659"/>
    <mergeCell ref="A660:B660"/>
    <mergeCell ref="C660:F660"/>
    <mergeCell ref="H660:I660"/>
    <mergeCell ref="A657:B657"/>
    <mergeCell ref="C657:F657"/>
    <mergeCell ref="H657:I657"/>
    <mergeCell ref="A658:B658"/>
    <mergeCell ref="C658:F658"/>
    <mergeCell ref="H658:I658"/>
    <mergeCell ref="A679:B679"/>
    <mergeCell ref="C679:F679"/>
    <mergeCell ref="H679:I679"/>
    <mergeCell ref="A680:B680"/>
    <mergeCell ref="C680:F680"/>
    <mergeCell ref="H680:I680"/>
    <mergeCell ref="A677:B677"/>
    <mergeCell ref="C677:F677"/>
    <mergeCell ref="H677:I677"/>
    <mergeCell ref="A678:B678"/>
    <mergeCell ref="C678:F678"/>
    <mergeCell ref="H678:I678"/>
    <mergeCell ref="A675:B675"/>
    <mergeCell ref="C675:F675"/>
    <mergeCell ref="H675:I675"/>
    <mergeCell ref="A676:B676"/>
    <mergeCell ref="C676:F676"/>
    <mergeCell ref="H676:I676"/>
    <mergeCell ref="A673:B673"/>
    <mergeCell ref="C673:F673"/>
    <mergeCell ref="H673:I673"/>
    <mergeCell ref="A674:B674"/>
    <mergeCell ref="C674:F674"/>
    <mergeCell ref="H674:I674"/>
    <mergeCell ref="A671:B671"/>
    <mergeCell ref="C671:F671"/>
    <mergeCell ref="H671:I671"/>
    <mergeCell ref="A672:B672"/>
    <mergeCell ref="C672:F672"/>
    <mergeCell ref="H672:I672"/>
    <mergeCell ref="A669:B669"/>
    <mergeCell ref="C669:F669"/>
    <mergeCell ref="H669:I669"/>
    <mergeCell ref="A670:B670"/>
    <mergeCell ref="C670:F670"/>
    <mergeCell ref="H670:I670"/>
    <mergeCell ref="A691:B691"/>
    <mergeCell ref="C691:F691"/>
    <mergeCell ref="H691:I691"/>
    <mergeCell ref="A692:B692"/>
    <mergeCell ref="C692:F692"/>
    <mergeCell ref="H692:I692"/>
    <mergeCell ref="A689:B689"/>
    <mergeCell ref="C689:F689"/>
    <mergeCell ref="H689:I689"/>
    <mergeCell ref="A690:B690"/>
    <mergeCell ref="C690:F690"/>
    <mergeCell ref="H690:I690"/>
    <mergeCell ref="A687:B687"/>
    <mergeCell ref="C687:F687"/>
    <mergeCell ref="H687:I687"/>
    <mergeCell ref="A688:B688"/>
    <mergeCell ref="C688:F688"/>
    <mergeCell ref="H688:I688"/>
    <mergeCell ref="A685:B685"/>
    <mergeCell ref="C685:F685"/>
    <mergeCell ref="H685:I685"/>
    <mergeCell ref="A686:B686"/>
    <mergeCell ref="C686:F686"/>
    <mergeCell ref="H686:I686"/>
    <mergeCell ref="A683:B683"/>
    <mergeCell ref="C683:F683"/>
    <mergeCell ref="H683:I683"/>
    <mergeCell ref="A684:B684"/>
    <mergeCell ref="C684:F684"/>
    <mergeCell ref="H684:I684"/>
    <mergeCell ref="A681:B681"/>
    <mergeCell ref="C681:F681"/>
    <mergeCell ref="H681:I681"/>
    <mergeCell ref="A682:B682"/>
    <mergeCell ref="C682:F682"/>
    <mergeCell ref="H682:I682"/>
    <mergeCell ref="A703:B703"/>
    <mergeCell ref="C703:F703"/>
    <mergeCell ref="H703:I703"/>
    <mergeCell ref="A704:B704"/>
    <mergeCell ref="C704:F704"/>
    <mergeCell ref="H704:I704"/>
    <mergeCell ref="A701:B701"/>
    <mergeCell ref="C701:F701"/>
    <mergeCell ref="H701:I701"/>
    <mergeCell ref="A702:B702"/>
    <mergeCell ref="C702:F702"/>
    <mergeCell ref="H702:I702"/>
    <mergeCell ref="A699:B699"/>
    <mergeCell ref="C699:F699"/>
    <mergeCell ref="H699:I699"/>
    <mergeCell ref="A700:B700"/>
    <mergeCell ref="C700:F700"/>
    <mergeCell ref="H700:I700"/>
    <mergeCell ref="A697:B697"/>
    <mergeCell ref="C697:F697"/>
    <mergeCell ref="H697:I697"/>
    <mergeCell ref="A698:B698"/>
    <mergeCell ref="C698:F698"/>
    <mergeCell ref="H698:I698"/>
    <mergeCell ref="A695:B695"/>
    <mergeCell ref="C695:F695"/>
    <mergeCell ref="H695:I695"/>
    <mergeCell ref="A696:B696"/>
    <mergeCell ref="C696:F696"/>
    <mergeCell ref="H696:I696"/>
    <mergeCell ref="A693:B693"/>
    <mergeCell ref="C693:F693"/>
    <mergeCell ref="H693:I693"/>
    <mergeCell ref="A694:B694"/>
    <mergeCell ref="C694:F694"/>
    <mergeCell ref="H694:I694"/>
    <mergeCell ref="A715:B715"/>
    <mergeCell ref="C715:F715"/>
    <mergeCell ref="H715:I715"/>
    <mergeCell ref="A716:B716"/>
    <mergeCell ref="C716:F716"/>
    <mergeCell ref="H716:I716"/>
    <mergeCell ref="A713:B713"/>
    <mergeCell ref="C713:F713"/>
    <mergeCell ref="H713:I713"/>
    <mergeCell ref="A714:B714"/>
    <mergeCell ref="C714:F714"/>
    <mergeCell ref="H714:I714"/>
    <mergeCell ref="A711:B711"/>
    <mergeCell ref="C711:F711"/>
    <mergeCell ref="H711:I711"/>
    <mergeCell ref="A712:B712"/>
    <mergeCell ref="C712:F712"/>
    <mergeCell ref="H712:I712"/>
    <mergeCell ref="A709:B709"/>
    <mergeCell ref="C709:F709"/>
    <mergeCell ref="H709:I709"/>
    <mergeCell ref="A710:B710"/>
    <mergeCell ref="C710:F710"/>
    <mergeCell ref="H710:I710"/>
    <mergeCell ref="A707:B707"/>
    <mergeCell ref="C707:F707"/>
    <mergeCell ref="H707:I707"/>
    <mergeCell ref="A708:B708"/>
    <mergeCell ref="C708:F708"/>
    <mergeCell ref="H708:I708"/>
    <mergeCell ref="A705:B705"/>
    <mergeCell ref="C705:F705"/>
    <mergeCell ref="H705:I705"/>
    <mergeCell ref="A706:B706"/>
    <mergeCell ref="C706:F706"/>
    <mergeCell ref="H706:I706"/>
    <mergeCell ref="A727:B727"/>
    <mergeCell ref="C727:F727"/>
    <mergeCell ref="H727:I727"/>
    <mergeCell ref="A728:B728"/>
    <mergeCell ref="C728:F728"/>
    <mergeCell ref="H728:I728"/>
    <mergeCell ref="A725:B725"/>
    <mergeCell ref="C725:F725"/>
    <mergeCell ref="H725:I725"/>
    <mergeCell ref="A726:B726"/>
    <mergeCell ref="C726:F726"/>
    <mergeCell ref="H726:I726"/>
    <mergeCell ref="A723:B723"/>
    <mergeCell ref="C723:F723"/>
    <mergeCell ref="H723:I723"/>
    <mergeCell ref="A724:B724"/>
    <mergeCell ref="C724:F724"/>
    <mergeCell ref="H724:I724"/>
    <mergeCell ref="A721:B721"/>
    <mergeCell ref="C721:F721"/>
    <mergeCell ref="H721:I721"/>
    <mergeCell ref="A722:B722"/>
    <mergeCell ref="C722:F722"/>
    <mergeCell ref="H722:I722"/>
    <mergeCell ref="A719:B719"/>
    <mergeCell ref="C719:F719"/>
    <mergeCell ref="H719:I719"/>
    <mergeCell ref="A720:B720"/>
    <mergeCell ref="C720:F720"/>
    <mergeCell ref="H720:I720"/>
    <mergeCell ref="A717:B717"/>
    <mergeCell ref="C717:F717"/>
    <mergeCell ref="H717:I717"/>
    <mergeCell ref="A718:B718"/>
    <mergeCell ref="C718:F718"/>
    <mergeCell ref="H718:I718"/>
    <mergeCell ref="A739:B739"/>
    <mergeCell ref="C739:F739"/>
    <mergeCell ref="H739:I739"/>
    <mergeCell ref="A740:B740"/>
    <mergeCell ref="C740:F740"/>
    <mergeCell ref="H740:I740"/>
    <mergeCell ref="A737:B737"/>
    <mergeCell ref="C737:F737"/>
    <mergeCell ref="H737:I737"/>
    <mergeCell ref="A738:B738"/>
    <mergeCell ref="C738:F738"/>
    <mergeCell ref="H738:I738"/>
    <mergeCell ref="A735:B735"/>
    <mergeCell ref="C735:F735"/>
    <mergeCell ref="H735:I735"/>
    <mergeCell ref="A736:B736"/>
    <mergeCell ref="C736:F736"/>
    <mergeCell ref="H736:I736"/>
    <mergeCell ref="A733:B733"/>
    <mergeCell ref="C733:F733"/>
    <mergeCell ref="H733:I733"/>
    <mergeCell ref="A734:B734"/>
    <mergeCell ref="C734:F734"/>
    <mergeCell ref="H734:I734"/>
    <mergeCell ref="A731:B731"/>
    <mergeCell ref="C731:F731"/>
    <mergeCell ref="H731:I731"/>
    <mergeCell ref="A732:B732"/>
    <mergeCell ref="C732:F732"/>
    <mergeCell ref="H732:I732"/>
    <mergeCell ref="A729:B729"/>
    <mergeCell ref="C729:F729"/>
    <mergeCell ref="H729:I729"/>
    <mergeCell ref="A730:B730"/>
    <mergeCell ref="C730:F730"/>
    <mergeCell ref="H730:I730"/>
    <mergeCell ref="A751:B751"/>
    <mergeCell ref="C751:F751"/>
    <mergeCell ref="H751:I751"/>
    <mergeCell ref="A752:B752"/>
    <mergeCell ref="C752:F752"/>
    <mergeCell ref="H752:I752"/>
    <mergeCell ref="A749:B749"/>
    <mergeCell ref="C749:F749"/>
    <mergeCell ref="H749:I749"/>
    <mergeCell ref="A750:B750"/>
    <mergeCell ref="C750:F750"/>
    <mergeCell ref="H750:I750"/>
    <mergeCell ref="A747:B747"/>
    <mergeCell ref="C747:F747"/>
    <mergeCell ref="H747:I747"/>
    <mergeCell ref="A748:B748"/>
    <mergeCell ref="C748:F748"/>
    <mergeCell ref="H748:I748"/>
    <mergeCell ref="A745:B745"/>
    <mergeCell ref="C745:F745"/>
    <mergeCell ref="H745:I745"/>
    <mergeCell ref="A746:B746"/>
    <mergeCell ref="C746:F746"/>
    <mergeCell ref="H746:I746"/>
    <mergeCell ref="A743:B743"/>
    <mergeCell ref="C743:F743"/>
    <mergeCell ref="H743:I743"/>
    <mergeCell ref="A744:B744"/>
    <mergeCell ref="C744:F744"/>
    <mergeCell ref="H744:I744"/>
    <mergeCell ref="A741:B741"/>
    <mergeCell ref="C741:F741"/>
    <mergeCell ref="H741:I741"/>
    <mergeCell ref="A742:B742"/>
    <mergeCell ref="C742:F742"/>
    <mergeCell ref="H742:I742"/>
    <mergeCell ref="A763:B763"/>
    <mergeCell ref="C763:F763"/>
    <mergeCell ref="H763:I763"/>
    <mergeCell ref="A764:B764"/>
    <mergeCell ref="C764:F764"/>
    <mergeCell ref="H764:I764"/>
    <mergeCell ref="A761:B761"/>
    <mergeCell ref="C761:F761"/>
    <mergeCell ref="H761:I761"/>
    <mergeCell ref="A762:B762"/>
    <mergeCell ref="C762:F762"/>
    <mergeCell ref="H762:I762"/>
    <mergeCell ref="A759:B759"/>
    <mergeCell ref="C759:F759"/>
    <mergeCell ref="H759:I759"/>
    <mergeCell ref="A760:B760"/>
    <mergeCell ref="C760:F760"/>
    <mergeCell ref="H760:I760"/>
    <mergeCell ref="A757:B757"/>
    <mergeCell ref="C757:F757"/>
    <mergeCell ref="H757:I757"/>
    <mergeCell ref="A758:B758"/>
    <mergeCell ref="C758:F758"/>
    <mergeCell ref="H758:I758"/>
    <mergeCell ref="A755:B755"/>
    <mergeCell ref="C755:F755"/>
    <mergeCell ref="H755:I755"/>
    <mergeCell ref="A756:B756"/>
    <mergeCell ref="C756:F756"/>
    <mergeCell ref="H756:I756"/>
    <mergeCell ref="A753:B753"/>
    <mergeCell ref="C753:F753"/>
    <mergeCell ref="H753:I753"/>
    <mergeCell ref="A754:B754"/>
    <mergeCell ref="C754:F754"/>
    <mergeCell ref="H754:I754"/>
    <mergeCell ref="A775:B775"/>
    <mergeCell ref="C775:F775"/>
    <mergeCell ref="H775:I775"/>
    <mergeCell ref="A776:B776"/>
    <mergeCell ref="C776:F776"/>
    <mergeCell ref="H776:I776"/>
    <mergeCell ref="A773:B773"/>
    <mergeCell ref="C773:F773"/>
    <mergeCell ref="H773:I773"/>
    <mergeCell ref="A774:B774"/>
    <mergeCell ref="C774:F774"/>
    <mergeCell ref="H774:I774"/>
    <mergeCell ref="A771:B771"/>
    <mergeCell ref="C771:F771"/>
    <mergeCell ref="H771:I771"/>
    <mergeCell ref="A772:B772"/>
    <mergeCell ref="C772:F772"/>
    <mergeCell ref="H772:I772"/>
    <mergeCell ref="A769:B769"/>
    <mergeCell ref="C769:F769"/>
    <mergeCell ref="H769:I769"/>
    <mergeCell ref="A770:B770"/>
    <mergeCell ref="C770:F770"/>
    <mergeCell ref="H770:I770"/>
    <mergeCell ref="A767:B767"/>
    <mergeCell ref="C767:F767"/>
    <mergeCell ref="H767:I767"/>
    <mergeCell ref="A768:B768"/>
    <mergeCell ref="C768:F768"/>
    <mergeCell ref="H768:I768"/>
    <mergeCell ref="A765:B765"/>
    <mergeCell ref="C765:F765"/>
    <mergeCell ref="H765:I765"/>
    <mergeCell ref="A766:B766"/>
    <mergeCell ref="C766:F766"/>
    <mergeCell ref="H766:I766"/>
    <mergeCell ref="A787:B787"/>
    <mergeCell ref="C787:F787"/>
    <mergeCell ref="H787:I787"/>
    <mergeCell ref="A788:B788"/>
    <mergeCell ref="C788:F788"/>
    <mergeCell ref="H788:I788"/>
    <mergeCell ref="A785:B785"/>
    <mergeCell ref="C785:F785"/>
    <mergeCell ref="H785:I785"/>
    <mergeCell ref="A786:B786"/>
    <mergeCell ref="C786:F786"/>
    <mergeCell ref="H786:I786"/>
    <mergeCell ref="A783:B783"/>
    <mergeCell ref="C783:F783"/>
    <mergeCell ref="H783:I783"/>
    <mergeCell ref="A784:B784"/>
    <mergeCell ref="C784:F784"/>
    <mergeCell ref="H784:I784"/>
    <mergeCell ref="A781:B781"/>
    <mergeCell ref="C781:F781"/>
    <mergeCell ref="H781:I781"/>
    <mergeCell ref="A782:B782"/>
    <mergeCell ref="C782:F782"/>
    <mergeCell ref="H782:I782"/>
    <mergeCell ref="A779:B779"/>
    <mergeCell ref="C779:F779"/>
    <mergeCell ref="H779:I779"/>
    <mergeCell ref="A780:B780"/>
    <mergeCell ref="C780:F780"/>
    <mergeCell ref="H780:I780"/>
    <mergeCell ref="A777:B777"/>
    <mergeCell ref="C777:F777"/>
    <mergeCell ref="H777:I777"/>
    <mergeCell ref="A778:B778"/>
    <mergeCell ref="C778:F778"/>
    <mergeCell ref="H778:I778"/>
    <mergeCell ref="A799:B799"/>
    <mergeCell ref="C799:F799"/>
    <mergeCell ref="H799:I799"/>
    <mergeCell ref="A800:B800"/>
    <mergeCell ref="C800:F800"/>
    <mergeCell ref="H800:I800"/>
    <mergeCell ref="A797:B797"/>
    <mergeCell ref="C797:F797"/>
    <mergeCell ref="H797:I797"/>
    <mergeCell ref="A798:B798"/>
    <mergeCell ref="C798:F798"/>
    <mergeCell ref="H798:I798"/>
    <mergeCell ref="A795:B795"/>
    <mergeCell ref="C795:F795"/>
    <mergeCell ref="H795:I795"/>
    <mergeCell ref="A796:B796"/>
    <mergeCell ref="C796:F796"/>
    <mergeCell ref="H796:I796"/>
    <mergeCell ref="A793:B793"/>
    <mergeCell ref="C793:F793"/>
    <mergeCell ref="H793:I793"/>
    <mergeCell ref="A794:B794"/>
    <mergeCell ref="C794:F794"/>
    <mergeCell ref="H794:I794"/>
    <mergeCell ref="A791:B791"/>
    <mergeCell ref="C791:F791"/>
    <mergeCell ref="H791:I791"/>
    <mergeCell ref="A792:B792"/>
    <mergeCell ref="C792:F792"/>
    <mergeCell ref="H792:I792"/>
    <mergeCell ref="A789:B789"/>
    <mergeCell ref="C789:F789"/>
    <mergeCell ref="H789:I789"/>
    <mergeCell ref="A790:B790"/>
    <mergeCell ref="C790:F790"/>
    <mergeCell ref="H790:I790"/>
    <mergeCell ref="A811:B811"/>
    <mergeCell ref="C811:F811"/>
    <mergeCell ref="H811:I811"/>
    <mergeCell ref="A812:B812"/>
    <mergeCell ref="C812:F812"/>
    <mergeCell ref="H812:I812"/>
    <mergeCell ref="A809:B809"/>
    <mergeCell ref="C809:F809"/>
    <mergeCell ref="H809:I809"/>
    <mergeCell ref="A810:B810"/>
    <mergeCell ref="C810:F810"/>
    <mergeCell ref="H810:I810"/>
    <mergeCell ref="A807:B807"/>
    <mergeCell ref="C807:F807"/>
    <mergeCell ref="H807:I807"/>
    <mergeCell ref="A808:B808"/>
    <mergeCell ref="C808:F808"/>
    <mergeCell ref="H808:I808"/>
    <mergeCell ref="A805:B805"/>
    <mergeCell ref="C805:F805"/>
    <mergeCell ref="H805:I805"/>
    <mergeCell ref="A806:B806"/>
    <mergeCell ref="C806:F806"/>
    <mergeCell ref="H806:I806"/>
    <mergeCell ref="A803:B803"/>
    <mergeCell ref="C803:F803"/>
    <mergeCell ref="H803:I803"/>
    <mergeCell ref="A804:B804"/>
    <mergeCell ref="C804:F804"/>
    <mergeCell ref="H804:I804"/>
    <mergeCell ref="A801:B801"/>
    <mergeCell ref="C801:F801"/>
    <mergeCell ref="H801:I801"/>
    <mergeCell ref="A802:B802"/>
    <mergeCell ref="C802:F802"/>
    <mergeCell ref="H802:I802"/>
    <mergeCell ref="A823:B823"/>
    <mergeCell ref="C823:F823"/>
    <mergeCell ref="H823:I823"/>
    <mergeCell ref="A824:B824"/>
    <mergeCell ref="C824:F824"/>
    <mergeCell ref="H824:I824"/>
    <mergeCell ref="A821:B821"/>
    <mergeCell ref="C821:F821"/>
    <mergeCell ref="H821:I821"/>
    <mergeCell ref="A822:B822"/>
    <mergeCell ref="C822:F822"/>
    <mergeCell ref="H822:I822"/>
    <mergeCell ref="A819:B819"/>
    <mergeCell ref="C819:F819"/>
    <mergeCell ref="H819:I819"/>
    <mergeCell ref="A820:B820"/>
    <mergeCell ref="C820:F820"/>
    <mergeCell ref="H820:I820"/>
    <mergeCell ref="A817:B817"/>
    <mergeCell ref="C817:F817"/>
    <mergeCell ref="H817:I817"/>
    <mergeCell ref="A818:B818"/>
    <mergeCell ref="C818:F818"/>
    <mergeCell ref="H818:I818"/>
    <mergeCell ref="A815:B815"/>
    <mergeCell ref="C815:F815"/>
    <mergeCell ref="H815:I815"/>
    <mergeCell ref="A816:B816"/>
    <mergeCell ref="C816:F816"/>
    <mergeCell ref="H816:I816"/>
    <mergeCell ref="A813:B813"/>
    <mergeCell ref="C813:F813"/>
    <mergeCell ref="H813:I813"/>
    <mergeCell ref="A814:B814"/>
    <mergeCell ref="C814:F814"/>
    <mergeCell ref="H814:I814"/>
    <mergeCell ref="A835:B835"/>
    <mergeCell ref="C835:F835"/>
    <mergeCell ref="H835:I835"/>
    <mergeCell ref="A836:B836"/>
    <mergeCell ref="C836:F836"/>
    <mergeCell ref="H836:I836"/>
    <mergeCell ref="A833:B833"/>
    <mergeCell ref="C833:F833"/>
    <mergeCell ref="H833:I833"/>
    <mergeCell ref="A834:B834"/>
    <mergeCell ref="C834:F834"/>
    <mergeCell ref="H834:I834"/>
    <mergeCell ref="A831:B831"/>
    <mergeCell ref="C831:F831"/>
    <mergeCell ref="H831:I831"/>
    <mergeCell ref="A832:B832"/>
    <mergeCell ref="C832:F832"/>
    <mergeCell ref="H832:I832"/>
    <mergeCell ref="A829:B829"/>
    <mergeCell ref="C829:F829"/>
    <mergeCell ref="H829:I829"/>
    <mergeCell ref="A830:B830"/>
    <mergeCell ref="C830:F830"/>
    <mergeCell ref="H830:I830"/>
    <mergeCell ref="A827:B827"/>
    <mergeCell ref="C827:F827"/>
    <mergeCell ref="H827:I827"/>
    <mergeCell ref="A828:B828"/>
    <mergeCell ref="C828:F828"/>
    <mergeCell ref="H828:I828"/>
    <mergeCell ref="A825:B825"/>
    <mergeCell ref="C825:F825"/>
    <mergeCell ref="H825:I825"/>
    <mergeCell ref="A826:B826"/>
    <mergeCell ref="C826:F826"/>
    <mergeCell ref="H826:I826"/>
    <mergeCell ref="A847:B847"/>
    <mergeCell ref="C847:F847"/>
    <mergeCell ref="H847:I847"/>
    <mergeCell ref="A848:B848"/>
    <mergeCell ref="C848:F848"/>
    <mergeCell ref="H848:I848"/>
    <mergeCell ref="A845:B845"/>
    <mergeCell ref="C845:F845"/>
    <mergeCell ref="H845:I845"/>
    <mergeCell ref="A846:B846"/>
    <mergeCell ref="C846:F846"/>
    <mergeCell ref="H846:I846"/>
    <mergeCell ref="A843:B843"/>
    <mergeCell ref="C843:F843"/>
    <mergeCell ref="H843:I843"/>
    <mergeCell ref="A844:B844"/>
    <mergeCell ref="C844:F844"/>
    <mergeCell ref="H844:I844"/>
    <mergeCell ref="A841:B841"/>
    <mergeCell ref="C841:F841"/>
    <mergeCell ref="H841:I841"/>
    <mergeCell ref="A842:B842"/>
    <mergeCell ref="C842:F842"/>
    <mergeCell ref="H842:I842"/>
    <mergeCell ref="A839:B839"/>
    <mergeCell ref="C839:F839"/>
    <mergeCell ref="H839:I839"/>
    <mergeCell ref="A840:B840"/>
    <mergeCell ref="C840:F840"/>
    <mergeCell ref="H840:I840"/>
    <mergeCell ref="A837:B837"/>
    <mergeCell ref="C837:F837"/>
    <mergeCell ref="H837:I837"/>
    <mergeCell ref="A838:B838"/>
    <mergeCell ref="C838:F838"/>
    <mergeCell ref="H838:I838"/>
    <mergeCell ref="A859:B859"/>
    <mergeCell ref="C859:F859"/>
    <mergeCell ref="H859:I859"/>
    <mergeCell ref="A860:B860"/>
    <mergeCell ref="C860:F860"/>
    <mergeCell ref="H860:I860"/>
    <mergeCell ref="A857:B857"/>
    <mergeCell ref="C857:F857"/>
    <mergeCell ref="H857:I857"/>
    <mergeCell ref="A858:B858"/>
    <mergeCell ref="C858:F858"/>
    <mergeCell ref="H858:I858"/>
    <mergeCell ref="A855:B855"/>
    <mergeCell ref="C855:F855"/>
    <mergeCell ref="H855:I855"/>
    <mergeCell ref="A856:B856"/>
    <mergeCell ref="C856:F856"/>
    <mergeCell ref="H856:I856"/>
    <mergeCell ref="A853:B853"/>
    <mergeCell ref="C853:F853"/>
    <mergeCell ref="H853:I853"/>
    <mergeCell ref="A854:B854"/>
    <mergeCell ref="C854:F854"/>
    <mergeCell ref="H854:I854"/>
    <mergeCell ref="A851:B851"/>
    <mergeCell ref="C851:F851"/>
    <mergeCell ref="H851:I851"/>
    <mergeCell ref="A852:B852"/>
    <mergeCell ref="C852:F852"/>
    <mergeCell ref="H852:I852"/>
    <mergeCell ref="A849:B849"/>
    <mergeCell ref="C849:F849"/>
    <mergeCell ref="H849:I849"/>
    <mergeCell ref="A850:B850"/>
    <mergeCell ref="C850:F850"/>
    <mergeCell ref="H850:I850"/>
    <mergeCell ref="A871:B871"/>
    <mergeCell ref="C871:F871"/>
    <mergeCell ref="H871:I871"/>
    <mergeCell ref="A872:B872"/>
    <mergeCell ref="C872:F872"/>
    <mergeCell ref="H872:I872"/>
    <mergeCell ref="A869:B869"/>
    <mergeCell ref="C869:F869"/>
    <mergeCell ref="H869:I869"/>
    <mergeCell ref="A870:B870"/>
    <mergeCell ref="C870:F870"/>
    <mergeCell ref="H870:I870"/>
    <mergeCell ref="A867:B867"/>
    <mergeCell ref="C867:F867"/>
    <mergeCell ref="H867:I867"/>
    <mergeCell ref="A868:B868"/>
    <mergeCell ref="C868:F868"/>
    <mergeCell ref="H868:I868"/>
    <mergeCell ref="A865:B865"/>
    <mergeCell ref="C865:F865"/>
    <mergeCell ref="H865:I865"/>
    <mergeCell ref="A866:B866"/>
    <mergeCell ref="C866:F866"/>
    <mergeCell ref="H866:I866"/>
    <mergeCell ref="A863:B863"/>
    <mergeCell ref="C863:F863"/>
    <mergeCell ref="H863:I863"/>
    <mergeCell ref="A864:B864"/>
    <mergeCell ref="C864:F864"/>
    <mergeCell ref="H864:I864"/>
    <mergeCell ref="A861:B861"/>
    <mergeCell ref="C861:F861"/>
    <mergeCell ref="H861:I861"/>
    <mergeCell ref="A862:B862"/>
    <mergeCell ref="C862:F862"/>
    <mergeCell ref="H862:I862"/>
    <mergeCell ref="A883:B883"/>
    <mergeCell ref="C883:F883"/>
    <mergeCell ref="H883:I883"/>
    <mergeCell ref="A884:B884"/>
    <mergeCell ref="C884:F884"/>
    <mergeCell ref="H884:I884"/>
    <mergeCell ref="A881:B881"/>
    <mergeCell ref="C881:F881"/>
    <mergeCell ref="H881:I881"/>
    <mergeCell ref="A882:B882"/>
    <mergeCell ref="C882:F882"/>
    <mergeCell ref="H882:I882"/>
    <mergeCell ref="A879:B879"/>
    <mergeCell ref="C879:F879"/>
    <mergeCell ref="H879:I879"/>
    <mergeCell ref="A880:B880"/>
    <mergeCell ref="C880:F880"/>
    <mergeCell ref="H880:I880"/>
    <mergeCell ref="A877:B877"/>
    <mergeCell ref="C877:F877"/>
    <mergeCell ref="H877:I877"/>
    <mergeCell ref="A878:B878"/>
    <mergeCell ref="C878:F878"/>
    <mergeCell ref="H878:I878"/>
    <mergeCell ref="A875:B875"/>
    <mergeCell ref="C875:F875"/>
    <mergeCell ref="H875:I875"/>
    <mergeCell ref="A876:B876"/>
    <mergeCell ref="C876:F876"/>
    <mergeCell ref="H876:I876"/>
    <mergeCell ref="A873:B873"/>
    <mergeCell ref="C873:F873"/>
    <mergeCell ref="H873:I873"/>
    <mergeCell ref="A874:B874"/>
    <mergeCell ref="C874:F874"/>
    <mergeCell ref="H874:I874"/>
    <mergeCell ref="A895:B895"/>
    <mergeCell ref="C895:F895"/>
    <mergeCell ref="H895:I895"/>
    <mergeCell ref="A896:B896"/>
    <mergeCell ref="C896:F896"/>
    <mergeCell ref="H896:I896"/>
    <mergeCell ref="A893:B893"/>
    <mergeCell ref="C893:F893"/>
    <mergeCell ref="H893:I893"/>
    <mergeCell ref="A894:B894"/>
    <mergeCell ref="C894:F894"/>
    <mergeCell ref="H894:I894"/>
    <mergeCell ref="A891:B891"/>
    <mergeCell ref="C891:F891"/>
    <mergeCell ref="H891:I891"/>
    <mergeCell ref="A892:B892"/>
    <mergeCell ref="C892:F892"/>
    <mergeCell ref="H892:I892"/>
    <mergeCell ref="A889:B889"/>
    <mergeCell ref="C889:F889"/>
    <mergeCell ref="H889:I889"/>
    <mergeCell ref="A890:B890"/>
    <mergeCell ref="C890:F890"/>
    <mergeCell ref="H890:I890"/>
    <mergeCell ref="A887:B887"/>
    <mergeCell ref="C887:F887"/>
    <mergeCell ref="H887:I887"/>
    <mergeCell ref="A888:B888"/>
    <mergeCell ref="C888:F888"/>
    <mergeCell ref="H888:I888"/>
    <mergeCell ref="A885:B885"/>
    <mergeCell ref="C885:F885"/>
    <mergeCell ref="H885:I885"/>
    <mergeCell ref="A886:B886"/>
    <mergeCell ref="C886:F886"/>
    <mergeCell ref="H886:I886"/>
    <mergeCell ref="A907:B907"/>
    <mergeCell ref="C907:F907"/>
    <mergeCell ref="H907:I907"/>
    <mergeCell ref="A908:B908"/>
    <mergeCell ref="C908:F908"/>
    <mergeCell ref="H908:I908"/>
    <mergeCell ref="A905:B905"/>
    <mergeCell ref="C905:F905"/>
    <mergeCell ref="H905:I905"/>
    <mergeCell ref="A906:B906"/>
    <mergeCell ref="C906:F906"/>
    <mergeCell ref="H906:I906"/>
    <mergeCell ref="A903:B903"/>
    <mergeCell ref="C903:F903"/>
    <mergeCell ref="H903:I903"/>
    <mergeCell ref="A904:B904"/>
    <mergeCell ref="C904:F904"/>
    <mergeCell ref="H904:I904"/>
    <mergeCell ref="A901:B901"/>
    <mergeCell ref="C901:F901"/>
    <mergeCell ref="H901:I901"/>
    <mergeCell ref="A902:B902"/>
    <mergeCell ref="C902:F902"/>
    <mergeCell ref="H902:I902"/>
    <mergeCell ref="A899:B899"/>
    <mergeCell ref="C899:F899"/>
    <mergeCell ref="H899:I899"/>
    <mergeCell ref="A900:B900"/>
    <mergeCell ref="C900:F900"/>
    <mergeCell ref="H900:I900"/>
    <mergeCell ref="A897:B897"/>
    <mergeCell ref="C897:F897"/>
    <mergeCell ref="H897:I897"/>
    <mergeCell ref="A898:B898"/>
    <mergeCell ref="C898:F898"/>
    <mergeCell ref="H898:I898"/>
    <mergeCell ref="A919:B919"/>
    <mergeCell ref="C919:F919"/>
    <mergeCell ref="H919:I919"/>
    <mergeCell ref="A920:B920"/>
    <mergeCell ref="C920:F920"/>
    <mergeCell ref="H920:I920"/>
    <mergeCell ref="A917:B917"/>
    <mergeCell ref="C917:F917"/>
    <mergeCell ref="H917:I917"/>
    <mergeCell ref="A918:B918"/>
    <mergeCell ref="C918:F918"/>
    <mergeCell ref="H918:I918"/>
    <mergeCell ref="A915:B915"/>
    <mergeCell ref="C915:F915"/>
    <mergeCell ref="H915:I915"/>
    <mergeCell ref="A916:B916"/>
    <mergeCell ref="C916:F916"/>
    <mergeCell ref="H916:I916"/>
    <mergeCell ref="A913:B913"/>
    <mergeCell ref="C913:F913"/>
    <mergeCell ref="H913:I913"/>
    <mergeCell ref="A914:B914"/>
    <mergeCell ref="C914:F914"/>
    <mergeCell ref="H914:I914"/>
    <mergeCell ref="A911:B911"/>
    <mergeCell ref="C911:F911"/>
    <mergeCell ref="H911:I911"/>
    <mergeCell ref="A912:B912"/>
    <mergeCell ref="C912:F912"/>
    <mergeCell ref="H912:I912"/>
    <mergeCell ref="A909:B909"/>
    <mergeCell ref="C909:F909"/>
    <mergeCell ref="H909:I909"/>
    <mergeCell ref="A910:B910"/>
    <mergeCell ref="C910:F910"/>
    <mergeCell ref="H910:I910"/>
    <mergeCell ref="A931:B931"/>
    <mergeCell ref="C931:F931"/>
    <mergeCell ref="H931:I931"/>
    <mergeCell ref="A932:B932"/>
    <mergeCell ref="C932:F932"/>
    <mergeCell ref="H932:I932"/>
    <mergeCell ref="A929:B929"/>
    <mergeCell ref="C929:F929"/>
    <mergeCell ref="H929:I929"/>
    <mergeCell ref="A930:B930"/>
    <mergeCell ref="C930:F930"/>
    <mergeCell ref="H930:I930"/>
    <mergeCell ref="A927:B927"/>
    <mergeCell ref="C927:F927"/>
    <mergeCell ref="H927:I927"/>
    <mergeCell ref="A928:B928"/>
    <mergeCell ref="C928:F928"/>
    <mergeCell ref="H928:I928"/>
    <mergeCell ref="A925:B925"/>
    <mergeCell ref="C925:F925"/>
    <mergeCell ref="H925:I925"/>
    <mergeCell ref="A926:B926"/>
    <mergeCell ref="C926:F926"/>
    <mergeCell ref="H926:I926"/>
    <mergeCell ref="A923:B923"/>
    <mergeCell ref="C923:F923"/>
    <mergeCell ref="H923:I923"/>
    <mergeCell ref="A924:B924"/>
    <mergeCell ref="C924:F924"/>
    <mergeCell ref="H924:I924"/>
    <mergeCell ref="A921:B921"/>
    <mergeCell ref="C921:F921"/>
    <mergeCell ref="H921:I921"/>
    <mergeCell ref="A922:B922"/>
    <mergeCell ref="C922:F922"/>
    <mergeCell ref="H922:I922"/>
    <mergeCell ref="A943:B943"/>
    <mergeCell ref="C943:F943"/>
    <mergeCell ref="H943:I943"/>
    <mergeCell ref="A944:B944"/>
    <mergeCell ref="C944:F944"/>
    <mergeCell ref="H944:I944"/>
    <mergeCell ref="A941:B941"/>
    <mergeCell ref="C941:F941"/>
    <mergeCell ref="H941:I941"/>
    <mergeCell ref="A942:B942"/>
    <mergeCell ref="C942:F942"/>
    <mergeCell ref="H942:I942"/>
    <mergeCell ref="A939:B939"/>
    <mergeCell ref="C939:F939"/>
    <mergeCell ref="H939:I939"/>
    <mergeCell ref="A940:B940"/>
    <mergeCell ref="C940:F940"/>
    <mergeCell ref="H940:I940"/>
    <mergeCell ref="A937:B937"/>
    <mergeCell ref="C937:F937"/>
    <mergeCell ref="H937:I937"/>
    <mergeCell ref="A938:B938"/>
    <mergeCell ref="C938:F938"/>
    <mergeCell ref="H938:I938"/>
    <mergeCell ref="A935:B935"/>
    <mergeCell ref="C935:F935"/>
    <mergeCell ref="H935:I935"/>
    <mergeCell ref="A936:B936"/>
    <mergeCell ref="C936:F936"/>
    <mergeCell ref="H936:I936"/>
    <mergeCell ref="A933:B933"/>
    <mergeCell ref="C933:F933"/>
    <mergeCell ref="H933:I933"/>
    <mergeCell ref="A934:B934"/>
    <mergeCell ref="C934:F934"/>
    <mergeCell ref="H934:I934"/>
    <mergeCell ref="A955:B955"/>
    <mergeCell ref="C955:F955"/>
    <mergeCell ref="H955:I955"/>
    <mergeCell ref="A956:B956"/>
    <mergeCell ref="C956:F956"/>
    <mergeCell ref="H956:I956"/>
    <mergeCell ref="A953:B953"/>
    <mergeCell ref="C953:F953"/>
    <mergeCell ref="H953:I953"/>
    <mergeCell ref="A954:B954"/>
    <mergeCell ref="C954:F954"/>
    <mergeCell ref="H954:I954"/>
    <mergeCell ref="A951:B951"/>
    <mergeCell ref="C951:F951"/>
    <mergeCell ref="H951:I951"/>
    <mergeCell ref="A952:B952"/>
    <mergeCell ref="C952:F952"/>
    <mergeCell ref="H952:I952"/>
    <mergeCell ref="A949:B949"/>
    <mergeCell ref="C949:F949"/>
    <mergeCell ref="H949:I949"/>
    <mergeCell ref="A950:B950"/>
    <mergeCell ref="C950:F950"/>
    <mergeCell ref="H950:I950"/>
    <mergeCell ref="A947:B947"/>
    <mergeCell ref="C947:F947"/>
    <mergeCell ref="H947:I947"/>
    <mergeCell ref="A948:B948"/>
    <mergeCell ref="C948:F948"/>
    <mergeCell ref="H948:I948"/>
    <mergeCell ref="A945:B945"/>
    <mergeCell ref="C945:F945"/>
    <mergeCell ref="H945:I945"/>
    <mergeCell ref="A946:B946"/>
    <mergeCell ref="C946:F946"/>
    <mergeCell ref="H946:I946"/>
    <mergeCell ref="A967:B967"/>
    <mergeCell ref="C967:F967"/>
    <mergeCell ref="H967:I967"/>
    <mergeCell ref="A968:B968"/>
    <mergeCell ref="C968:F968"/>
    <mergeCell ref="H968:I968"/>
    <mergeCell ref="A965:B965"/>
    <mergeCell ref="C965:F965"/>
    <mergeCell ref="H965:I965"/>
    <mergeCell ref="A966:B966"/>
    <mergeCell ref="C966:F966"/>
    <mergeCell ref="H966:I966"/>
    <mergeCell ref="A963:B963"/>
    <mergeCell ref="C963:F963"/>
    <mergeCell ref="H963:I963"/>
    <mergeCell ref="A964:B964"/>
    <mergeCell ref="C964:F964"/>
    <mergeCell ref="H964:I964"/>
    <mergeCell ref="A961:B961"/>
    <mergeCell ref="C961:F961"/>
    <mergeCell ref="H961:I961"/>
    <mergeCell ref="A962:B962"/>
    <mergeCell ref="C962:F962"/>
    <mergeCell ref="H962:I962"/>
    <mergeCell ref="A959:B959"/>
    <mergeCell ref="C959:F959"/>
    <mergeCell ref="H959:I959"/>
    <mergeCell ref="A960:B960"/>
    <mergeCell ref="C960:F960"/>
    <mergeCell ref="H960:I960"/>
    <mergeCell ref="A957:B957"/>
    <mergeCell ref="C957:F957"/>
    <mergeCell ref="H957:I957"/>
    <mergeCell ref="A958:B958"/>
    <mergeCell ref="C958:F958"/>
    <mergeCell ref="H958:I958"/>
    <mergeCell ref="A979:B979"/>
    <mergeCell ref="C979:F979"/>
    <mergeCell ref="H979:I979"/>
    <mergeCell ref="A980:B980"/>
    <mergeCell ref="C980:F980"/>
    <mergeCell ref="H980:I980"/>
    <mergeCell ref="A977:B977"/>
    <mergeCell ref="C977:F977"/>
    <mergeCell ref="H977:I977"/>
    <mergeCell ref="A978:B978"/>
    <mergeCell ref="C978:F978"/>
    <mergeCell ref="H978:I978"/>
    <mergeCell ref="A975:B975"/>
    <mergeCell ref="C975:F975"/>
    <mergeCell ref="H975:I975"/>
    <mergeCell ref="A976:B976"/>
    <mergeCell ref="C976:F976"/>
    <mergeCell ref="H976:I976"/>
    <mergeCell ref="A973:B973"/>
    <mergeCell ref="C973:F973"/>
    <mergeCell ref="H973:I973"/>
    <mergeCell ref="A974:B974"/>
    <mergeCell ref="C974:F974"/>
    <mergeCell ref="H974:I974"/>
    <mergeCell ref="A971:B971"/>
    <mergeCell ref="C971:F971"/>
    <mergeCell ref="H971:I971"/>
    <mergeCell ref="A972:B972"/>
    <mergeCell ref="C972:F972"/>
    <mergeCell ref="H972:I972"/>
    <mergeCell ref="A969:B969"/>
    <mergeCell ref="C969:F969"/>
    <mergeCell ref="H969:I969"/>
    <mergeCell ref="A970:B970"/>
    <mergeCell ref="C970:F970"/>
    <mergeCell ref="H970:I970"/>
    <mergeCell ref="A991:B991"/>
    <mergeCell ref="C991:F991"/>
    <mergeCell ref="H991:I991"/>
    <mergeCell ref="A992:B992"/>
    <mergeCell ref="C992:F992"/>
    <mergeCell ref="H992:I992"/>
    <mergeCell ref="A989:B989"/>
    <mergeCell ref="C989:F989"/>
    <mergeCell ref="H989:I989"/>
    <mergeCell ref="A990:B990"/>
    <mergeCell ref="C990:F990"/>
    <mergeCell ref="H990:I990"/>
    <mergeCell ref="A987:B987"/>
    <mergeCell ref="C987:F987"/>
    <mergeCell ref="H987:I987"/>
    <mergeCell ref="A988:B988"/>
    <mergeCell ref="C988:F988"/>
    <mergeCell ref="H988:I988"/>
    <mergeCell ref="A985:B985"/>
    <mergeCell ref="C985:F985"/>
    <mergeCell ref="H985:I985"/>
    <mergeCell ref="A986:B986"/>
    <mergeCell ref="C986:F986"/>
    <mergeCell ref="H986:I986"/>
    <mergeCell ref="A983:B983"/>
    <mergeCell ref="C983:F983"/>
    <mergeCell ref="H983:I983"/>
    <mergeCell ref="A984:B984"/>
    <mergeCell ref="C984:F984"/>
    <mergeCell ref="H984:I984"/>
    <mergeCell ref="A981:B981"/>
    <mergeCell ref="C981:F981"/>
    <mergeCell ref="H981:I981"/>
    <mergeCell ref="A982:B982"/>
    <mergeCell ref="C982:F982"/>
    <mergeCell ref="H982:I982"/>
    <mergeCell ref="A1003:B1003"/>
    <mergeCell ref="C1003:F1003"/>
    <mergeCell ref="H1003:I1003"/>
    <mergeCell ref="A1004:B1004"/>
    <mergeCell ref="C1004:F1004"/>
    <mergeCell ref="H1004:I1004"/>
    <mergeCell ref="A1001:B1001"/>
    <mergeCell ref="C1001:F1001"/>
    <mergeCell ref="H1001:I1001"/>
    <mergeCell ref="A1002:B1002"/>
    <mergeCell ref="C1002:F1002"/>
    <mergeCell ref="H1002:I1002"/>
    <mergeCell ref="A999:B999"/>
    <mergeCell ref="C999:F999"/>
    <mergeCell ref="H999:I999"/>
    <mergeCell ref="A1000:B1000"/>
    <mergeCell ref="C1000:F1000"/>
    <mergeCell ref="H1000:I1000"/>
    <mergeCell ref="A997:B997"/>
    <mergeCell ref="C997:F997"/>
    <mergeCell ref="H997:I997"/>
    <mergeCell ref="A998:B998"/>
    <mergeCell ref="C998:F998"/>
    <mergeCell ref="H998:I998"/>
    <mergeCell ref="A995:B995"/>
    <mergeCell ref="C995:F995"/>
    <mergeCell ref="H995:I995"/>
    <mergeCell ref="A996:B996"/>
    <mergeCell ref="C996:F996"/>
    <mergeCell ref="H996:I996"/>
    <mergeCell ref="A993:B993"/>
    <mergeCell ref="C993:F993"/>
    <mergeCell ref="H993:I993"/>
    <mergeCell ref="A994:B994"/>
    <mergeCell ref="C994:F994"/>
    <mergeCell ref="H994:I994"/>
    <mergeCell ref="A1015:B1015"/>
    <mergeCell ref="C1015:F1015"/>
    <mergeCell ref="H1015:I1015"/>
    <mergeCell ref="A1016:B1016"/>
    <mergeCell ref="C1016:F1016"/>
    <mergeCell ref="H1016:I1016"/>
    <mergeCell ref="A1013:B1013"/>
    <mergeCell ref="C1013:F1013"/>
    <mergeCell ref="H1013:I1013"/>
    <mergeCell ref="A1014:B1014"/>
    <mergeCell ref="C1014:F1014"/>
    <mergeCell ref="H1014:I1014"/>
    <mergeCell ref="A1011:B1011"/>
    <mergeCell ref="C1011:F1011"/>
    <mergeCell ref="H1011:I1011"/>
    <mergeCell ref="A1012:B1012"/>
    <mergeCell ref="C1012:F1012"/>
    <mergeCell ref="H1012:I1012"/>
    <mergeCell ref="A1009:B1009"/>
    <mergeCell ref="C1009:F1009"/>
    <mergeCell ref="H1009:I1009"/>
    <mergeCell ref="A1010:B1010"/>
    <mergeCell ref="C1010:F1010"/>
    <mergeCell ref="H1010:I1010"/>
    <mergeCell ref="A1007:B1007"/>
    <mergeCell ref="C1007:F1007"/>
    <mergeCell ref="H1007:I1007"/>
    <mergeCell ref="A1008:B1008"/>
    <mergeCell ref="C1008:F1008"/>
    <mergeCell ref="H1008:I1008"/>
    <mergeCell ref="A1005:B1005"/>
    <mergeCell ref="C1005:F1005"/>
    <mergeCell ref="H1005:I1005"/>
    <mergeCell ref="A1006:B1006"/>
    <mergeCell ref="C1006:F1006"/>
    <mergeCell ref="H1006:I1006"/>
    <mergeCell ref="A1027:B1027"/>
    <mergeCell ref="C1027:F1027"/>
    <mergeCell ref="H1027:I1027"/>
    <mergeCell ref="A1028:B1028"/>
    <mergeCell ref="C1028:F1028"/>
    <mergeCell ref="H1028:I1028"/>
    <mergeCell ref="A1025:B1025"/>
    <mergeCell ref="C1025:F1025"/>
    <mergeCell ref="H1025:I1025"/>
    <mergeCell ref="A1026:B1026"/>
    <mergeCell ref="C1026:F1026"/>
    <mergeCell ref="H1026:I1026"/>
    <mergeCell ref="A1023:B1023"/>
    <mergeCell ref="C1023:F1023"/>
    <mergeCell ref="H1023:I1023"/>
    <mergeCell ref="A1024:B1024"/>
    <mergeCell ref="C1024:F1024"/>
    <mergeCell ref="H1024:I1024"/>
    <mergeCell ref="A1021:B1021"/>
    <mergeCell ref="C1021:F1021"/>
    <mergeCell ref="H1021:I1021"/>
    <mergeCell ref="A1022:B1022"/>
    <mergeCell ref="C1022:F1022"/>
    <mergeCell ref="H1022:I1022"/>
    <mergeCell ref="A1019:B1019"/>
    <mergeCell ref="C1019:F1019"/>
    <mergeCell ref="H1019:I1019"/>
    <mergeCell ref="A1020:B1020"/>
    <mergeCell ref="C1020:F1020"/>
    <mergeCell ref="H1020:I1020"/>
    <mergeCell ref="A1017:B1017"/>
    <mergeCell ref="C1017:F1017"/>
    <mergeCell ref="H1017:I1017"/>
    <mergeCell ref="A1018:B1018"/>
    <mergeCell ref="C1018:F1018"/>
    <mergeCell ref="H1018:I1018"/>
    <mergeCell ref="A1039:B1039"/>
    <mergeCell ref="C1039:F1039"/>
    <mergeCell ref="H1039:I1039"/>
    <mergeCell ref="A1040:B1040"/>
    <mergeCell ref="C1040:F1040"/>
    <mergeCell ref="H1040:I1040"/>
    <mergeCell ref="A1037:B1037"/>
    <mergeCell ref="C1037:F1037"/>
    <mergeCell ref="H1037:I1037"/>
    <mergeCell ref="A1038:B1038"/>
    <mergeCell ref="C1038:F1038"/>
    <mergeCell ref="H1038:I1038"/>
    <mergeCell ref="A1035:B1035"/>
    <mergeCell ref="C1035:F1035"/>
    <mergeCell ref="H1035:I1035"/>
    <mergeCell ref="A1036:B1036"/>
    <mergeCell ref="C1036:F1036"/>
    <mergeCell ref="H1036:I1036"/>
    <mergeCell ref="A1033:B1033"/>
    <mergeCell ref="C1033:F1033"/>
    <mergeCell ref="H1033:I1033"/>
    <mergeCell ref="A1034:B1034"/>
    <mergeCell ref="C1034:F1034"/>
    <mergeCell ref="H1034:I1034"/>
    <mergeCell ref="A1031:B1031"/>
    <mergeCell ref="C1031:F1031"/>
    <mergeCell ref="H1031:I1031"/>
    <mergeCell ref="A1032:B1032"/>
    <mergeCell ref="C1032:F1032"/>
    <mergeCell ref="H1032:I1032"/>
    <mergeCell ref="A1029:B1029"/>
    <mergeCell ref="C1029:F1029"/>
    <mergeCell ref="H1029:I1029"/>
    <mergeCell ref="A1030:B1030"/>
    <mergeCell ref="C1030:F1030"/>
    <mergeCell ref="H1030:I1030"/>
    <mergeCell ref="A1051:B1051"/>
    <mergeCell ref="C1051:F1051"/>
    <mergeCell ref="H1051:I1051"/>
    <mergeCell ref="A1052:B1052"/>
    <mergeCell ref="C1052:F1052"/>
    <mergeCell ref="H1052:I1052"/>
    <mergeCell ref="A1049:B1049"/>
    <mergeCell ref="C1049:F1049"/>
    <mergeCell ref="H1049:I1049"/>
    <mergeCell ref="A1050:B1050"/>
    <mergeCell ref="C1050:F1050"/>
    <mergeCell ref="H1050:I1050"/>
    <mergeCell ref="A1047:B1047"/>
    <mergeCell ref="C1047:F1047"/>
    <mergeCell ref="H1047:I1047"/>
    <mergeCell ref="A1048:B1048"/>
    <mergeCell ref="C1048:F1048"/>
    <mergeCell ref="H1048:I1048"/>
    <mergeCell ref="A1045:B1045"/>
    <mergeCell ref="C1045:F1045"/>
    <mergeCell ref="H1045:I1045"/>
    <mergeCell ref="A1046:B1046"/>
    <mergeCell ref="C1046:F1046"/>
    <mergeCell ref="H1046:I1046"/>
    <mergeCell ref="A1043:B1043"/>
    <mergeCell ref="C1043:F1043"/>
    <mergeCell ref="H1043:I1043"/>
    <mergeCell ref="A1044:B1044"/>
    <mergeCell ref="C1044:F1044"/>
    <mergeCell ref="H1044:I1044"/>
    <mergeCell ref="A1041:B1041"/>
    <mergeCell ref="C1041:F1041"/>
    <mergeCell ref="H1041:I1041"/>
    <mergeCell ref="A1042:B1042"/>
    <mergeCell ref="C1042:F1042"/>
    <mergeCell ref="H1042:I1042"/>
    <mergeCell ref="A1063:B1063"/>
    <mergeCell ref="C1063:F1063"/>
    <mergeCell ref="H1063:I1063"/>
    <mergeCell ref="A1064:B1064"/>
    <mergeCell ref="C1064:F1064"/>
    <mergeCell ref="H1064:I1064"/>
    <mergeCell ref="A1061:B1061"/>
    <mergeCell ref="C1061:F1061"/>
    <mergeCell ref="H1061:I1061"/>
    <mergeCell ref="A1062:B1062"/>
    <mergeCell ref="C1062:F1062"/>
    <mergeCell ref="H1062:I1062"/>
    <mergeCell ref="A1059:B1059"/>
    <mergeCell ref="C1059:F1059"/>
    <mergeCell ref="H1059:I1059"/>
    <mergeCell ref="A1060:B1060"/>
    <mergeCell ref="C1060:F1060"/>
    <mergeCell ref="H1060:I1060"/>
    <mergeCell ref="A1057:B1057"/>
    <mergeCell ref="C1057:F1057"/>
    <mergeCell ref="H1057:I1057"/>
    <mergeCell ref="A1058:B1058"/>
    <mergeCell ref="C1058:F1058"/>
    <mergeCell ref="H1058:I1058"/>
    <mergeCell ref="A1055:B1055"/>
    <mergeCell ref="C1055:F1055"/>
    <mergeCell ref="H1055:I1055"/>
    <mergeCell ref="A1056:B1056"/>
    <mergeCell ref="C1056:F1056"/>
    <mergeCell ref="H1056:I1056"/>
    <mergeCell ref="A1053:B1053"/>
    <mergeCell ref="C1053:F1053"/>
    <mergeCell ref="H1053:I1053"/>
    <mergeCell ref="A1054:B1054"/>
    <mergeCell ref="C1054:F1054"/>
    <mergeCell ref="H1054:I1054"/>
    <mergeCell ref="A1075:B1075"/>
    <mergeCell ref="C1075:F1075"/>
    <mergeCell ref="H1075:I1075"/>
    <mergeCell ref="A1076:B1076"/>
    <mergeCell ref="C1076:F1076"/>
    <mergeCell ref="H1076:I1076"/>
    <mergeCell ref="A1073:B1073"/>
    <mergeCell ref="C1073:F1073"/>
    <mergeCell ref="H1073:I1073"/>
    <mergeCell ref="A1074:B1074"/>
    <mergeCell ref="C1074:F1074"/>
    <mergeCell ref="H1074:I1074"/>
    <mergeCell ref="A1071:B1071"/>
    <mergeCell ref="C1071:F1071"/>
    <mergeCell ref="H1071:I1071"/>
    <mergeCell ref="A1072:B1072"/>
    <mergeCell ref="C1072:F1072"/>
    <mergeCell ref="H1072:I1072"/>
    <mergeCell ref="A1069:B1069"/>
    <mergeCell ref="C1069:F1069"/>
    <mergeCell ref="H1069:I1069"/>
    <mergeCell ref="A1070:B1070"/>
    <mergeCell ref="C1070:F1070"/>
    <mergeCell ref="H1070:I1070"/>
    <mergeCell ref="A1067:B1067"/>
    <mergeCell ref="C1067:F1067"/>
    <mergeCell ref="H1067:I1067"/>
    <mergeCell ref="A1068:B1068"/>
    <mergeCell ref="C1068:F1068"/>
    <mergeCell ref="H1068:I1068"/>
    <mergeCell ref="A1065:B1065"/>
    <mergeCell ref="C1065:F1065"/>
    <mergeCell ref="H1065:I1065"/>
    <mergeCell ref="A1066:B1066"/>
    <mergeCell ref="C1066:F1066"/>
    <mergeCell ref="H1066:I1066"/>
    <mergeCell ref="A1087:B1087"/>
    <mergeCell ref="C1087:F1087"/>
    <mergeCell ref="H1087:I1087"/>
    <mergeCell ref="A1088:B1088"/>
    <mergeCell ref="C1088:F1088"/>
    <mergeCell ref="H1088:I1088"/>
    <mergeCell ref="A1085:B1085"/>
    <mergeCell ref="C1085:F1085"/>
    <mergeCell ref="H1085:I1085"/>
    <mergeCell ref="A1086:B1086"/>
    <mergeCell ref="C1086:F1086"/>
    <mergeCell ref="H1086:I1086"/>
    <mergeCell ref="A1083:B1083"/>
    <mergeCell ref="C1083:F1083"/>
    <mergeCell ref="H1083:I1083"/>
    <mergeCell ref="A1084:B1084"/>
    <mergeCell ref="C1084:F1084"/>
    <mergeCell ref="H1084:I1084"/>
    <mergeCell ref="A1081:B1081"/>
    <mergeCell ref="C1081:F1081"/>
    <mergeCell ref="H1081:I1081"/>
    <mergeCell ref="A1082:B1082"/>
    <mergeCell ref="C1082:F1082"/>
    <mergeCell ref="H1082:I1082"/>
    <mergeCell ref="A1079:B1079"/>
    <mergeCell ref="C1079:F1079"/>
    <mergeCell ref="H1079:I1079"/>
    <mergeCell ref="A1080:B1080"/>
    <mergeCell ref="C1080:F1080"/>
    <mergeCell ref="H1080:I1080"/>
    <mergeCell ref="A1077:B1077"/>
    <mergeCell ref="C1077:F1077"/>
    <mergeCell ref="H1077:I1077"/>
    <mergeCell ref="A1078:B1078"/>
    <mergeCell ref="C1078:F1078"/>
    <mergeCell ref="H1078:I1078"/>
    <mergeCell ref="A1099:B1099"/>
    <mergeCell ref="C1099:F1099"/>
    <mergeCell ref="H1099:I1099"/>
    <mergeCell ref="A1100:B1100"/>
    <mergeCell ref="C1100:F1100"/>
    <mergeCell ref="H1100:I1100"/>
    <mergeCell ref="A1097:B1097"/>
    <mergeCell ref="C1097:F1097"/>
    <mergeCell ref="H1097:I1097"/>
    <mergeCell ref="A1098:B1098"/>
    <mergeCell ref="C1098:F1098"/>
    <mergeCell ref="H1098:I1098"/>
    <mergeCell ref="A1095:B1095"/>
    <mergeCell ref="C1095:F1095"/>
    <mergeCell ref="H1095:I1095"/>
    <mergeCell ref="A1096:B1096"/>
    <mergeCell ref="C1096:F1096"/>
    <mergeCell ref="H1096:I1096"/>
    <mergeCell ref="A1093:B1093"/>
    <mergeCell ref="C1093:F1093"/>
    <mergeCell ref="H1093:I1093"/>
    <mergeCell ref="A1094:B1094"/>
    <mergeCell ref="C1094:F1094"/>
    <mergeCell ref="H1094:I1094"/>
    <mergeCell ref="A1091:B1091"/>
    <mergeCell ref="C1091:F1091"/>
    <mergeCell ref="H1091:I1091"/>
    <mergeCell ref="A1092:B1092"/>
    <mergeCell ref="C1092:F1092"/>
    <mergeCell ref="H1092:I1092"/>
    <mergeCell ref="A1089:B1089"/>
    <mergeCell ref="C1089:F1089"/>
    <mergeCell ref="H1089:I1089"/>
    <mergeCell ref="A1090:B1090"/>
    <mergeCell ref="C1090:F1090"/>
    <mergeCell ref="H1090:I1090"/>
    <mergeCell ref="A1111:B1111"/>
    <mergeCell ref="C1111:F1111"/>
    <mergeCell ref="H1111:I1111"/>
    <mergeCell ref="A1112:B1112"/>
    <mergeCell ref="C1112:F1112"/>
    <mergeCell ref="H1112:I1112"/>
    <mergeCell ref="A1109:B1109"/>
    <mergeCell ref="C1109:F1109"/>
    <mergeCell ref="H1109:I1109"/>
    <mergeCell ref="A1110:B1110"/>
    <mergeCell ref="C1110:F1110"/>
    <mergeCell ref="H1110:I1110"/>
    <mergeCell ref="A1107:B1107"/>
    <mergeCell ref="C1107:F1107"/>
    <mergeCell ref="H1107:I1107"/>
    <mergeCell ref="A1108:B1108"/>
    <mergeCell ref="C1108:F1108"/>
    <mergeCell ref="H1108:I1108"/>
    <mergeCell ref="A1105:B1105"/>
    <mergeCell ref="C1105:F1105"/>
    <mergeCell ref="H1105:I1105"/>
    <mergeCell ref="A1106:B1106"/>
    <mergeCell ref="C1106:F1106"/>
    <mergeCell ref="H1106:I1106"/>
    <mergeCell ref="A1103:B1103"/>
    <mergeCell ref="C1103:F1103"/>
    <mergeCell ref="H1103:I1103"/>
    <mergeCell ref="A1104:B1104"/>
    <mergeCell ref="C1104:F1104"/>
    <mergeCell ref="H1104:I1104"/>
    <mergeCell ref="A1101:B1101"/>
    <mergeCell ref="C1101:F1101"/>
    <mergeCell ref="H1101:I1101"/>
    <mergeCell ref="A1102:B1102"/>
    <mergeCell ref="C1102:F1102"/>
    <mergeCell ref="H1102:I1102"/>
    <mergeCell ref="A1123:B1123"/>
    <mergeCell ref="C1123:F1123"/>
    <mergeCell ref="H1123:I1123"/>
    <mergeCell ref="A1124:B1124"/>
    <mergeCell ref="C1124:F1124"/>
    <mergeCell ref="H1124:I1124"/>
    <mergeCell ref="A1121:B1121"/>
    <mergeCell ref="C1121:F1121"/>
    <mergeCell ref="H1121:I1121"/>
    <mergeCell ref="A1122:B1122"/>
    <mergeCell ref="C1122:F1122"/>
    <mergeCell ref="H1122:I1122"/>
    <mergeCell ref="A1119:B1119"/>
    <mergeCell ref="C1119:F1119"/>
    <mergeCell ref="H1119:I1119"/>
    <mergeCell ref="A1120:B1120"/>
    <mergeCell ref="C1120:F1120"/>
    <mergeCell ref="H1120:I1120"/>
    <mergeCell ref="A1117:B1117"/>
    <mergeCell ref="C1117:F1117"/>
    <mergeCell ref="H1117:I1117"/>
    <mergeCell ref="A1118:B1118"/>
    <mergeCell ref="C1118:F1118"/>
    <mergeCell ref="H1118:I1118"/>
    <mergeCell ref="A1115:B1115"/>
    <mergeCell ref="C1115:F1115"/>
    <mergeCell ref="H1115:I1115"/>
    <mergeCell ref="A1116:B1116"/>
    <mergeCell ref="C1116:F1116"/>
    <mergeCell ref="H1116:I1116"/>
    <mergeCell ref="A1113:B1113"/>
    <mergeCell ref="C1113:F1113"/>
    <mergeCell ref="H1113:I1113"/>
    <mergeCell ref="A1114:B1114"/>
    <mergeCell ref="C1114:F1114"/>
    <mergeCell ref="H1114:I1114"/>
    <mergeCell ref="A1135:B1135"/>
    <mergeCell ref="C1135:F1135"/>
    <mergeCell ref="H1135:I1135"/>
    <mergeCell ref="A1136:B1136"/>
    <mergeCell ref="C1136:F1136"/>
    <mergeCell ref="H1136:I1136"/>
    <mergeCell ref="A1133:B1133"/>
    <mergeCell ref="C1133:F1133"/>
    <mergeCell ref="H1133:I1133"/>
    <mergeCell ref="A1134:B1134"/>
    <mergeCell ref="C1134:F1134"/>
    <mergeCell ref="H1134:I1134"/>
    <mergeCell ref="A1131:B1131"/>
    <mergeCell ref="C1131:F1131"/>
    <mergeCell ref="H1131:I1131"/>
    <mergeCell ref="A1132:B1132"/>
    <mergeCell ref="C1132:F1132"/>
    <mergeCell ref="H1132:I1132"/>
    <mergeCell ref="A1129:B1129"/>
    <mergeCell ref="C1129:F1129"/>
    <mergeCell ref="H1129:I1129"/>
    <mergeCell ref="A1130:B1130"/>
    <mergeCell ref="C1130:F1130"/>
    <mergeCell ref="H1130:I1130"/>
    <mergeCell ref="A1127:B1127"/>
    <mergeCell ref="C1127:F1127"/>
    <mergeCell ref="H1127:I1127"/>
    <mergeCell ref="A1128:B1128"/>
    <mergeCell ref="C1128:F1128"/>
    <mergeCell ref="H1128:I1128"/>
    <mergeCell ref="A1125:B1125"/>
    <mergeCell ref="C1125:F1125"/>
    <mergeCell ref="H1125:I1125"/>
    <mergeCell ref="A1126:B1126"/>
    <mergeCell ref="C1126:F1126"/>
    <mergeCell ref="H1126:I1126"/>
    <mergeCell ref="A1147:B1147"/>
    <mergeCell ref="C1147:F1147"/>
    <mergeCell ref="H1147:I1147"/>
    <mergeCell ref="A1148:B1148"/>
    <mergeCell ref="C1148:F1148"/>
    <mergeCell ref="H1148:I1148"/>
    <mergeCell ref="A1145:B1145"/>
    <mergeCell ref="C1145:F1145"/>
    <mergeCell ref="H1145:I1145"/>
    <mergeCell ref="A1146:B1146"/>
    <mergeCell ref="C1146:F1146"/>
    <mergeCell ref="H1146:I1146"/>
    <mergeCell ref="A1143:B1143"/>
    <mergeCell ref="C1143:F1143"/>
    <mergeCell ref="H1143:I1143"/>
    <mergeCell ref="A1144:B1144"/>
    <mergeCell ref="C1144:F1144"/>
    <mergeCell ref="H1144:I1144"/>
    <mergeCell ref="A1141:B1141"/>
    <mergeCell ref="C1141:F1141"/>
    <mergeCell ref="H1141:I1141"/>
    <mergeCell ref="A1142:B1142"/>
    <mergeCell ref="C1142:F1142"/>
    <mergeCell ref="H1142:I1142"/>
    <mergeCell ref="A1139:B1139"/>
    <mergeCell ref="C1139:F1139"/>
    <mergeCell ref="H1139:I1139"/>
    <mergeCell ref="A1140:B1140"/>
    <mergeCell ref="C1140:F1140"/>
    <mergeCell ref="H1140:I1140"/>
    <mergeCell ref="A1137:B1137"/>
    <mergeCell ref="C1137:F1137"/>
    <mergeCell ref="H1137:I1137"/>
    <mergeCell ref="A1138:B1138"/>
    <mergeCell ref="C1138:F1138"/>
    <mergeCell ref="H1138:I1138"/>
    <mergeCell ref="A1159:B1159"/>
    <mergeCell ref="C1159:F1159"/>
    <mergeCell ref="H1159:I1159"/>
    <mergeCell ref="A1160:B1160"/>
    <mergeCell ref="C1160:F1160"/>
    <mergeCell ref="H1160:I1160"/>
    <mergeCell ref="A1157:B1157"/>
    <mergeCell ref="C1157:F1157"/>
    <mergeCell ref="H1157:I1157"/>
    <mergeCell ref="A1158:B1158"/>
    <mergeCell ref="C1158:F1158"/>
    <mergeCell ref="H1158:I1158"/>
    <mergeCell ref="A1155:B1155"/>
    <mergeCell ref="C1155:F1155"/>
    <mergeCell ref="H1155:I1155"/>
    <mergeCell ref="A1156:B1156"/>
    <mergeCell ref="C1156:F1156"/>
    <mergeCell ref="H1156:I1156"/>
    <mergeCell ref="A1153:B1153"/>
    <mergeCell ref="C1153:F1153"/>
    <mergeCell ref="H1153:I1153"/>
    <mergeCell ref="A1154:B1154"/>
    <mergeCell ref="C1154:F1154"/>
    <mergeCell ref="H1154:I1154"/>
    <mergeCell ref="A1151:B1151"/>
    <mergeCell ref="C1151:F1151"/>
    <mergeCell ref="H1151:I1151"/>
    <mergeCell ref="A1152:B1152"/>
    <mergeCell ref="C1152:F1152"/>
    <mergeCell ref="H1152:I1152"/>
    <mergeCell ref="A1149:B1149"/>
    <mergeCell ref="C1149:F1149"/>
    <mergeCell ref="H1149:I1149"/>
    <mergeCell ref="A1150:B1150"/>
    <mergeCell ref="C1150:F1150"/>
    <mergeCell ref="H1150:I1150"/>
    <mergeCell ref="A1171:B1171"/>
    <mergeCell ref="C1171:F1171"/>
    <mergeCell ref="H1171:I1171"/>
    <mergeCell ref="A1172:B1172"/>
    <mergeCell ref="C1172:F1172"/>
    <mergeCell ref="H1172:I1172"/>
    <mergeCell ref="A1169:B1169"/>
    <mergeCell ref="C1169:F1169"/>
    <mergeCell ref="H1169:I1169"/>
    <mergeCell ref="A1170:B1170"/>
    <mergeCell ref="C1170:F1170"/>
    <mergeCell ref="H1170:I1170"/>
    <mergeCell ref="A1167:B1167"/>
    <mergeCell ref="C1167:F1167"/>
    <mergeCell ref="H1167:I1167"/>
    <mergeCell ref="A1168:B1168"/>
    <mergeCell ref="C1168:F1168"/>
    <mergeCell ref="H1168:I1168"/>
    <mergeCell ref="A1165:B1165"/>
    <mergeCell ref="C1165:F1165"/>
    <mergeCell ref="H1165:I1165"/>
    <mergeCell ref="A1166:B1166"/>
    <mergeCell ref="C1166:F1166"/>
    <mergeCell ref="H1166:I1166"/>
    <mergeCell ref="A1163:B1163"/>
    <mergeCell ref="C1163:F1163"/>
    <mergeCell ref="H1163:I1163"/>
    <mergeCell ref="A1164:B1164"/>
    <mergeCell ref="C1164:F1164"/>
    <mergeCell ref="H1164:I1164"/>
    <mergeCell ref="A1161:B1161"/>
    <mergeCell ref="C1161:F1161"/>
    <mergeCell ref="H1161:I1161"/>
    <mergeCell ref="A1162:B1162"/>
    <mergeCell ref="C1162:F1162"/>
    <mergeCell ref="H1162:I1162"/>
    <mergeCell ref="A1183:B1183"/>
    <mergeCell ref="C1183:F1183"/>
    <mergeCell ref="H1183:I1183"/>
    <mergeCell ref="A1184:B1184"/>
    <mergeCell ref="C1184:F1184"/>
    <mergeCell ref="H1184:I1184"/>
    <mergeCell ref="A1181:B1181"/>
    <mergeCell ref="C1181:F1181"/>
    <mergeCell ref="H1181:I1181"/>
    <mergeCell ref="A1182:B1182"/>
    <mergeCell ref="C1182:F1182"/>
    <mergeCell ref="H1182:I1182"/>
    <mergeCell ref="A1179:B1179"/>
    <mergeCell ref="C1179:F1179"/>
    <mergeCell ref="H1179:I1179"/>
    <mergeCell ref="A1180:B1180"/>
    <mergeCell ref="C1180:F1180"/>
    <mergeCell ref="H1180:I1180"/>
    <mergeCell ref="A1177:B1177"/>
    <mergeCell ref="C1177:F1177"/>
    <mergeCell ref="H1177:I1177"/>
    <mergeCell ref="A1178:B1178"/>
    <mergeCell ref="C1178:F1178"/>
    <mergeCell ref="H1178:I1178"/>
    <mergeCell ref="A1175:B1175"/>
    <mergeCell ref="C1175:F1175"/>
    <mergeCell ref="H1175:I1175"/>
    <mergeCell ref="A1176:B1176"/>
    <mergeCell ref="C1176:F1176"/>
    <mergeCell ref="H1176:I1176"/>
    <mergeCell ref="A1173:B1173"/>
    <mergeCell ref="C1173:F1173"/>
    <mergeCell ref="H1173:I1173"/>
    <mergeCell ref="A1174:B1174"/>
    <mergeCell ref="C1174:F1174"/>
    <mergeCell ref="H1174:I1174"/>
    <mergeCell ref="A1195:B1195"/>
    <mergeCell ref="C1195:F1195"/>
    <mergeCell ref="H1195:I1195"/>
    <mergeCell ref="A1196:B1196"/>
    <mergeCell ref="C1196:F1196"/>
    <mergeCell ref="H1196:I1196"/>
    <mergeCell ref="A1193:B1193"/>
    <mergeCell ref="C1193:F1193"/>
    <mergeCell ref="H1193:I1193"/>
    <mergeCell ref="A1194:B1194"/>
    <mergeCell ref="C1194:F1194"/>
    <mergeCell ref="H1194:I1194"/>
    <mergeCell ref="A1191:B1191"/>
    <mergeCell ref="C1191:F1191"/>
    <mergeCell ref="H1191:I1191"/>
    <mergeCell ref="A1192:B1192"/>
    <mergeCell ref="C1192:F1192"/>
    <mergeCell ref="H1192:I1192"/>
    <mergeCell ref="A1189:B1189"/>
    <mergeCell ref="C1189:F1189"/>
    <mergeCell ref="H1189:I1189"/>
    <mergeCell ref="A1190:B1190"/>
    <mergeCell ref="C1190:F1190"/>
    <mergeCell ref="H1190:I1190"/>
    <mergeCell ref="A1187:B1187"/>
    <mergeCell ref="C1187:F1187"/>
    <mergeCell ref="H1187:I1187"/>
    <mergeCell ref="A1188:B1188"/>
    <mergeCell ref="C1188:F1188"/>
    <mergeCell ref="H1188:I1188"/>
    <mergeCell ref="A1185:B1185"/>
    <mergeCell ref="C1185:F1185"/>
    <mergeCell ref="H1185:I1185"/>
    <mergeCell ref="A1186:B1186"/>
    <mergeCell ref="C1186:F1186"/>
    <mergeCell ref="H1186:I1186"/>
    <mergeCell ref="A1207:B1207"/>
    <mergeCell ref="C1207:F1207"/>
    <mergeCell ref="H1207:I1207"/>
    <mergeCell ref="A1208:B1208"/>
    <mergeCell ref="C1208:F1208"/>
    <mergeCell ref="H1208:I1208"/>
    <mergeCell ref="A1205:B1205"/>
    <mergeCell ref="C1205:F1205"/>
    <mergeCell ref="H1205:I1205"/>
    <mergeCell ref="A1206:B1206"/>
    <mergeCell ref="C1206:F1206"/>
    <mergeCell ref="H1206:I1206"/>
    <mergeCell ref="A1203:B1203"/>
    <mergeCell ref="C1203:F1203"/>
    <mergeCell ref="H1203:I1203"/>
    <mergeCell ref="A1204:B1204"/>
    <mergeCell ref="C1204:F1204"/>
    <mergeCell ref="H1204:I1204"/>
    <mergeCell ref="A1201:B1201"/>
    <mergeCell ref="C1201:F1201"/>
    <mergeCell ref="H1201:I1201"/>
    <mergeCell ref="A1202:B1202"/>
    <mergeCell ref="C1202:F1202"/>
    <mergeCell ref="H1202:I1202"/>
    <mergeCell ref="A1199:B1199"/>
    <mergeCell ref="C1199:F1199"/>
    <mergeCell ref="H1199:I1199"/>
    <mergeCell ref="A1200:B1200"/>
    <mergeCell ref="C1200:F1200"/>
    <mergeCell ref="H1200:I1200"/>
    <mergeCell ref="A1197:B1197"/>
    <mergeCell ref="C1197:F1197"/>
    <mergeCell ref="H1197:I1197"/>
    <mergeCell ref="A1198:B1198"/>
    <mergeCell ref="C1198:F1198"/>
    <mergeCell ref="H1198:I1198"/>
    <mergeCell ref="A1219:B1219"/>
    <mergeCell ref="C1219:F1219"/>
    <mergeCell ref="H1219:I1219"/>
    <mergeCell ref="A1220:B1220"/>
    <mergeCell ref="C1220:F1220"/>
    <mergeCell ref="H1220:I1220"/>
    <mergeCell ref="A1217:B1217"/>
    <mergeCell ref="C1217:F1217"/>
    <mergeCell ref="H1217:I1217"/>
    <mergeCell ref="A1218:B1218"/>
    <mergeCell ref="C1218:F1218"/>
    <mergeCell ref="H1218:I1218"/>
    <mergeCell ref="A1215:B1215"/>
    <mergeCell ref="C1215:F1215"/>
    <mergeCell ref="H1215:I1215"/>
    <mergeCell ref="A1216:B1216"/>
    <mergeCell ref="C1216:F1216"/>
    <mergeCell ref="H1216:I1216"/>
    <mergeCell ref="A1213:B1213"/>
    <mergeCell ref="C1213:F1213"/>
    <mergeCell ref="H1213:I1213"/>
    <mergeCell ref="A1214:B1214"/>
    <mergeCell ref="C1214:F1214"/>
    <mergeCell ref="H1214:I1214"/>
    <mergeCell ref="A1211:B1211"/>
    <mergeCell ref="C1211:F1211"/>
    <mergeCell ref="H1211:I1211"/>
    <mergeCell ref="A1212:B1212"/>
    <mergeCell ref="C1212:F1212"/>
    <mergeCell ref="H1212:I1212"/>
    <mergeCell ref="A1209:B1209"/>
    <mergeCell ref="C1209:F1209"/>
    <mergeCell ref="H1209:I1209"/>
    <mergeCell ref="A1210:B1210"/>
    <mergeCell ref="C1210:F1210"/>
    <mergeCell ref="H1210:I1210"/>
    <mergeCell ref="A1231:B1231"/>
    <mergeCell ref="C1231:F1231"/>
    <mergeCell ref="H1231:I1231"/>
    <mergeCell ref="A1232:B1232"/>
    <mergeCell ref="C1232:F1232"/>
    <mergeCell ref="H1232:I1232"/>
    <mergeCell ref="A1229:B1229"/>
    <mergeCell ref="C1229:F1229"/>
    <mergeCell ref="H1229:I1229"/>
    <mergeCell ref="A1230:B1230"/>
    <mergeCell ref="C1230:F1230"/>
    <mergeCell ref="H1230:I1230"/>
    <mergeCell ref="A1227:B1227"/>
    <mergeCell ref="C1227:F1227"/>
    <mergeCell ref="H1227:I1227"/>
    <mergeCell ref="A1228:B1228"/>
    <mergeCell ref="C1228:F1228"/>
    <mergeCell ref="H1228:I1228"/>
    <mergeCell ref="A1225:B1225"/>
    <mergeCell ref="C1225:F1225"/>
    <mergeCell ref="H1225:I1225"/>
    <mergeCell ref="A1226:B1226"/>
    <mergeCell ref="C1226:F1226"/>
    <mergeCell ref="H1226:I1226"/>
    <mergeCell ref="A1223:B1223"/>
    <mergeCell ref="C1223:F1223"/>
    <mergeCell ref="H1223:I1223"/>
    <mergeCell ref="A1224:B1224"/>
    <mergeCell ref="C1224:F1224"/>
    <mergeCell ref="H1224:I1224"/>
    <mergeCell ref="A1221:B1221"/>
    <mergeCell ref="C1221:F1221"/>
    <mergeCell ref="H1221:I1221"/>
    <mergeCell ref="A1222:B1222"/>
    <mergeCell ref="C1222:F1222"/>
    <mergeCell ref="H1222:I1222"/>
    <mergeCell ref="A1243:B1243"/>
    <mergeCell ref="C1243:F1243"/>
    <mergeCell ref="H1243:I1243"/>
    <mergeCell ref="A1244:B1244"/>
    <mergeCell ref="C1244:F1244"/>
    <mergeCell ref="H1244:I1244"/>
    <mergeCell ref="A1241:B1241"/>
    <mergeCell ref="C1241:F1241"/>
    <mergeCell ref="H1241:I1241"/>
    <mergeCell ref="A1242:B1242"/>
    <mergeCell ref="C1242:F1242"/>
    <mergeCell ref="H1242:I1242"/>
    <mergeCell ref="A1239:B1239"/>
    <mergeCell ref="C1239:F1239"/>
    <mergeCell ref="H1239:I1239"/>
    <mergeCell ref="A1240:B1240"/>
    <mergeCell ref="C1240:F1240"/>
    <mergeCell ref="H1240:I1240"/>
    <mergeCell ref="A1237:B1237"/>
    <mergeCell ref="C1237:F1237"/>
    <mergeCell ref="H1237:I1237"/>
    <mergeCell ref="A1238:B1238"/>
    <mergeCell ref="C1238:F1238"/>
    <mergeCell ref="H1238:I1238"/>
    <mergeCell ref="A1235:B1235"/>
    <mergeCell ref="C1235:F1235"/>
    <mergeCell ref="H1235:I1235"/>
    <mergeCell ref="A1236:B1236"/>
    <mergeCell ref="C1236:F1236"/>
    <mergeCell ref="H1236:I1236"/>
    <mergeCell ref="A1233:B1233"/>
    <mergeCell ref="C1233:F1233"/>
    <mergeCell ref="H1233:I1233"/>
    <mergeCell ref="A1234:B1234"/>
    <mergeCell ref="C1234:F1234"/>
    <mergeCell ref="H1234:I1234"/>
    <mergeCell ref="A1255:B1255"/>
    <mergeCell ref="C1255:F1255"/>
    <mergeCell ref="H1255:I1255"/>
    <mergeCell ref="A1256:B1256"/>
    <mergeCell ref="C1256:F1256"/>
    <mergeCell ref="H1256:I1256"/>
    <mergeCell ref="A1253:B1253"/>
    <mergeCell ref="C1253:F1253"/>
    <mergeCell ref="H1253:I1253"/>
    <mergeCell ref="A1254:B1254"/>
    <mergeCell ref="C1254:F1254"/>
    <mergeCell ref="H1254:I1254"/>
    <mergeCell ref="A1251:B1251"/>
    <mergeCell ref="C1251:F1251"/>
    <mergeCell ref="H1251:I1251"/>
    <mergeCell ref="A1252:B1252"/>
    <mergeCell ref="C1252:F1252"/>
    <mergeCell ref="H1252:I1252"/>
    <mergeCell ref="A1249:B1249"/>
    <mergeCell ref="C1249:F1249"/>
    <mergeCell ref="H1249:I1249"/>
    <mergeCell ref="A1250:B1250"/>
    <mergeCell ref="C1250:F1250"/>
    <mergeCell ref="H1250:I1250"/>
    <mergeCell ref="A1247:B1247"/>
    <mergeCell ref="C1247:F1247"/>
    <mergeCell ref="H1247:I1247"/>
    <mergeCell ref="A1248:B1248"/>
    <mergeCell ref="C1248:F1248"/>
    <mergeCell ref="H1248:I1248"/>
    <mergeCell ref="A1245:B1245"/>
    <mergeCell ref="C1245:F1245"/>
    <mergeCell ref="H1245:I1245"/>
    <mergeCell ref="A1246:B1246"/>
    <mergeCell ref="C1246:F1246"/>
    <mergeCell ref="H1246:I1246"/>
    <mergeCell ref="A1267:B1267"/>
    <mergeCell ref="C1267:F1267"/>
    <mergeCell ref="H1267:I1267"/>
    <mergeCell ref="A1268:B1268"/>
    <mergeCell ref="C1268:F1268"/>
    <mergeCell ref="H1268:I1268"/>
    <mergeCell ref="A1265:B1265"/>
    <mergeCell ref="C1265:F1265"/>
    <mergeCell ref="H1265:I1265"/>
    <mergeCell ref="A1266:B1266"/>
    <mergeCell ref="C1266:F1266"/>
    <mergeCell ref="H1266:I1266"/>
    <mergeCell ref="A1263:B1263"/>
    <mergeCell ref="C1263:F1263"/>
    <mergeCell ref="H1263:I1263"/>
    <mergeCell ref="A1264:B1264"/>
    <mergeCell ref="C1264:F1264"/>
    <mergeCell ref="H1264:I1264"/>
    <mergeCell ref="A1261:B1261"/>
    <mergeCell ref="C1261:F1261"/>
    <mergeCell ref="H1261:I1261"/>
    <mergeCell ref="A1262:B1262"/>
    <mergeCell ref="C1262:F1262"/>
    <mergeCell ref="H1262:I1262"/>
    <mergeCell ref="A1259:B1259"/>
    <mergeCell ref="C1259:F1259"/>
    <mergeCell ref="H1259:I1259"/>
    <mergeCell ref="A1260:B1260"/>
    <mergeCell ref="C1260:F1260"/>
    <mergeCell ref="H1260:I1260"/>
    <mergeCell ref="A1257:B1257"/>
    <mergeCell ref="C1257:F1257"/>
    <mergeCell ref="H1257:I1257"/>
    <mergeCell ref="A1258:B1258"/>
    <mergeCell ref="C1258:F1258"/>
    <mergeCell ref="H1258:I1258"/>
    <mergeCell ref="A1279:B1279"/>
    <mergeCell ref="C1279:F1279"/>
    <mergeCell ref="H1279:I1279"/>
    <mergeCell ref="A1280:B1280"/>
    <mergeCell ref="C1280:F1280"/>
    <mergeCell ref="H1280:I1280"/>
    <mergeCell ref="A1277:B1277"/>
    <mergeCell ref="C1277:F1277"/>
    <mergeCell ref="H1277:I1277"/>
    <mergeCell ref="A1278:B1278"/>
    <mergeCell ref="C1278:F1278"/>
    <mergeCell ref="H1278:I1278"/>
    <mergeCell ref="A1275:B1275"/>
    <mergeCell ref="C1275:F1275"/>
    <mergeCell ref="H1275:I1275"/>
    <mergeCell ref="A1276:B1276"/>
    <mergeCell ref="C1276:F1276"/>
    <mergeCell ref="H1276:I1276"/>
    <mergeCell ref="A1273:B1273"/>
    <mergeCell ref="C1273:F1273"/>
    <mergeCell ref="H1273:I1273"/>
    <mergeCell ref="A1274:B1274"/>
    <mergeCell ref="C1274:F1274"/>
    <mergeCell ref="H1274:I1274"/>
    <mergeCell ref="A1271:B1271"/>
    <mergeCell ref="C1271:F1271"/>
    <mergeCell ref="H1271:I1271"/>
    <mergeCell ref="A1272:B1272"/>
    <mergeCell ref="C1272:F1272"/>
    <mergeCell ref="H1272:I1272"/>
    <mergeCell ref="A1269:B1269"/>
    <mergeCell ref="C1269:F1269"/>
    <mergeCell ref="H1269:I1269"/>
    <mergeCell ref="A1270:B1270"/>
    <mergeCell ref="C1270:F1270"/>
    <mergeCell ref="H1270:I1270"/>
    <mergeCell ref="A1291:B1291"/>
    <mergeCell ref="C1291:F1291"/>
    <mergeCell ref="H1291:I1291"/>
    <mergeCell ref="A1292:B1292"/>
    <mergeCell ref="C1292:F1292"/>
    <mergeCell ref="H1292:I1292"/>
    <mergeCell ref="A1289:B1289"/>
    <mergeCell ref="C1289:F1289"/>
    <mergeCell ref="H1289:I1289"/>
    <mergeCell ref="A1290:B1290"/>
    <mergeCell ref="C1290:F1290"/>
    <mergeCell ref="H1290:I1290"/>
    <mergeCell ref="A1287:B1287"/>
    <mergeCell ref="C1287:F1287"/>
    <mergeCell ref="H1287:I1287"/>
    <mergeCell ref="A1288:B1288"/>
    <mergeCell ref="C1288:F1288"/>
    <mergeCell ref="H1288:I1288"/>
    <mergeCell ref="A1285:B1285"/>
    <mergeCell ref="C1285:F1285"/>
    <mergeCell ref="H1285:I1285"/>
    <mergeCell ref="A1286:B1286"/>
    <mergeCell ref="C1286:F1286"/>
    <mergeCell ref="H1286:I1286"/>
    <mergeCell ref="A1283:B1283"/>
    <mergeCell ref="C1283:F1283"/>
    <mergeCell ref="H1283:I1283"/>
    <mergeCell ref="A1284:B1284"/>
    <mergeCell ref="C1284:F1284"/>
    <mergeCell ref="H1284:I1284"/>
    <mergeCell ref="A1281:B1281"/>
    <mergeCell ref="C1281:F1281"/>
    <mergeCell ref="H1281:I1281"/>
    <mergeCell ref="A1282:B1282"/>
    <mergeCell ref="C1282:F1282"/>
    <mergeCell ref="H1282:I1282"/>
    <mergeCell ref="A1303:B1303"/>
    <mergeCell ref="C1303:F1303"/>
    <mergeCell ref="H1303:I1303"/>
    <mergeCell ref="A1304:B1304"/>
    <mergeCell ref="C1304:F1304"/>
    <mergeCell ref="H1304:I1304"/>
    <mergeCell ref="A1301:B1301"/>
    <mergeCell ref="C1301:F1301"/>
    <mergeCell ref="H1301:I1301"/>
    <mergeCell ref="A1302:B1302"/>
    <mergeCell ref="C1302:F1302"/>
    <mergeCell ref="H1302:I1302"/>
    <mergeCell ref="A1299:B1299"/>
    <mergeCell ref="C1299:F1299"/>
    <mergeCell ref="H1299:I1299"/>
    <mergeCell ref="A1300:B1300"/>
    <mergeCell ref="C1300:F1300"/>
    <mergeCell ref="H1300:I1300"/>
    <mergeCell ref="A1297:B1297"/>
    <mergeCell ref="C1297:F1297"/>
    <mergeCell ref="H1297:I1297"/>
    <mergeCell ref="A1298:B1298"/>
    <mergeCell ref="C1298:F1298"/>
    <mergeCell ref="H1298:I1298"/>
    <mergeCell ref="A1295:B1295"/>
    <mergeCell ref="C1295:F1295"/>
    <mergeCell ref="H1295:I1295"/>
    <mergeCell ref="A1296:B1296"/>
    <mergeCell ref="C1296:F1296"/>
    <mergeCell ref="H1296:I1296"/>
    <mergeCell ref="A1293:B1293"/>
    <mergeCell ref="C1293:F1293"/>
    <mergeCell ref="H1293:I1293"/>
    <mergeCell ref="A1294:B1294"/>
    <mergeCell ref="C1294:F1294"/>
    <mergeCell ref="H1294:I1294"/>
    <mergeCell ref="A1315:B1315"/>
    <mergeCell ref="C1315:F1315"/>
    <mergeCell ref="H1315:I1315"/>
    <mergeCell ref="A1316:B1316"/>
    <mergeCell ref="C1316:F1316"/>
    <mergeCell ref="H1316:I1316"/>
    <mergeCell ref="A1313:B1313"/>
    <mergeCell ref="C1313:F1313"/>
    <mergeCell ref="H1313:I1313"/>
    <mergeCell ref="A1314:B1314"/>
    <mergeCell ref="C1314:F1314"/>
    <mergeCell ref="H1314:I1314"/>
    <mergeCell ref="A1311:B1311"/>
    <mergeCell ref="C1311:F1311"/>
    <mergeCell ref="H1311:I1311"/>
    <mergeCell ref="A1312:B1312"/>
    <mergeCell ref="C1312:F1312"/>
    <mergeCell ref="H1312:I1312"/>
    <mergeCell ref="A1309:B1309"/>
    <mergeCell ref="C1309:F1309"/>
    <mergeCell ref="H1309:I1309"/>
    <mergeCell ref="A1310:B1310"/>
    <mergeCell ref="C1310:F1310"/>
    <mergeCell ref="H1310:I1310"/>
    <mergeCell ref="A1307:B1307"/>
    <mergeCell ref="C1307:F1307"/>
    <mergeCell ref="H1307:I1307"/>
    <mergeCell ref="A1308:B1308"/>
    <mergeCell ref="C1308:F1308"/>
    <mergeCell ref="H1308:I1308"/>
    <mergeCell ref="A1305:B1305"/>
    <mergeCell ref="C1305:F1305"/>
    <mergeCell ref="H1305:I1305"/>
    <mergeCell ref="A1306:B1306"/>
    <mergeCell ref="C1306:F1306"/>
    <mergeCell ref="H1306:I1306"/>
    <mergeCell ref="A1327:B1327"/>
    <mergeCell ref="C1327:F1327"/>
    <mergeCell ref="H1327:I1327"/>
    <mergeCell ref="A1328:B1328"/>
    <mergeCell ref="C1328:F1328"/>
    <mergeCell ref="H1328:I1328"/>
    <mergeCell ref="A1325:B1325"/>
    <mergeCell ref="C1325:F1325"/>
    <mergeCell ref="H1325:I1325"/>
    <mergeCell ref="A1326:B1326"/>
    <mergeCell ref="C1326:F1326"/>
    <mergeCell ref="H1326:I1326"/>
    <mergeCell ref="A1323:B1323"/>
    <mergeCell ref="C1323:F1323"/>
    <mergeCell ref="H1323:I1323"/>
    <mergeCell ref="A1324:B1324"/>
    <mergeCell ref="C1324:F1324"/>
    <mergeCell ref="H1324:I1324"/>
    <mergeCell ref="A1321:B1321"/>
    <mergeCell ref="C1321:F1321"/>
    <mergeCell ref="H1321:I1321"/>
    <mergeCell ref="A1322:B1322"/>
    <mergeCell ref="C1322:F1322"/>
    <mergeCell ref="H1322:I1322"/>
    <mergeCell ref="A1319:B1319"/>
    <mergeCell ref="C1319:F1319"/>
    <mergeCell ref="H1319:I1319"/>
    <mergeCell ref="A1320:B1320"/>
    <mergeCell ref="C1320:F1320"/>
    <mergeCell ref="H1320:I1320"/>
    <mergeCell ref="A1317:B1317"/>
    <mergeCell ref="C1317:F1317"/>
    <mergeCell ref="H1317:I1317"/>
    <mergeCell ref="A1318:B1318"/>
    <mergeCell ref="C1318:F1318"/>
    <mergeCell ref="H1318:I1318"/>
    <mergeCell ref="A1339:B1339"/>
    <mergeCell ref="C1339:F1339"/>
    <mergeCell ref="H1339:I1339"/>
    <mergeCell ref="A1340:B1340"/>
    <mergeCell ref="C1340:F1340"/>
    <mergeCell ref="H1340:I1340"/>
    <mergeCell ref="A1337:B1337"/>
    <mergeCell ref="C1337:F1337"/>
    <mergeCell ref="H1337:I1337"/>
    <mergeCell ref="A1338:B1338"/>
    <mergeCell ref="C1338:F1338"/>
    <mergeCell ref="H1338:I1338"/>
    <mergeCell ref="A1335:B1335"/>
    <mergeCell ref="C1335:F1335"/>
    <mergeCell ref="H1335:I1335"/>
    <mergeCell ref="A1336:B1336"/>
    <mergeCell ref="C1336:F1336"/>
    <mergeCell ref="H1336:I1336"/>
    <mergeCell ref="A1333:B1333"/>
    <mergeCell ref="C1333:F1333"/>
    <mergeCell ref="H1333:I1333"/>
    <mergeCell ref="A1334:B1334"/>
    <mergeCell ref="C1334:F1334"/>
    <mergeCell ref="H1334:I1334"/>
    <mergeCell ref="A1331:B1331"/>
    <mergeCell ref="C1331:F1331"/>
    <mergeCell ref="H1331:I1331"/>
    <mergeCell ref="A1332:B1332"/>
    <mergeCell ref="C1332:F1332"/>
    <mergeCell ref="H1332:I1332"/>
    <mergeCell ref="A1329:B1329"/>
    <mergeCell ref="C1329:F1329"/>
    <mergeCell ref="H1329:I1329"/>
    <mergeCell ref="A1330:B1330"/>
    <mergeCell ref="C1330:F1330"/>
    <mergeCell ref="H1330:I1330"/>
    <mergeCell ref="A1351:B1351"/>
    <mergeCell ref="C1351:F1351"/>
    <mergeCell ref="H1351:I1351"/>
    <mergeCell ref="A1352:B1352"/>
    <mergeCell ref="C1352:F1352"/>
    <mergeCell ref="H1352:I1352"/>
    <mergeCell ref="A1349:B1349"/>
    <mergeCell ref="C1349:F1349"/>
    <mergeCell ref="H1349:I1349"/>
    <mergeCell ref="A1350:B1350"/>
    <mergeCell ref="C1350:F1350"/>
    <mergeCell ref="H1350:I1350"/>
    <mergeCell ref="A1347:B1347"/>
    <mergeCell ref="C1347:F1347"/>
    <mergeCell ref="H1347:I1347"/>
    <mergeCell ref="A1348:B1348"/>
    <mergeCell ref="C1348:F1348"/>
    <mergeCell ref="H1348:I1348"/>
    <mergeCell ref="A1345:B1345"/>
    <mergeCell ref="C1345:F1345"/>
    <mergeCell ref="H1345:I1345"/>
    <mergeCell ref="A1346:B1346"/>
    <mergeCell ref="C1346:F1346"/>
    <mergeCell ref="H1346:I1346"/>
    <mergeCell ref="A1343:B1343"/>
    <mergeCell ref="C1343:F1343"/>
    <mergeCell ref="H1343:I1343"/>
    <mergeCell ref="A1344:B1344"/>
    <mergeCell ref="C1344:F1344"/>
    <mergeCell ref="H1344:I1344"/>
    <mergeCell ref="A1341:B1341"/>
    <mergeCell ref="C1341:F1341"/>
    <mergeCell ref="H1341:I1341"/>
    <mergeCell ref="A1342:B1342"/>
    <mergeCell ref="C1342:F1342"/>
    <mergeCell ref="H1342:I1342"/>
    <mergeCell ref="A1363:B1363"/>
    <mergeCell ref="C1363:F1363"/>
    <mergeCell ref="H1363:I1363"/>
    <mergeCell ref="A1364:B1364"/>
    <mergeCell ref="C1364:F1364"/>
    <mergeCell ref="H1364:I1364"/>
    <mergeCell ref="A1361:B1361"/>
    <mergeCell ref="C1361:F1361"/>
    <mergeCell ref="H1361:I1361"/>
    <mergeCell ref="A1362:B1362"/>
    <mergeCell ref="C1362:F1362"/>
    <mergeCell ref="H1362:I1362"/>
    <mergeCell ref="A1359:B1359"/>
    <mergeCell ref="C1359:F1359"/>
    <mergeCell ref="H1359:I1359"/>
    <mergeCell ref="A1360:B1360"/>
    <mergeCell ref="C1360:F1360"/>
    <mergeCell ref="H1360:I1360"/>
    <mergeCell ref="A1357:B1357"/>
    <mergeCell ref="C1357:F1357"/>
    <mergeCell ref="H1357:I1357"/>
    <mergeCell ref="A1358:B1358"/>
    <mergeCell ref="C1358:F1358"/>
    <mergeCell ref="H1358:I1358"/>
    <mergeCell ref="A1355:B1355"/>
    <mergeCell ref="C1355:F1355"/>
    <mergeCell ref="H1355:I1355"/>
    <mergeCell ref="A1356:B1356"/>
    <mergeCell ref="C1356:F1356"/>
    <mergeCell ref="H1356:I1356"/>
    <mergeCell ref="A1353:B1353"/>
    <mergeCell ref="C1353:F1353"/>
    <mergeCell ref="H1353:I1353"/>
    <mergeCell ref="A1354:B1354"/>
    <mergeCell ref="C1354:F1354"/>
    <mergeCell ref="H1354:I1354"/>
    <mergeCell ref="A1375:B1375"/>
    <mergeCell ref="C1375:F1375"/>
    <mergeCell ref="H1375:I1375"/>
    <mergeCell ref="A1376:B1376"/>
    <mergeCell ref="C1376:F1376"/>
    <mergeCell ref="H1376:I1376"/>
    <mergeCell ref="A1373:B1373"/>
    <mergeCell ref="C1373:F1373"/>
    <mergeCell ref="H1373:I1373"/>
    <mergeCell ref="A1374:B1374"/>
    <mergeCell ref="C1374:F1374"/>
    <mergeCell ref="H1374:I1374"/>
    <mergeCell ref="A1371:B1371"/>
    <mergeCell ref="C1371:F1371"/>
    <mergeCell ref="H1371:I1371"/>
    <mergeCell ref="A1372:B1372"/>
    <mergeCell ref="C1372:F1372"/>
    <mergeCell ref="H1372:I1372"/>
    <mergeCell ref="A1369:B1369"/>
    <mergeCell ref="C1369:F1369"/>
    <mergeCell ref="H1369:I1369"/>
    <mergeCell ref="A1370:B1370"/>
    <mergeCell ref="C1370:F1370"/>
    <mergeCell ref="H1370:I1370"/>
    <mergeCell ref="A1367:B1367"/>
    <mergeCell ref="C1367:F1367"/>
    <mergeCell ref="H1367:I1367"/>
    <mergeCell ref="A1368:B1368"/>
    <mergeCell ref="C1368:F1368"/>
    <mergeCell ref="H1368:I1368"/>
    <mergeCell ref="A1365:B1365"/>
    <mergeCell ref="C1365:F1365"/>
    <mergeCell ref="H1365:I1365"/>
    <mergeCell ref="A1366:B1366"/>
    <mergeCell ref="C1366:F1366"/>
    <mergeCell ref="H1366:I1366"/>
    <mergeCell ref="A1387:B1387"/>
    <mergeCell ref="C1387:F1387"/>
    <mergeCell ref="H1387:I1387"/>
    <mergeCell ref="A1388:B1388"/>
    <mergeCell ref="C1388:F1388"/>
    <mergeCell ref="H1388:I1388"/>
    <mergeCell ref="A1385:B1385"/>
    <mergeCell ref="C1385:F1385"/>
    <mergeCell ref="H1385:I1385"/>
    <mergeCell ref="A1386:B1386"/>
    <mergeCell ref="C1386:F1386"/>
    <mergeCell ref="H1386:I1386"/>
    <mergeCell ref="A1383:B1383"/>
    <mergeCell ref="C1383:F1383"/>
    <mergeCell ref="H1383:I1383"/>
    <mergeCell ref="A1384:B1384"/>
    <mergeCell ref="C1384:F1384"/>
    <mergeCell ref="H1384:I1384"/>
    <mergeCell ref="A1381:B1381"/>
    <mergeCell ref="C1381:F1381"/>
    <mergeCell ref="H1381:I1381"/>
    <mergeCell ref="A1382:B1382"/>
    <mergeCell ref="C1382:F1382"/>
    <mergeCell ref="H1382:I1382"/>
    <mergeCell ref="A1379:B1379"/>
    <mergeCell ref="C1379:F1379"/>
    <mergeCell ref="H1379:I1379"/>
    <mergeCell ref="A1380:B1380"/>
    <mergeCell ref="C1380:F1380"/>
    <mergeCell ref="H1380:I1380"/>
    <mergeCell ref="A1377:B1377"/>
    <mergeCell ref="C1377:F1377"/>
    <mergeCell ref="H1377:I1377"/>
    <mergeCell ref="A1378:B1378"/>
    <mergeCell ref="C1378:F1378"/>
    <mergeCell ref="H1378:I1378"/>
    <mergeCell ref="A1399:B1399"/>
    <mergeCell ref="C1399:F1399"/>
    <mergeCell ref="H1399:I1399"/>
    <mergeCell ref="A1400:B1400"/>
    <mergeCell ref="C1400:F1400"/>
    <mergeCell ref="H1400:I1400"/>
    <mergeCell ref="A1397:B1397"/>
    <mergeCell ref="C1397:F1397"/>
    <mergeCell ref="H1397:I1397"/>
    <mergeCell ref="A1398:B1398"/>
    <mergeCell ref="C1398:F1398"/>
    <mergeCell ref="H1398:I1398"/>
    <mergeCell ref="A1395:B1395"/>
    <mergeCell ref="C1395:F1395"/>
    <mergeCell ref="H1395:I1395"/>
    <mergeCell ref="A1396:B1396"/>
    <mergeCell ref="C1396:F1396"/>
    <mergeCell ref="H1396:I1396"/>
    <mergeCell ref="A1393:B1393"/>
    <mergeCell ref="C1393:F1393"/>
    <mergeCell ref="H1393:I1393"/>
    <mergeCell ref="A1394:B1394"/>
    <mergeCell ref="C1394:F1394"/>
    <mergeCell ref="H1394:I1394"/>
    <mergeCell ref="A1391:B1391"/>
    <mergeCell ref="C1391:F1391"/>
    <mergeCell ref="H1391:I1391"/>
    <mergeCell ref="A1392:B1392"/>
    <mergeCell ref="C1392:F1392"/>
    <mergeCell ref="H1392:I1392"/>
    <mergeCell ref="A1389:B1389"/>
    <mergeCell ref="C1389:F1389"/>
    <mergeCell ref="H1389:I1389"/>
    <mergeCell ref="A1390:B1390"/>
    <mergeCell ref="C1390:F1390"/>
    <mergeCell ref="H1390:I1390"/>
    <mergeCell ref="A1411:B1411"/>
    <mergeCell ref="C1411:F1411"/>
    <mergeCell ref="H1411:I1411"/>
    <mergeCell ref="A1412:B1412"/>
    <mergeCell ref="C1412:F1412"/>
    <mergeCell ref="H1412:I1412"/>
    <mergeCell ref="A1409:B1409"/>
    <mergeCell ref="C1409:F1409"/>
    <mergeCell ref="H1409:I1409"/>
    <mergeCell ref="A1410:B1410"/>
    <mergeCell ref="C1410:F1410"/>
    <mergeCell ref="H1410:I1410"/>
    <mergeCell ref="A1407:B1407"/>
    <mergeCell ref="C1407:F1407"/>
    <mergeCell ref="H1407:I1407"/>
    <mergeCell ref="A1408:B1408"/>
    <mergeCell ref="C1408:F1408"/>
    <mergeCell ref="H1408:I1408"/>
    <mergeCell ref="A1405:B1405"/>
    <mergeCell ref="C1405:F1405"/>
    <mergeCell ref="H1405:I1405"/>
    <mergeCell ref="A1406:B1406"/>
    <mergeCell ref="C1406:F1406"/>
    <mergeCell ref="H1406:I1406"/>
    <mergeCell ref="A1403:B1403"/>
    <mergeCell ref="C1403:F1403"/>
    <mergeCell ref="H1403:I1403"/>
    <mergeCell ref="A1404:B1404"/>
    <mergeCell ref="C1404:F1404"/>
    <mergeCell ref="H1404:I1404"/>
    <mergeCell ref="A1401:B1401"/>
    <mergeCell ref="C1401:F1401"/>
    <mergeCell ref="H1401:I1401"/>
    <mergeCell ref="A1402:B1402"/>
    <mergeCell ref="C1402:F1402"/>
    <mergeCell ref="H1402:I1402"/>
    <mergeCell ref="A1423:B1423"/>
    <mergeCell ref="C1423:F1423"/>
    <mergeCell ref="H1423:I1423"/>
    <mergeCell ref="A1424:B1424"/>
    <mergeCell ref="C1424:F1424"/>
    <mergeCell ref="H1424:I1424"/>
    <mergeCell ref="A1421:B1421"/>
    <mergeCell ref="C1421:F1421"/>
    <mergeCell ref="H1421:I1421"/>
    <mergeCell ref="A1422:B1422"/>
    <mergeCell ref="C1422:F1422"/>
    <mergeCell ref="H1422:I1422"/>
    <mergeCell ref="A1419:B1419"/>
    <mergeCell ref="C1419:F1419"/>
    <mergeCell ref="H1419:I1419"/>
    <mergeCell ref="A1420:B1420"/>
    <mergeCell ref="C1420:F1420"/>
    <mergeCell ref="H1420:I1420"/>
    <mergeCell ref="A1417:B1417"/>
    <mergeCell ref="C1417:F1417"/>
    <mergeCell ref="H1417:I1417"/>
    <mergeCell ref="A1418:B1418"/>
    <mergeCell ref="C1418:F1418"/>
    <mergeCell ref="H1418:I1418"/>
    <mergeCell ref="A1415:B1415"/>
    <mergeCell ref="C1415:F1415"/>
    <mergeCell ref="H1415:I1415"/>
    <mergeCell ref="A1416:B1416"/>
    <mergeCell ref="C1416:F1416"/>
    <mergeCell ref="H1416:I1416"/>
    <mergeCell ref="A1413:B1413"/>
    <mergeCell ref="C1413:F1413"/>
    <mergeCell ref="H1413:I1413"/>
    <mergeCell ref="A1414:B1414"/>
    <mergeCell ref="C1414:F1414"/>
    <mergeCell ref="H1414:I1414"/>
    <mergeCell ref="A1435:B1435"/>
    <mergeCell ref="C1435:F1435"/>
    <mergeCell ref="H1435:I1435"/>
    <mergeCell ref="A1436:B1436"/>
    <mergeCell ref="C1436:F1436"/>
    <mergeCell ref="H1436:I1436"/>
    <mergeCell ref="A1433:B1433"/>
    <mergeCell ref="C1433:F1433"/>
    <mergeCell ref="H1433:I1433"/>
    <mergeCell ref="A1434:B1434"/>
    <mergeCell ref="C1434:F1434"/>
    <mergeCell ref="H1434:I1434"/>
    <mergeCell ref="A1431:B1431"/>
    <mergeCell ref="C1431:F1431"/>
    <mergeCell ref="H1431:I1431"/>
    <mergeCell ref="A1432:B1432"/>
    <mergeCell ref="C1432:F1432"/>
    <mergeCell ref="H1432:I1432"/>
    <mergeCell ref="A1429:B1429"/>
    <mergeCell ref="C1429:F1429"/>
    <mergeCell ref="H1429:I1429"/>
    <mergeCell ref="A1430:B1430"/>
    <mergeCell ref="C1430:F1430"/>
    <mergeCell ref="H1430:I1430"/>
    <mergeCell ref="A1427:B1427"/>
    <mergeCell ref="C1427:F1427"/>
    <mergeCell ref="H1427:I1427"/>
    <mergeCell ref="A1428:B1428"/>
    <mergeCell ref="C1428:F1428"/>
    <mergeCell ref="H1428:I1428"/>
    <mergeCell ref="A1425:B1425"/>
    <mergeCell ref="C1425:F1425"/>
    <mergeCell ref="H1425:I1425"/>
    <mergeCell ref="A1426:B1426"/>
    <mergeCell ref="C1426:F1426"/>
    <mergeCell ref="H1426:I1426"/>
    <mergeCell ref="A1447:B1447"/>
    <mergeCell ref="C1447:F1447"/>
    <mergeCell ref="H1447:I1447"/>
    <mergeCell ref="A1448:B1448"/>
    <mergeCell ref="C1448:F1448"/>
    <mergeCell ref="H1448:I1448"/>
    <mergeCell ref="A1445:B1445"/>
    <mergeCell ref="C1445:F1445"/>
    <mergeCell ref="H1445:I1445"/>
    <mergeCell ref="A1446:B1446"/>
    <mergeCell ref="C1446:F1446"/>
    <mergeCell ref="H1446:I1446"/>
    <mergeCell ref="A1443:B1443"/>
    <mergeCell ref="C1443:F1443"/>
    <mergeCell ref="H1443:I1443"/>
    <mergeCell ref="A1444:B1444"/>
    <mergeCell ref="C1444:F1444"/>
    <mergeCell ref="H1444:I1444"/>
    <mergeCell ref="A1441:B1441"/>
    <mergeCell ref="C1441:F1441"/>
    <mergeCell ref="H1441:I1441"/>
    <mergeCell ref="A1442:B1442"/>
    <mergeCell ref="C1442:F1442"/>
    <mergeCell ref="H1442:I1442"/>
    <mergeCell ref="A1439:B1439"/>
    <mergeCell ref="C1439:F1439"/>
    <mergeCell ref="H1439:I1439"/>
    <mergeCell ref="A1440:B1440"/>
    <mergeCell ref="C1440:F1440"/>
    <mergeCell ref="H1440:I1440"/>
    <mergeCell ref="A1437:B1437"/>
    <mergeCell ref="C1437:F1437"/>
    <mergeCell ref="H1437:I1437"/>
    <mergeCell ref="A1438:B1438"/>
    <mergeCell ref="C1438:F1438"/>
    <mergeCell ref="H1438:I1438"/>
    <mergeCell ref="A1459:B1459"/>
    <mergeCell ref="C1459:F1459"/>
    <mergeCell ref="H1459:I1459"/>
    <mergeCell ref="A1460:B1460"/>
    <mergeCell ref="C1460:F1460"/>
    <mergeCell ref="H1460:I1460"/>
    <mergeCell ref="A1457:B1457"/>
    <mergeCell ref="C1457:F1457"/>
    <mergeCell ref="H1457:I1457"/>
    <mergeCell ref="A1458:B1458"/>
    <mergeCell ref="C1458:F1458"/>
    <mergeCell ref="H1458:I1458"/>
    <mergeCell ref="A1455:B1455"/>
    <mergeCell ref="C1455:F1455"/>
    <mergeCell ref="H1455:I1455"/>
    <mergeCell ref="A1456:B1456"/>
    <mergeCell ref="C1456:F1456"/>
    <mergeCell ref="H1456:I1456"/>
    <mergeCell ref="A1453:B1453"/>
    <mergeCell ref="C1453:F1453"/>
    <mergeCell ref="H1453:I1453"/>
    <mergeCell ref="A1454:B1454"/>
    <mergeCell ref="C1454:F1454"/>
    <mergeCell ref="H1454:I1454"/>
    <mergeCell ref="A1451:B1451"/>
    <mergeCell ref="C1451:F1451"/>
    <mergeCell ref="H1451:I1451"/>
    <mergeCell ref="A1452:B1452"/>
    <mergeCell ref="C1452:F1452"/>
    <mergeCell ref="H1452:I1452"/>
    <mergeCell ref="A1449:B1449"/>
    <mergeCell ref="C1449:F1449"/>
    <mergeCell ref="H1449:I1449"/>
    <mergeCell ref="A1450:B1450"/>
    <mergeCell ref="C1450:F1450"/>
    <mergeCell ref="H1450:I1450"/>
    <mergeCell ref="A1471:B1471"/>
    <mergeCell ref="C1471:F1471"/>
    <mergeCell ref="H1471:I1471"/>
    <mergeCell ref="A1472:B1472"/>
    <mergeCell ref="C1472:F1472"/>
    <mergeCell ref="H1472:I1472"/>
    <mergeCell ref="A1469:B1469"/>
    <mergeCell ref="C1469:F1469"/>
    <mergeCell ref="H1469:I1469"/>
    <mergeCell ref="A1470:B1470"/>
    <mergeCell ref="C1470:F1470"/>
    <mergeCell ref="H1470:I1470"/>
    <mergeCell ref="A1467:B1467"/>
    <mergeCell ref="C1467:F1467"/>
    <mergeCell ref="H1467:I1467"/>
    <mergeCell ref="A1468:B1468"/>
    <mergeCell ref="C1468:F1468"/>
    <mergeCell ref="H1468:I1468"/>
    <mergeCell ref="A1465:B1465"/>
    <mergeCell ref="C1465:F1465"/>
    <mergeCell ref="H1465:I1465"/>
    <mergeCell ref="A1466:B1466"/>
    <mergeCell ref="C1466:F1466"/>
    <mergeCell ref="H1466:I1466"/>
    <mergeCell ref="A1463:B1463"/>
    <mergeCell ref="C1463:F1463"/>
    <mergeCell ref="H1463:I1463"/>
    <mergeCell ref="A1464:B1464"/>
    <mergeCell ref="C1464:F1464"/>
    <mergeCell ref="H1464:I1464"/>
    <mergeCell ref="A1461:B1461"/>
    <mergeCell ref="C1461:F1461"/>
    <mergeCell ref="H1461:I1461"/>
    <mergeCell ref="A1462:B1462"/>
    <mergeCell ref="C1462:F1462"/>
    <mergeCell ref="H1462:I1462"/>
    <mergeCell ref="A1483:B1483"/>
    <mergeCell ref="C1483:F1483"/>
    <mergeCell ref="H1483:I1483"/>
    <mergeCell ref="A1484:B1484"/>
    <mergeCell ref="C1484:F1484"/>
    <mergeCell ref="H1484:I1484"/>
    <mergeCell ref="A1481:B1481"/>
    <mergeCell ref="C1481:F1481"/>
    <mergeCell ref="H1481:I1481"/>
    <mergeCell ref="A1482:B1482"/>
    <mergeCell ref="C1482:F1482"/>
    <mergeCell ref="H1482:I1482"/>
    <mergeCell ref="A1479:B1479"/>
    <mergeCell ref="C1479:F1479"/>
    <mergeCell ref="H1479:I1479"/>
    <mergeCell ref="A1480:B1480"/>
    <mergeCell ref="C1480:F1480"/>
    <mergeCell ref="H1480:I1480"/>
    <mergeCell ref="A1477:B1477"/>
    <mergeCell ref="C1477:F1477"/>
    <mergeCell ref="H1477:I1477"/>
    <mergeCell ref="A1478:B1478"/>
    <mergeCell ref="C1478:F1478"/>
    <mergeCell ref="H1478:I1478"/>
    <mergeCell ref="A1475:B1475"/>
    <mergeCell ref="C1475:F1475"/>
    <mergeCell ref="H1475:I1475"/>
    <mergeCell ref="A1476:B1476"/>
    <mergeCell ref="C1476:F1476"/>
    <mergeCell ref="H1476:I1476"/>
    <mergeCell ref="A1473:B1473"/>
    <mergeCell ref="C1473:F1473"/>
    <mergeCell ref="H1473:I1473"/>
    <mergeCell ref="A1474:B1474"/>
    <mergeCell ref="C1474:F1474"/>
    <mergeCell ref="H1474:I1474"/>
    <mergeCell ref="A1495:B1495"/>
    <mergeCell ref="C1495:F1495"/>
    <mergeCell ref="H1495:I1495"/>
    <mergeCell ref="A1496:B1496"/>
    <mergeCell ref="C1496:F1496"/>
    <mergeCell ref="H1496:I1496"/>
    <mergeCell ref="A1493:B1493"/>
    <mergeCell ref="C1493:F1493"/>
    <mergeCell ref="H1493:I1493"/>
    <mergeCell ref="A1494:B1494"/>
    <mergeCell ref="C1494:F1494"/>
    <mergeCell ref="H1494:I1494"/>
    <mergeCell ref="A1491:B1491"/>
    <mergeCell ref="C1491:F1491"/>
    <mergeCell ref="H1491:I1491"/>
    <mergeCell ref="A1492:B1492"/>
    <mergeCell ref="C1492:F1492"/>
    <mergeCell ref="H1492:I1492"/>
    <mergeCell ref="A1489:B1489"/>
    <mergeCell ref="C1489:F1489"/>
    <mergeCell ref="H1489:I1489"/>
    <mergeCell ref="A1490:B1490"/>
    <mergeCell ref="C1490:F1490"/>
    <mergeCell ref="H1490:I1490"/>
    <mergeCell ref="A1487:B1487"/>
    <mergeCell ref="C1487:F1487"/>
    <mergeCell ref="H1487:I1487"/>
    <mergeCell ref="A1488:B1488"/>
    <mergeCell ref="C1488:F1488"/>
    <mergeCell ref="H1488:I1488"/>
    <mergeCell ref="A1485:B1485"/>
    <mergeCell ref="C1485:F1485"/>
    <mergeCell ref="H1485:I1485"/>
    <mergeCell ref="A1486:B1486"/>
    <mergeCell ref="C1486:F1486"/>
    <mergeCell ref="H1486:I1486"/>
    <mergeCell ref="A1507:B1507"/>
    <mergeCell ref="C1507:F1507"/>
    <mergeCell ref="H1507:I1507"/>
    <mergeCell ref="A1508:B1508"/>
    <mergeCell ref="C1508:F1508"/>
    <mergeCell ref="H1508:I1508"/>
    <mergeCell ref="A1505:B1505"/>
    <mergeCell ref="C1505:F1505"/>
    <mergeCell ref="H1505:I1505"/>
    <mergeCell ref="A1506:B1506"/>
    <mergeCell ref="C1506:F1506"/>
    <mergeCell ref="H1506:I1506"/>
    <mergeCell ref="A1503:B1503"/>
    <mergeCell ref="C1503:F1503"/>
    <mergeCell ref="H1503:I1503"/>
    <mergeCell ref="A1504:B1504"/>
    <mergeCell ref="C1504:F1504"/>
    <mergeCell ref="H1504:I1504"/>
    <mergeCell ref="A1501:B1501"/>
    <mergeCell ref="C1501:F1501"/>
    <mergeCell ref="H1501:I1501"/>
    <mergeCell ref="A1502:B1502"/>
    <mergeCell ref="C1502:F1502"/>
    <mergeCell ref="H1502:I1502"/>
    <mergeCell ref="A1499:B1499"/>
    <mergeCell ref="C1499:F1499"/>
    <mergeCell ref="H1499:I1499"/>
    <mergeCell ref="A1500:B1500"/>
    <mergeCell ref="C1500:F1500"/>
    <mergeCell ref="H1500:I1500"/>
    <mergeCell ref="A1497:B1497"/>
    <mergeCell ref="C1497:F1497"/>
    <mergeCell ref="H1497:I1497"/>
    <mergeCell ref="A1498:B1498"/>
    <mergeCell ref="C1498:F1498"/>
    <mergeCell ref="H1498:I1498"/>
    <mergeCell ref="A1519:B1519"/>
    <mergeCell ref="C1519:F1519"/>
    <mergeCell ref="H1519:I1519"/>
    <mergeCell ref="A1520:B1520"/>
    <mergeCell ref="C1520:F1520"/>
    <mergeCell ref="H1520:I1520"/>
    <mergeCell ref="A1517:B1517"/>
    <mergeCell ref="C1517:F1517"/>
    <mergeCell ref="H1517:I1517"/>
    <mergeCell ref="A1518:B1518"/>
    <mergeCell ref="C1518:F1518"/>
    <mergeCell ref="H1518:I1518"/>
    <mergeCell ref="A1515:B1515"/>
    <mergeCell ref="C1515:F1515"/>
    <mergeCell ref="H1515:I1515"/>
    <mergeCell ref="A1516:B1516"/>
    <mergeCell ref="C1516:F1516"/>
    <mergeCell ref="H1516:I1516"/>
    <mergeCell ref="A1513:B1513"/>
    <mergeCell ref="C1513:F1513"/>
    <mergeCell ref="H1513:I1513"/>
    <mergeCell ref="A1514:B1514"/>
    <mergeCell ref="C1514:F1514"/>
    <mergeCell ref="H1514:I1514"/>
    <mergeCell ref="A1511:B1511"/>
    <mergeCell ref="C1511:F1511"/>
    <mergeCell ref="H1511:I1511"/>
    <mergeCell ref="A1512:B1512"/>
    <mergeCell ref="C1512:F1512"/>
    <mergeCell ref="H1512:I1512"/>
    <mergeCell ref="A1509:B1509"/>
    <mergeCell ref="C1509:F1509"/>
    <mergeCell ref="H1509:I1509"/>
    <mergeCell ref="A1510:B1510"/>
    <mergeCell ref="C1510:F1510"/>
    <mergeCell ref="H1510:I1510"/>
    <mergeCell ref="A1531:B1531"/>
    <mergeCell ref="C1531:F1531"/>
    <mergeCell ref="H1531:I1531"/>
    <mergeCell ref="A1532:B1532"/>
    <mergeCell ref="C1532:F1532"/>
    <mergeCell ref="H1532:I1532"/>
    <mergeCell ref="A1529:B1529"/>
    <mergeCell ref="C1529:F1529"/>
    <mergeCell ref="H1529:I1529"/>
    <mergeCell ref="A1530:B1530"/>
    <mergeCell ref="C1530:F1530"/>
    <mergeCell ref="H1530:I1530"/>
    <mergeCell ref="A1527:B1527"/>
    <mergeCell ref="C1527:F1527"/>
    <mergeCell ref="H1527:I1527"/>
    <mergeCell ref="A1528:B1528"/>
    <mergeCell ref="C1528:F1528"/>
    <mergeCell ref="H1528:I1528"/>
    <mergeCell ref="A1525:B1525"/>
    <mergeCell ref="C1525:F1525"/>
    <mergeCell ref="H1525:I1525"/>
    <mergeCell ref="A1526:B1526"/>
    <mergeCell ref="C1526:F1526"/>
    <mergeCell ref="H1526:I1526"/>
    <mergeCell ref="A1523:B1523"/>
    <mergeCell ref="C1523:F1523"/>
    <mergeCell ref="H1523:I1523"/>
    <mergeCell ref="A1524:B1524"/>
    <mergeCell ref="C1524:F1524"/>
    <mergeCell ref="H1524:I1524"/>
    <mergeCell ref="A1521:B1521"/>
    <mergeCell ref="C1521:F1521"/>
    <mergeCell ref="H1521:I1521"/>
    <mergeCell ref="A1522:B1522"/>
    <mergeCell ref="C1522:F1522"/>
    <mergeCell ref="H1522:I1522"/>
    <mergeCell ref="A1543:B1543"/>
    <mergeCell ref="C1543:F1543"/>
    <mergeCell ref="H1543:I1543"/>
    <mergeCell ref="A1544:B1544"/>
    <mergeCell ref="C1544:F1544"/>
    <mergeCell ref="H1544:I1544"/>
    <mergeCell ref="A1541:B1541"/>
    <mergeCell ref="C1541:F1541"/>
    <mergeCell ref="H1541:I1541"/>
    <mergeCell ref="A1542:B1542"/>
    <mergeCell ref="C1542:F1542"/>
    <mergeCell ref="H1542:I1542"/>
    <mergeCell ref="A1539:B1539"/>
    <mergeCell ref="C1539:F1539"/>
    <mergeCell ref="H1539:I1539"/>
    <mergeCell ref="A1540:B1540"/>
    <mergeCell ref="C1540:F1540"/>
    <mergeCell ref="H1540:I1540"/>
    <mergeCell ref="A1537:B1537"/>
    <mergeCell ref="C1537:F1537"/>
    <mergeCell ref="H1537:I1537"/>
    <mergeCell ref="A1538:B1538"/>
    <mergeCell ref="C1538:F1538"/>
    <mergeCell ref="H1538:I1538"/>
    <mergeCell ref="A1535:B1535"/>
    <mergeCell ref="C1535:F1535"/>
    <mergeCell ref="H1535:I1535"/>
    <mergeCell ref="A1536:B1536"/>
    <mergeCell ref="C1536:F1536"/>
    <mergeCell ref="H1536:I1536"/>
    <mergeCell ref="A1533:B1533"/>
    <mergeCell ref="C1533:F1533"/>
    <mergeCell ref="H1533:I1533"/>
    <mergeCell ref="A1534:B1534"/>
    <mergeCell ref="C1534:F1534"/>
    <mergeCell ref="H1534:I1534"/>
    <mergeCell ref="A1555:B1555"/>
    <mergeCell ref="C1555:F1555"/>
    <mergeCell ref="H1555:I1555"/>
    <mergeCell ref="A1556:B1556"/>
    <mergeCell ref="C1556:F1556"/>
    <mergeCell ref="H1556:I1556"/>
    <mergeCell ref="A1553:B1553"/>
    <mergeCell ref="C1553:F1553"/>
    <mergeCell ref="H1553:I1553"/>
    <mergeCell ref="A1554:B1554"/>
    <mergeCell ref="C1554:F1554"/>
    <mergeCell ref="H1554:I1554"/>
    <mergeCell ref="A1551:B1551"/>
    <mergeCell ref="C1551:F1551"/>
    <mergeCell ref="H1551:I1551"/>
    <mergeCell ref="A1552:B1552"/>
    <mergeCell ref="C1552:F1552"/>
    <mergeCell ref="H1552:I1552"/>
    <mergeCell ref="A1549:B1549"/>
    <mergeCell ref="C1549:F1549"/>
    <mergeCell ref="H1549:I1549"/>
    <mergeCell ref="A1550:B1550"/>
    <mergeCell ref="C1550:F1550"/>
    <mergeCell ref="H1550:I1550"/>
    <mergeCell ref="A1547:B1547"/>
    <mergeCell ref="C1547:F1547"/>
    <mergeCell ref="H1547:I1547"/>
    <mergeCell ref="A1548:B1548"/>
    <mergeCell ref="C1548:F1548"/>
    <mergeCell ref="H1548:I1548"/>
    <mergeCell ref="A1545:B1545"/>
    <mergeCell ref="C1545:F1545"/>
    <mergeCell ref="H1545:I1545"/>
    <mergeCell ref="A1546:B1546"/>
    <mergeCell ref="C1546:F1546"/>
    <mergeCell ref="H1546:I1546"/>
    <mergeCell ref="A1567:B1567"/>
    <mergeCell ref="C1567:F1567"/>
    <mergeCell ref="H1567:I1567"/>
    <mergeCell ref="A1568:B1568"/>
    <mergeCell ref="C1568:F1568"/>
    <mergeCell ref="H1568:I1568"/>
    <mergeCell ref="A1565:B1565"/>
    <mergeCell ref="C1565:F1565"/>
    <mergeCell ref="H1565:I1565"/>
    <mergeCell ref="A1566:B1566"/>
    <mergeCell ref="C1566:F1566"/>
    <mergeCell ref="H1566:I1566"/>
    <mergeCell ref="A1563:B1563"/>
    <mergeCell ref="C1563:F1563"/>
    <mergeCell ref="H1563:I1563"/>
    <mergeCell ref="A1564:B1564"/>
    <mergeCell ref="C1564:F1564"/>
    <mergeCell ref="H1564:I1564"/>
    <mergeCell ref="A1561:B1561"/>
    <mergeCell ref="C1561:F1561"/>
    <mergeCell ref="H1561:I1561"/>
    <mergeCell ref="A1562:B1562"/>
    <mergeCell ref="C1562:F1562"/>
    <mergeCell ref="H1562:I1562"/>
    <mergeCell ref="A1559:B1559"/>
    <mergeCell ref="C1559:F1559"/>
    <mergeCell ref="H1559:I1559"/>
    <mergeCell ref="A1560:B1560"/>
    <mergeCell ref="C1560:F1560"/>
    <mergeCell ref="H1560:I1560"/>
    <mergeCell ref="A1557:B1557"/>
    <mergeCell ref="C1557:F1557"/>
    <mergeCell ref="H1557:I1557"/>
    <mergeCell ref="A1558:B1558"/>
    <mergeCell ref="C1558:F1558"/>
    <mergeCell ref="H1558:I1558"/>
    <mergeCell ref="A1579:B1579"/>
    <mergeCell ref="C1579:F1579"/>
    <mergeCell ref="H1579:I1579"/>
    <mergeCell ref="A1580:B1580"/>
    <mergeCell ref="C1580:F1580"/>
    <mergeCell ref="H1580:I1580"/>
    <mergeCell ref="A1577:B1577"/>
    <mergeCell ref="C1577:F1577"/>
    <mergeCell ref="H1577:I1577"/>
    <mergeCell ref="A1578:B1578"/>
    <mergeCell ref="C1578:F1578"/>
    <mergeCell ref="H1578:I1578"/>
    <mergeCell ref="A1575:B1575"/>
    <mergeCell ref="C1575:F1575"/>
    <mergeCell ref="H1575:I1575"/>
    <mergeCell ref="A1576:B1576"/>
    <mergeCell ref="C1576:F1576"/>
    <mergeCell ref="H1576:I1576"/>
    <mergeCell ref="A1573:B1573"/>
    <mergeCell ref="C1573:F1573"/>
    <mergeCell ref="H1573:I1573"/>
    <mergeCell ref="A1574:B1574"/>
    <mergeCell ref="C1574:F1574"/>
    <mergeCell ref="H1574:I1574"/>
    <mergeCell ref="A1571:B1571"/>
    <mergeCell ref="C1571:F1571"/>
    <mergeCell ref="H1571:I1571"/>
    <mergeCell ref="A1572:B1572"/>
    <mergeCell ref="C1572:F1572"/>
    <mergeCell ref="H1572:I1572"/>
    <mergeCell ref="A1569:B1569"/>
    <mergeCell ref="C1569:F1569"/>
    <mergeCell ref="H1569:I1569"/>
    <mergeCell ref="A1570:B1570"/>
    <mergeCell ref="C1570:F1570"/>
    <mergeCell ref="H1570:I1570"/>
    <mergeCell ref="A1591:B1591"/>
    <mergeCell ref="C1591:F1591"/>
    <mergeCell ref="H1591:I1591"/>
    <mergeCell ref="A1592:B1592"/>
    <mergeCell ref="C1592:F1592"/>
    <mergeCell ref="H1592:I1592"/>
    <mergeCell ref="A1589:B1589"/>
    <mergeCell ref="C1589:F1589"/>
    <mergeCell ref="H1589:I1589"/>
    <mergeCell ref="A1590:B1590"/>
    <mergeCell ref="C1590:F1590"/>
    <mergeCell ref="H1590:I1590"/>
    <mergeCell ref="A1587:B1587"/>
    <mergeCell ref="C1587:F1587"/>
    <mergeCell ref="H1587:I1587"/>
    <mergeCell ref="A1588:B1588"/>
    <mergeCell ref="C1588:F1588"/>
    <mergeCell ref="H1588:I1588"/>
    <mergeCell ref="A1585:B1585"/>
    <mergeCell ref="C1585:F1585"/>
    <mergeCell ref="H1585:I1585"/>
    <mergeCell ref="A1586:B1586"/>
    <mergeCell ref="C1586:F1586"/>
    <mergeCell ref="H1586:I1586"/>
    <mergeCell ref="A1583:B1583"/>
    <mergeCell ref="C1583:F1583"/>
    <mergeCell ref="H1583:I1583"/>
    <mergeCell ref="A1584:B1584"/>
    <mergeCell ref="C1584:F1584"/>
    <mergeCell ref="H1584:I1584"/>
    <mergeCell ref="A1581:B1581"/>
    <mergeCell ref="C1581:F1581"/>
    <mergeCell ref="H1581:I1581"/>
    <mergeCell ref="A1582:B1582"/>
    <mergeCell ref="C1582:F1582"/>
    <mergeCell ref="H1582:I1582"/>
    <mergeCell ref="A1603:B1603"/>
    <mergeCell ref="C1603:F1603"/>
    <mergeCell ref="H1603:I1603"/>
    <mergeCell ref="A1604:B1604"/>
    <mergeCell ref="C1604:F1604"/>
    <mergeCell ref="H1604:I1604"/>
    <mergeCell ref="A1601:B1601"/>
    <mergeCell ref="C1601:F1601"/>
    <mergeCell ref="H1601:I1601"/>
    <mergeCell ref="A1602:B1602"/>
    <mergeCell ref="C1602:F1602"/>
    <mergeCell ref="H1602:I1602"/>
    <mergeCell ref="A1599:B1599"/>
    <mergeCell ref="C1599:F1599"/>
    <mergeCell ref="H1599:I1599"/>
    <mergeCell ref="A1600:B1600"/>
    <mergeCell ref="C1600:F1600"/>
    <mergeCell ref="H1600:I1600"/>
    <mergeCell ref="A1597:B1597"/>
    <mergeCell ref="C1597:F1597"/>
    <mergeCell ref="H1597:I1597"/>
    <mergeCell ref="A1598:B1598"/>
    <mergeCell ref="C1598:F1598"/>
    <mergeCell ref="H1598:I1598"/>
    <mergeCell ref="A1595:B1595"/>
    <mergeCell ref="C1595:F1595"/>
    <mergeCell ref="H1595:I1595"/>
    <mergeCell ref="A1596:B1596"/>
    <mergeCell ref="C1596:F1596"/>
    <mergeCell ref="H1596:I1596"/>
    <mergeCell ref="A1593:B1593"/>
    <mergeCell ref="C1593:F1593"/>
    <mergeCell ref="H1593:I1593"/>
    <mergeCell ref="A1594:B1594"/>
    <mergeCell ref="C1594:F1594"/>
    <mergeCell ref="H1594:I1594"/>
    <mergeCell ref="A1615:B1615"/>
    <mergeCell ref="C1615:F1615"/>
    <mergeCell ref="H1615:I1615"/>
    <mergeCell ref="A1616:B1616"/>
    <mergeCell ref="C1616:F1616"/>
    <mergeCell ref="H1616:I1616"/>
    <mergeCell ref="A1613:B1613"/>
    <mergeCell ref="C1613:F1613"/>
    <mergeCell ref="H1613:I1613"/>
    <mergeCell ref="A1614:B1614"/>
    <mergeCell ref="C1614:F1614"/>
    <mergeCell ref="H1614:I1614"/>
    <mergeCell ref="A1611:B1611"/>
    <mergeCell ref="C1611:F1611"/>
    <mergeCell ref="H1611:I1611"/>
    <mergeCell ref="A1612:B1612"/>
    <mergeCell ref="C1612:F1612"/>
    <mergeCell ref="H1612:I1612"/>
    <mergeCell ref="A1609:B1609"/>
    <mergeCell ref="C1609:F1609"/>
    <mergeCell ref="H1609:I1609"/>
    <mergeCell ref="A1610:B1610"/>
    <mergeCell ref="C1610:F1610"/>
    <mergeCell ref="H1610:I1610"/>
    <mergeCell ref="A1607:B1607"/>
    <mergeCell ref="C1607:F1607"/>
    <mergeCell ref="H1607:I1607"/>
    <mergeCell ref="A1608:B1608"/>
    <mergeCell ref="C1608:F1608"/>
    <mergeCell ref="H1608:I1608"/>
    <mergeCell ref="A1605:B1605"/>
    <mergeCell ref="C1605:F1605"/>
    <mergeCell ref="H1605:I1605"/>
    <mergeCell ref="A1606:B1606"/>
    <mergeCell ref="C1606:F1606"/>
    <mergeCell ref="H1606:I1606"/>
    <mergeCell ref="A1627:B1627"/>
    <mergeCell ref="C1627:F1627"/>
    <mergeCell ref="H1627:I1627"/>
    <mergeCell ref="A1628:B1628"/>
    <mergeCell ref="C1628:F1628"/>
    <mergeCell ref="H1628:I1628"/>
    <mergeCell ref="A1625:B1625"/>
    <mergeCell ref="C1625:F1625"/>
    <mergeCell ref="H1625:I1625"/>
    <mergeCell ref="A1626:B1626"/>
    <mergeCell ref="C1626:F1626"/>
    <mergeCell ref="H1626:I1626"/>
    <mergeCell ref="A1623:B1623"/>
    <mergeCell ref="C1623:F1623"/>
    <mergeCell ref="H1623:I1623"/>
    <mergeCell ref="A1624:B1624"/>
    <mergeCell ref="C1624:F1624"/>
    <mergeCell ref="H1624:I1624"/>
    <mergeCell ref="A1621:B1621"/>
    <mergeCell ref="C1621:F1621"/>
    <mergeCell ref="H1621:I1621"/>
    <mergeCell ref="A1622:B1622"/>
    <mergeCell ref="C1622:F1622"/>
    <mergeCell ref="H1622:I1622"/>
    <mergeCell ref="A1619:B1619"/>
    <mergeCell ref="C1619:F1619"/>
    <mergeCell ref="H1619:I1619"/>
    <mergeCell ref="A1620:B1620"/>
    <mergeCell ref="C1620:F1620"/>
    <mergeCell ref="H1620:I1620"/>
    <mergeCell ref="A1617:B1617"/>
    <mergeCell ref="C1617:F1617"/>
    <mergeCell ref="H1617:I1617"/>
    <mergeCell ref="A1618:B1618"/>
    <mergeCell ref="C1618:F1618"/>
    <mergeCell ref="H1618:I1618"/>
    <mergeCell ref="A1639:B1639"/>
    <mergeCell ref="C1639:F1639"/>
    <mergeCell ref="H1639:I1639"/>
    <mergeCell ref="A1640:B1640"/>
    <mergeCell ref="C1640:F1640"/>
    <mergeCell ref="H1640:I1640"/>
    <mergeCell ref="A1637:B1637"/>
    <mergeCell ref="C1637:F1637"/>
    <mergeCell ref="H1637:I1637"/>
    <mergeCell ref="A1638:B1638"/>
    <mergeCell ref="C1638:F1638"/>
    <mergeCell ref="H1638:I1638"/>
    <mergeCell ref="A1635:B1635"/>
    <mergeCell ref="C1635:F1635"/>
    <mergeCell ref="H1635:I1635"/>
    <mergeCell ref="A1636:B1636"/>
    <mergeCell ref="C1636:F1636"/>
    <mergeCell ref="H1636:I1636"/>
    <mergeCell ref="A1633:B1633"/>
    <mergeCell ref="C1633:F1633"/>
    <mergeCell ref="H1633:I1633"/>
    <mergeCell ref="A1634:B1634"/>
    <mergeCell ref="C1634:F1634"/>
    <mergeCell ref="H1634:I1634"/>
    <mergeCell ref="A1631:B1631"/>
    <mergeCell ref="C1631:F1631"/>
    <mergeCell ref="H1631:I1631"/>
    <mergeCell ref="A1632:B1632"/>
    <mergeCell ref="C1632:F1632"/>
    <mergeCell ref="H1632:I1632"/>
    <mergeCell ref="A1629:B1629"/>
    <mergeCell ref="C1629:F1629"/>
    <mergeCell ref="H1629:I1629"/>
    <mergeCell ref="A1630:B1630"/>
    <mergeCell ref="C1630:F1630"/>
    <mergeCell ref="H1630:I1630"/>
    <mergeCell ref="A1651:B1651"/>
    <mergeCell ref="C1651:F1651"/>
    <mergeCell ref="H1651:I1651"/>
    <mergeCell ref="A1652:B1652"/>
    <mergeCell ref="C1652:F1652"/>
    <mergeCell ref="H1652:I1652"/>
    <mergeCell ref="A1649:B1649"/>
    <mergeCell ref="C1649:F1649"/>
    <mergeCell ref="H1649:I1649"/>
    <mergeCell ref="A1650:B1650"/>
    <mergeCell ref="C1650:F1650"/>
    <mergeCell ref="H1650:I1650"/>
    <mergeCell ref="A1647:B1647"/>
    <mergeCell ref="C1647:F1647"/>
    <mergeCell ref="H1647:I1647"/>
    <mergeCell ref="A1648:B1648"/>
    <mergeCell ref="C1648:F1648"/>
    <mergeCell ref="H1648:I1648"/>
    <mergeCell ref="A1645:B1645"/>
    <mergeCell ref="C1645:F1645"/>
    <mergeCell ref="H1645:I1645"/>
    <mergeCell ref="A1646:B1646"/>
    <mergeCell ref="C1646:F1646"/>
    <mergeCell ref="H1646:I1646"/>
    <mergeCell ref="A1643:B1643"/>
    <mergeCell ref="C1643:F1643"/>
    <mergeCell ref="H1643:I1643"/>
    <mergeCell ref="A1644:B1644"/>
    <mergeCell ref="C1644:F1644"/>
    <mergeCell ref="H1644:I1644"/>
    <mergeCell ref="A1641:B1641"/>
    <mergeCell ref="C1641:F1641"/>
    <mergeCell ref="H1641:I1641"/>
    <mergeCell ref="A1642:B1642"/>
    <mergeCell ref="C1642:F1642"/>
    <mergeCell ref="H1642:I1642"/>
    <mergeCell ref="A1663:B1663"/>
    <mergeCell ref="C1663:F1663"/>
    <mergeCell ref="H1663:I1663"/>
    <mergeCell ref="A1664:B1664"/>
    <mergeCell ref="C1664:F1664"/>
    <mergeCell ref="H1664:I1664"/>
    <mergeCell ref="A1661:B1661"/>
    <mergeCell ref="C1661:F1661"/>
    <mergeCell ref="H1661:I1661"/>
    <mergeCell ref="A1662:B1662"/>
    <mergeCell ref="C1662:F1662"/>
    <mergeCell ref="H1662:I1662"/>
    <mergeCell ref="A1659:B1659"/>
    <mergeCell ref="C1659:F1659"/>
    <mergeCell ref="H1659:I1659"/>
    <mergeCell ref="A1660:B1660"/>
    <mergeCell ref="C1660:F1660"/>
    <mergeCell ref="H1660:I1660"/>
    <mergeCell ref="A1657:B1657"/>
    <mergeCell ref="C1657:F1657"/>
    <mergeCell ref="H1657:I1657"/>
    <mergeCell ref="A1658:B1658"/>
    <mergeCell ref="C1658:F1658"/>
    <mergeCell ref="H1658:I1658"/>
    <mergeCell ref="A1655:B1655"/>
    <mergeCell ref="C1655:F1655"/>
    <mergeCell ref="H1655:I1655"/>
    <mergeCell ref="A1656:B1656"/>
    <mergeCell ref="C1656:F1656"/>
    <mergeCell ref="H1656:I1656"/>
    <mergeCell ref="A1653:B1653"/>
    <mergeCell ref="C1653:F1653"/>
    <mergeCell ref="H1653:I1653"/>
    <mergeCell ref="A1654:B1654"/>
    <mergeCell ref="C1654:F1654"/>
    <mergeCell ref="H1654:I1654"/>
    <mergeCell ref="A1675:B1675"/>
    <mergeCell ref="C1675:F1675"/>
    <mergeCell ref="H1675:I1675"/>
    <mergeCell ref="A1676:B1676"/>
    <mergeCell ref="C1676:F1676"/>
    <mergeCell ref="H1676:I1676"/>
    <mergeCell ref="A1673:B1673"/>
    <mergeCell ref="C1673:F1673"/>
    <mergeCell ref="H1673:I1673"/>
    <mergeCell ref="A1674:B1674"/>
    <mergeCell ref="C1674:F1674"/>
    <mergeCell ref="H1674:I1674"/>
    <mergeCell ref="A1671:B1671"/>
    <mergeCell ref="C1671:F1671"/>
    <mergeCell ref="H1671:I1671"/>
    <mergeCell ref="A1672:B1672"/>
    <mergeCell ref="C1672:F1672"/>
    <mergeCell ref="H1672:I1672"/>
    <mergeCell ref="A1669:B1669"/>
    <mergeCell ref="C1669:F1669"/>
    <mergeCell ref="H1669:I1669"/>
    <mergeCell ref="A1670:B1670"/>
    <mergeCell ref="C1670:F1670"/>
    <mergeCell ref="H1670:I1670"/>
    <mergeCell ref="A1667:B1667"/>
    <mergeCell ref="C1667:F1667"/>
    <mergeCell ref="H1667:I1667"/>
    <mergeCell ref="A1668:B1668"/>
    <mergeCell ref="C1668:F1668"/>
    <mergeCell ref="H1668:I1668"/>
    <mergeCell ref="A1665:B1665"/>
    <mergeCell ref="C1665:F1665"/>
    <mergeCell ref="H1665:I1665"/>
    <mergeCell ref="A1666:B1666"/>
    <mergeCell ref="C1666:F1666"/>
    <mergeCell ref="H1666:I1666"/>
    <mergeCell ref="A1687:B1687"/>
    <mergeCell ref="C1687:F1687"/>
    <mergeCell ref="H1687:I1687"/>
    <mergeCell ref="A1688:B1688"/>
    <mergeCell ref="C1688:F1688"/>
    <mergeCell ref="H1688:I1688"/>
    <mergeCell ref="A1685:B1685"/>
    <mergeCell ref="C1685:F1685"/>
    <mergeCell ref="H1685:I1685"/>
    <mergeCell ref="A1686:B1686"/>
    <mergeCell ref="C1686:F1686"/>
    <mergeCell ref="H1686:I1686"/>
    <mergeCell ref="A1683:B1683"/>
    <mergeCell ref="C1683:F1683"/>
    <mergeCell ref="H1683:I1683"/>
    <mergeCell ref="A1684:B1684"/>
    <mergeCell ref="C1684:F1684"/>
    <mergeCell ref="H1684:I1684"/>
    <mergeCell ref="A1681:B1681"/>
    <mergeCell ref="C1681:F1681"/>
    <mergeCell ref="H1681:I1681"/>
    <mergeCell ref="A1682:B1682"/>
    <mergeCell ref="C1682:F1682"/>
    <mergeCell ref="H1682:I1682"/>
    <mergeCell ref="A1679:B1679"/>
    <mergeCell ref="C1679:F1679"/>
    <mergeCell ref="H1679:I1679"/>
    <mergeCell ref="A1680:B1680"/>
    <mergeCell ref="C1680:F1680"/>
    <mergeCell ref="H1680:I1680"/>
    <mergeCell ref="A1677:B1677"/>
    <mergeCell ref="C1677:F1677"/>
    <mergeCell ref="H1677:I1677"/>
    <mergeCell ref="A1678:B1678"/>
    <mergeCell ref="C1678:F1678"/>
    <mergeCell ref="H1678:I1678"/>
    <mergeCell ref="A1699:B1699"/>
    <mergeCell ref="C1699:F1699"/>
    <mergeCell ref="H1699:I1699"/>
    <mergeCell ref="A1700:B1700"/>
    <mergeCell ref="C1700:F1700"/>
    <mergeCell ref="H1700:I1700"/>
    <mergeCell ref="A1697:B1697"/>
    <mergeCell ref="C1697:F1697"/>
    <mergeCell ref="H1697:I1697"/>
    <mergeCell ref="A1698:B1698"/>
    <mergeCell ref="C1698:F1698"/>
    <mergeCell ref="H1698:I1698"/>
    <mergeCell ref="A1695:B1695"/>
    <mergeCell ref="C1695:F1695"/>
    <mergeCell ref="H1695:I1695"/>
    <mergeCell ref="A1696:B1696"/>
    <mergeCell ref="C1696:F1696"/>
    <mergeCell ref="H1696:I1696"/>
    <mergeCell ref="A1693:B1693"/>
    <mergeCell ref="C1693:F1693"/>
    <mergeCell ref="H1693:I1693"/>
    <mergeCell ref="A1694:B1694"/>
    <mergeCell ref="C1694:F1694"/>
    <mergeCell ref="H1694:I1694"/>
    <mergeCell ref="A1691:B1691"/>
    <mergeCell ref="C1691:F1691"/>
    <mergeCell ref="H1691:I1691"/>
    <mergeCell ref="A1692:B1692"/>
    <mergeCell ref="C1692:F1692"/>
    <mergeCell ref="H1692:I1692"/>
    <mergeCell ref="A1689:B1689"/>
    <mergeCell ref="C1689:F1689"/>
    <mergeCell ref="H1689:I1689"/>
    <mergeCell ref="A1690:B1690"/>
    <mergeCell ref="C1690:F1690"/>
    <mergeCell ref="H1690:I1690"/>
    <mergeCell ref="A1711:B1711"/>
    <mergeCell ref="C1711:F1711"/>
    <mergeCell ref="H1711:I1711"/>
    <mergeCell ref="A1712:B1712"/>
    <mergeCell ref="C1712:F1712"/>
    <mergeCell ref="H1712:I1712"/>
    <mergeCell ref="A1709:B1709"/>
    <mergeCell ref="C1709:F1709"/>
    <mergeCell ref="H1709:I1709"/>
    <mergeCell ref="A1710:B1710"/>
    <mergeCell ref="C1710:F1710"/>
    <mergeCell ref="H1710:I1710"/>
    <mergeCell ref="A1707:B1707"/>
    <mergeCell ref="C1707:F1707"/>
    <mergeCell ref="H1707:I1707"/>
    <mergeCell ref="A1708:B1708"/>
    <mergeCell ref="C1708:F1708"/>
    <mergeCell ref="H1708:I1708"/>
    <mergeCell ref="A1705:B1705"/>
    <mergeCell ref="C1705:F1705"/>
    <mergeCell ref="H1705:I1705"/>
    <mergeCell ref="A1706:B1706"/>
    <mergeCell ref="C1706:F1706"/>
    <mergeCell ref="H1706:I1706"/>
    <mergeCell ref="A1703:B1703"/>
    <mergeCell ref="C1703:F1703"/>
    <mergeCell ref="H1703:I1703"/>
    <mergeCell ref="A1704:B1704"/>
    <mergeCell ref="C1704:F1704"/>
    <mergeCell ref="H1704:I1704"/>
    <mergeCell ref="A1701:B1701"/>
    <mergeCell ref="C1701:F1701"/>
    <mergeCell ref="H1701:I1701"/>
    <mergeCell ref="A1702:B1702"/>
    <mergeCell ref="C1702:F1702"/>
    <mergeCell ref="H1702:I1702"/>
    <mergeCell ref="A1723:B1723"/>
    <mergeCell ref="C1723:F1723"/>
    <mergeCell ref="H1723:I1723"/>
    <mergeCell ref="A1724:B1724"/>
    <mergeCell ref="C1724:F1724"/>
    <mergeCell ref="H1724:I1724"/>
    <mergeCell ref="A1721:B1721"/>
    <mergeCell ref="C1721:F1721"/>
    <mergeCell ref="H1721:I1721"/>
    <mergeCell ref="A1722:B1722"/>
    <mergeCell ref="C1722:F1722"/>
    <mergeCell ref="H1722:I1722"/>
    <mergeCell ref="A1719:B1719"/>
    <mergeCell ref="C1719:F1719"/>
    <mergeCell ref="H1719:I1719"/>
    <mergeCell ref="A1720:B1720"/>
    <mergeCell ref="C1720:F1720"/>
    <mergeCell ref="H1720:I1720"/>
    <mergeCell ref="A1717:B1717"/>
    <mergeCell ref="C1717:F1717"/>
    <mergeCell ref="H1717:I1717"/>
    <mergeCell ref="A1718:B1718"/>
    <mergeCell ref="C1718:F1718"/>
    <mergeCell ref="H1718:I1718"/>
    <mergeCell ref="A1715:B1715"/>
    <mergeCell ref="C1715:F1715"/>
    <mergeCell ref="H1715:I1715"/>
    <mergeCell ref="A1716:B1716"/>
    <mergeCell ref="C1716:F1716"/>
    <mergeCell ref="H1716:I1716"/>
    <mergeCell ref="A1713:B1713"/>
    <mergeCell ref="C1713:F1713"/>
    <mergeCell ref="H1713:I1713"/>
    <mergeCell ref="A1714:B1714"/>
    <mergeCell ref="C1714:F1714"/>
    <mergeCell ref="H1714:I1714"/>
    <mergeCell ref="A1735:B1735"/>
    <mergeCell ref="C1735:F1735"/>
    <mergeCell ref="H1735:I1735"/>
    <mergeCell ref="A1736:B1736"/>
    <mergeCell ref="C1736:F1736"/>
    <mergeCell ref="H1736:I1736"/>
    <mergeCell ref="A1733:B1733"/>
    <mergeCell ref="C1733:F1733"/>
    <mergeCell ref="H1733:I1733"/>
    <mergeCell ref="A1734:B1734"/>
    <mergeCell ref="C1734:F1734"/>
    <mergeCell ref="H1734:I1734"/>
    <mergeCell ref="A1731:B1731"/>
    <mergeCell ref="C1731:F1731"/>
    <mergeCell ref="H1731:I1731"/>
    <mergeCell ref="A1732:B1732"/>
    <mergeCell ref="C1732:F1732"/>
    <mergeCell ref="H1732:I1732"/>
    <mergeCell ref="A1729:B1729"/>
    <mergeCell ref="C1729:F1729"/>
    <mergeCell ref="H1729:I1729"/>
    <mergeCell ref="A1730:B1730"/>
    <mergeCell ref="C1730:F1730"/>
    <mergeCell ref="H1730:I1730"/>
    <mergeCell ref="A1727:B1727"/>
    <mergeCell ref="C1727:F1727"/>
    <mergeCell ref="H1727:I1727"/>
    <mergeCell ref="A1728:B1728"/>
    <mergeCell ref="C1728:F1728"/>
    <mergeCell ref="H1728:I1728"/>
    <mergeCell ref="A1725:B1725"/>
    <mergeCell ref="C1725:F1725"/>
    <mergeCell ref="H1725:I1725"/>
    <mergeCell ref="A1726:B1726"/>
    <mergeCell ref="C1726:F1726"/>
    <mergeCell ref="H1726:I1726"/>
    <mergeCell ref="A1747:B1747"/>
    <mergeCell ref="C1747:F1747"/>
    <mergeCell ref="H1747:I1747"/>
    <mergeCell ref="A1748:B1748"/>
    <mergeCell ref="C1748:F1748"/>
    <mergeCell ref="H1748:I1748"/>
    <mergeCell ref="A1745:B1745"/>
    <mergeCell ref="C1745:F1745"/>
    <mergeCell ref="H1745:I1745"/>
    <mergeCell ref="A1746:B1746"/>
    <mergeCell ref="C1746:F1746"/>
    <mergeCell ref="H1746:I1746"/>
    <mergeCell ref="A1743:B1743"/>
    <mergeCell ref="C1743:F1743"/>
    <mergeCell ref="H1743:I1743"/>
    <mergeCell ref="A1744:B1744"/>
    <mergeCell ref="C1744:F1744"/>
    <mergeCell ref="H1744:I1744"/>
    <mergeCell ref="A1741:B1741"/>
    <mergeCell ref="C1741:F1741"/>
    <mergeCell ref="H1741:I1741"/>
    <mergeCell ref="A1742:B1742"/>
    <mergeCell ref="C1742:F1742"/>
    <mergeCell ref="H1742:I1742"/>
    <mergeCell ref="A1739:B1739"/>
    <mergeCell ref="C1739:F1739"/>
    <mergeCell ref="H1739:I1739"/>
    <mergeCell ref="A1740:B1740"/>
    <mergeCell ref="C1740:F1740"/>
    <mergeCell ref="H1740:I1740"/>
    <mergeCell ref="A1737:B1737"/>
    <mergeCell ref="C1737:F1737"/>
    <mergeCell ref="H1737:I1737"/>
    <mergeCell ref="A1738:B1738"/>
    <mergeCell ref="C1738:F1738"/>
    <mergeCell ref="H1738:I1738"/>
    <mergeCell ref="A1759:B1759"/>
    <mergeCell ref="C1759:F1759"/>
    <mergeCell ref="H1759:I1759"/>
    <mergeCell ref="A1760:B1760"/>
    <mergeCell ref="C1760:F1760"/>
    <mergeCell ref="H1760:I1760"/>
    <mergeCell ref="A1757:B1757"/>
    <mergeCell ref="C1757:F1757"/>
    <mergeCell ref="H1757:I1757"/>
    <mergeCell ref="A1758:B1758"/>
    <mergeCell ref="C1758:F1758"/>
    <mergeCell ref="H1758:I1758"/>
    <mergeCell ref="A1755:B1755"/>
    <mergeCell ref="C1755:F1755"/>
    <mergeCell ref="H1755:I1755"/>
    <mergeCell ref="A1756:B1756"/>
    <mergeCell ref="C1756:F1756"/>
    <mergeCell ref="H1756:I1756"/>
    <mergeCell ref="A1753:B1753"/>
    <mergeCell ref="C1753:F1753"/>
    <mergeCell ref="H1753:I1753"/>
    <mergeCell ref="A1754:B1754"/>
    <mergeCell ref="C1754:F1754"/>
    <mergeCell ref="H1754:I1754"/>
    <mergeCell ref="A1751:B1751"/>
    <mergeCell ref="C1751:F1751"/>
    <mergeCell ref="H1751:I1751"/>
    <mergeCell ref="A1752:B1752"/>
    <mergeCell ref="C1752:F1752"/>
    <mergeCell ref="H1752:I1752"/>
    <mergeCell ref="A1749:B1749"/>
    <mergeCell ref="C1749:F1749"/>
    <mergeCell ref="H1749:I1749"/>
    <mergeCell ref="A1750:B1750"/>
    <mergeCell ref="C1750:F1750"/>
    <mergeCell ref="H1750:I1750"/>
    <mergeCell ref="A1771:B1771"/>
    <mergeCell ref="C1771:F1771"/>
    <mergeCell ref="H1771:I1771"/>
    <mergeCell ref="A1772:B1772"/>
    <mergeCell ref="C1772:F1772"/>
    <mergeCell ref="H1772:I1772"/>
    <mergeCell ref="A1769:B1769"/>
    <mergeCell ref="C1769:F1769"/>
    <mergeCell ref="H1769:I1769"/>
    <mergeCell ref="A1770:B1770"/>
    <mergeCell ref="C1770:F1770"/>
    <mergeCell ref="H1770:I1770"/>
    <mergeCell ref="A1767:B1767"/>
    <mergeCell ref="C1767:F1767"/>
    <mergeCell ref="H1767:I1767"/>
    <mergeCell ref="A1768:B1768"/>
    <mergeCell ref="C1768:F1768"/>
    <mergeCell ref="H1768:I1768"/>
    <mergeCell ref="A1765:B1765"/>
    <mergeCell ref="C1765:F1765"/>
    <mergeCell ref="H1765:I1765"/>
    <mergeCell ref="A1766:B1766"/>
    <mergeCell ref="C1766:F1766"/>
    <mergeCell ref="H1766:I1766"/>
    <mergeCell ref="A1763:B1763"/>
    <mergeCell ref="C1763:F1763"/>
    <mergeCell ref="H1763:I1763"/>
    <mergeCell ref="A1764:B1764"/>
    <mergeCell ref="C1764:F1764"/>
    <mergeCell ref="H1764:I1764"/>
    <mergeCell ref="A1761:B1761"/>
    <mergeCell ref="C1761:F1761"/>
    <mergeCell ref="H1761:I1761"/>
    <mergeCell ref="A1762:B1762"/>
    <mergeCell ref="C1762:F1762"/>
    <mergeCell ref="H1762:I1762"/>
    <mergeCell ref="A1783:B1783"/>
    <mergeCell ref="C1783:F1783"/>
    <mergeCell ref="H1783:I1783"/>
    <mergeCell ref="A1784:B1784"/>
    <mergeCell ref="C1784:F1784"/>
    <mergeCell ref="H1784:I1784"/>
    <mergeCell ref="A1781:B1781"/>
    <mergeCell ref="C1781:F1781"/>
    <mergeCell ref="H1781:I1781"/>
    <mergeCell ref="A1782:B1782"/>
    <mergeCell ref="C1782:F1782"/>
    <mergeCell ref="H1782:I1782"/>
    <mergeCell ref="A1779:B1779"/>
    <mergeCell ref="C1779:F1779"/>
    <mergeCell ref="H1779:I1779"/>
    <mergeCell ref="A1780:B1780"/>
    <mergeCell ref="C1780:F1780"/>
    <mergeCell ref="H1780:I1780"/>
    <mergeCell ref="A1777:B1777"/>
    <mergeCell ref="C1777:F1777"/>
    <mergeCell ref="H1777:I1777"/>
    <mergeCell ref="A1778:B1778"/>
    <mergeCell ref="C1778:F1778"/>
    <mergeCell ref="H1778:I1778"/>
    <mergeCell ref="A1775:B1775"/>
    <mergeCell ref="C1775:F1775"/>
    <mergeCell ref="H1775:I1775"/>
    <mergeCell ref="A1776:B1776"/>
    <mergeCell ref="C1776:F1776"/>
    <mergeCell ref="H1776:I1776"/>
    <mergeCell ref="A1773:B1773"/>
    <mergeCell ref="C1773:F1773"/>
    <mergeCell ref="H1773:I1773"/>
    <mergeCell ref="A1774:B1774"/>
    <mergeCell ref="C1774:F1774"/>
    <mergeCell ref="H1774:I1774"/>
    <mergeCell ref="A1795:B1795"/>
    <mergeCell ref="C1795:F1795"/>
    <mergeCell ref="H1795:I1795"/>
    <mergeCell ref="A1796:B1796"/>
    <mergeCell ref="C1796:F1796"/>
    <mergeCell ref="H1796:I1796"/>
    <mergeCell ref="A1793:B1793"/>
    <mergeCell ref="C1793:F1793"/>
    <mergeCell ref="H1793:I1793"/>
    <mergeCell ref="A1794:B1794"/>
    <mergeCell ref="C1794:F1794"/>
    <mergeCell ref="H1794:I1794"/>
    <mergeCell ref="A1791:B1791"/>
    <mergeCell ref="C1791:F1791"/>
    <mergeCell ref="H1791:I1791"/>
    <mergeCell ref="A1792:B1792"/>
    <mergeCell ref="C1792:F1792"/>
    <mergeCell ref="H1792:I1792"/>
    <mergeCell ref="A1789:B1789"/>
    <mergeCell ref="C1789:F1789"/>
    <mergeCell ref="H1789:I1789"/>
    <mergeCell ref="A1790:B1790"/>
    <mergeCell ref="C1790:F1790"/>
    <mergeCell ref="H1790:I1790"/>
    <mergeCell ref="A1787:B1787"/>
    <mergeCell ref="C1787:F1787"/>
    <mergeCell ref="H1787:I1787"/>
    <mergeCell ref="A1788:B1788"/>
    <mergeCell ref="C1788:F1788"/>
    <mergeCell ref="H1788:I1788"/>
    <mergeCell ref="A1785:B1785"/>
    <mergeCell ref="C1785:F1785"/>
    <mergeCell ref="H1785:I1785"/>
    <mergeCell ref="A1786:B1786"/>
    <mergeCell ref="C1786:F1786"/>
    <mergeCell ref="H1786:I1786"/>
    <mergeCell ref="A1807:B1807"/>
    <mergeCell ref="C1807:F1807"/>
    <mergeCell ref="H1807:I1807"/>
    <mergeCell ref="A1808:B1808"/>
    <mergeCell ref="C1808:F1808"/>
    <mergeCell ref="H1808:I1808"/>
    <mergeCell ref="A1805:B1805"/>
    <mergeCell ref="C1805:F1805"/>
    <mergeCell ref="H1805:I1805"/>
    <mergeCell ref="A1806:B1806"/>
    <mergeCell ref="C1806:F1806"/>
    <mergeCell ref="H1806:I1806"/>
    <mergeCell ref="A1803:B1803"/>
    <mergeCell ref="C1803:F1803"/>
    <mergeCell ref="H1803:I1803"/>
    <mergeCell ref="A1804:B1804"/>
    <mergeCell ref="C1804:F1804"/>
    <mergeCell ref="H1804:I1804"/>
    <mergeCell ref="A1801:B1801"/>
    <mergeCell ref="C1801:F1801"/>
    <mergeCell ref="H1801:I1801"/>
    <mergeCell ref="A1802:B1802"/>
    <mergeCell ref="C1802:F1802"/>
    <mergeCell ref="H1802:I1802"/>
    <mergeCell ref="A1799:B1799"/>
    <mergeCell ref="C1799:F1799"/>
    <mergeCell ref="H1799:I1799"/>
    <mergeCell ref="A1800:B1800"/>
    <mergeCell ref="C1800:F1800"/>
    <mergeCell ref="H1800:I1800"/>
    <mergeCell ref="A1797:B1797"/>
    <mergeCell ref="C1797:F1797"/>
    <mergeCell ref="H1797:I1797"/>
    <mergeCell ref="A1798:B1798"/>
    <mergeCell ref="C1798:F1798"/>
    <mergeCell ref="H1798:I1798"/>
    <mergeCell ref="A1819:B1819"/>
    <mergeCell ref="C1819:F1819"/>
    <mergeCell ref="H1819:I1819"/>
    <mergeCell ref="A1820:B1820"/>
    <mergeCell ref="C1820:F1820"/>
    <mergeCell ref="H1820:I1820"/>
    <mergeCell ref="A1817:B1817"/>
    <mergeCell ref="C1817:F1817"/>
    <mergeCell ref="H1817:I1817"/>
    <mergeCell ref="A1818:B1818"/>
    <mergeCell ref="C1818:F1818"/>
    <mergeCell ref="H1818:I1818"/>
    <mergeCell ref="A1815:B1815"/>
    <mergeCell ref="C1815:F1815"/>
    <mergeCell ref="H1815:I1815"/>
    <mergeCell ref="A1816:B1816"/>
    <mergeCell ref="C1816:F1816"/>
    <mergeCell ref="H1816:I1816"/>
    <mergeCell ref="A1813:B1813"/>
    <mergeCell ref="C1813:F1813"/>
    <mergeCell ref="H1813:I1813"/>
    <mergeCell ref="A1814:B1814"/>
    <mergeCell ref="C1814:F1814"/>
    <mergeCell ref="H1814:I1814"/>
    <mergeCell ref="A1811:B1811"/>
    <mergeCell ref="C1811:F1811"/>
    <mergeCell ref="H1811:I1811"/>
    <mergeCell ref="A1812:B1812"/>
    <mergeCell ref="C1812:F1812"/>
    <mergeCell ref="H1812:I1812"/>
    <mergeCell ref="A1809:B1809"/>
    <mergeCell ref="C1809:F1809"/>
    <mergeCell ref="H1809:I1809"/>
    <mergeCell ref="A1810:B1810"/>
    <mergeCell ref="C1810:F1810"/>
    <mergeCell ref="H1810:I1810"/>
    <mergeCell ref="A1831:B1831"/>
    <mergeCell ref="C1831:F1831"/>
    <mergeCell ref="H1831:I1831"/>
    <mergeCell ref="A1832:B1832"/>
    <mergeCell ref="C1832:F1832"/>
    <mergeCell ref="H1832:I1832"/>
    <mergeCell ref="A1829:B1829"/>
    <mergeCell ref="C1829:F1829"/>
    <mergeCell ref="H1829:I1829"/>
    <mergeCell ref="A1830:B1830"/>
    <mergeCell ref="C1830:F1830"/>
    <mergeCell ref="H1830:I1830"/>
    <mergeCell ref="A1827:B1827"/>
    <mergeCell ref="C1827:F1827"/>
    <mergeCell ref="H1827:I1827"/>
    <mergeCell ref="A1828:B1828"/>
    <mergeCell ref="C1828:F1828"/>
    <mergeCell ref="H1828:I1828"/>
    <mergeCell ref="A1825:B1825"/>
    <mergeCell ref="C1825:F1825"/>
    <mergeCell ref="H1825:I1825"/>
    <mergeCell ref="A1826:B1826"/>
    <mergeCell ref="C1826:F1826"/>
    <mergeCell ref="H1826:I1826"/>
    <mergeCell ref="A1823:B1823"/>
    <mergeCell ref="C1823:F1823"/>
    <mergeCell ref="H1823:I1823"/>
    <mergeCell ref="A1824:B1824"/>
    <mergeCell ref="C1824:F1824"/>
    <mergeCell ref="H1824:I1824"/>
    <mergeCell ref="A1821:B1821"/>
    <mergeCell ref="C1821:F1821"/>
    <mergeCell ref="H1821:I1821"/>
    <mergeCell ref="A1822:B1822"/>
    <mergeCell ref="C1822:F1822"/>
    <mergeCell ref="H1822:I1822"/>
    <mergeCell ref="A1843:B1843"/>
    <mergeCell ref="C1843:F1843"/>
    <mergeCell ref="H1843:I1843"/>
    <mergeCell ref="A1844:B1844"/>
    <mergeCell ref="C1844:F1844"/>
    <mergeCell ref="H1844:I1844"/>
    <mergeCell ref="A1841:B1841"/>
    <mergeCell ref="C1841:F1841"/>
    <mergeCell ref="H1841:I1841"/>
    <mergeCell ref="A1842:B1842"/>
    <mergeCell ref="C1842:F1842"/>
    <mergeCell ref="H1842:I1842"/>
    <mergeCell ref="A1839:B1839"/>
    <mergeCell ref="C1839:F1839"/>
    <mergeCell ref="H1839:I1839"/>
    <mergeCell ref="A1840:B1840"/>
    <mergeCell ref="C1840:F1840"/>
    <mergeCell ref="H1840:I1840"/>
    <mergeCell ref="A1837:B1837"/>
    <mergeCell ref="C1837:F1837"/>
    <mergeCell ref="H1837:I1837"/>
    <mergeCell ref="A1838:B1838"/>
    <mergeCell ref="C1838:F1838"/>
    <mergeCell ref="H1838:I1838"/>
    <mergeCell ref="A1835:B1835"/>
    <mergeCell ref="C1835:F1835"/>
    <mergeCell ref="H1835:I1835"/>
    <mergeCell ref="A1836:B1836"/>
    <mergeCell ref="C1836:F1836"/>
    <mergeCell ref="H1836:I1836"/>
    <mergeCell ref="A1833:B1833"/>
    <mergeCell ref="C1833:F1833"/>
    <mergeCell ref="H1833:I1833"/>
    <mergeCell ref="A1834:B1834"/>
    <mergeCell ref="C1834:F1834"/>
    <mergeCell ref="H1834:I1834"/>
    <mergeCell ref="A1855:B1855"/>
    <mergeCell ref="C1855:F1855"/>
    <mergeCell ref="H1855:I1855"/>
    <mergeCell ref="A1856:B1856"/>
    <mergeCell ref="C1856:F1856"/>
    <mergeCell ref="H1856:I1856"/>
    <mergeCell ref="A1853:B1853"/>
    <mergeCell ref="C1853:F1853"/>
    <mergeCell ref="H1853:I1853"/>
    <mergeCell ref="A1854:B1854"/>
    <mergeCell ref="C1854:F1854"/>
    <mergeCell ref="H1854:I1854"/>
    <mergeCell ref="A1851:B1851"/>
    <mergeCell ref="C1851:F1851"/>
    <mergeCell ref="H1851:I1851"/>
    <mergeCell ref="A1852:B1852"/>
    <mergeCell ref="C1852:F1852"/>
    <mergeCell ref="H1852:I1852"/>
    <mergeCell ref="A1849:B1849"/>
    <mergeCell ref="C1849:F1849"/>
    <mergeCell ref="H1849:I1849"/>
    <mergeCell ref="A1850:B1850"/>
    <mergeCell ref="C1850:F1850"/>
    <mergeCell ref="H1850:I1850"/>
    <mergeCell ref="A1847:B1847"/>
    <mergeCell ref="C1847:F1847"/>
    <mergeCell ref="H1847:I1847"/>
    <mergeCell ref="A1848:B1848"/>
    <mergeCell ref="C1848:F1848"/>
    <mergeCell ref="H1848:I1848"/>
    <mergeCell ref="A1845:B1845"/>
    <mergeCell ref="C1845:F1845"/>
    <mergeCell ref="H1845:I1845"/>
    <mergeCell ref="A1846:B1846"/>
    <mergeCell ref="C1846:F1846"/>
    <mergeCell ref="H1846:I1846"/>
    <mergeCell ref="A1867:B1867"/>
    <mergeCell ref="C1867:F1867"/>
    <mergeCell ref="H1867:I1867"/>
    <mergeCell ref="A1868:B1868"/>
    <mergeCell ref="C1868:F1868"/>
    <mergeCell ref="H1868:I1868"/>
    <mergeCell ref="A1865:B1865"/>
    <mergeCell ref="C1865:F1865"/>
    <mergeCell ref="H1865:I1865"/>
    <mergeCell ref="A1866:B1866"/>
    <mergeCell ref="C1866:F1866"/>
    <mergeCell ref="H1866:I1866"/>
    <mergeCell ref="A1863:B1863"/>
    <mergeCell ref="C1863:F1863"/>
    <mergeCell ref="H1863:I1863"/>
    <mergeCell ref="A1864:B1864"/>
    <mergeCell ref="C1864:F1864"/>
    <mergeCell ref="H1864:I1864"/>
    <mergeCell ref="A1861:B1861"/>
    <mergeCell ref="C1861:F1861"/>
    <mergeCell ref="H1861:I1861"/>
    <mergeCell ref="A1862:B1862"/>
    <mergeCell ref="C1862:F1862"/>
    <mergeCell ref="H1862:I1862"/>
    <mergeCell ref="A1859:B1859"/>
    <mergeCell ref="C1859:F1859"/>
    <mergeCell ref="H1859:I1859"/>
    <mergeCell ref="A1860:B1860"/>
    <mergeCell ref="C1860:F1860"/>
    <mergeCell ref="H1860:I1860"/>
    <mergeCell ref="A1857:B1857"/>
    <mergeCell ref="C1857:F1857"/>
    <mergeCell ref="H1857:I1857"/>
    <mergeCell ref="A1858:B1858"/>
    <mergeCell ref="C1858:F1858"/>
    <mergeCell ref="H1858:I1858"/>
    <mergeCell ref="A1879:B1879"/>
    <mergeCell ref="C1879:F1879"/>
    <mergeCell ref="H1879:I1879"/>
    <mergeCell ref="A1880:B1880"/>
    <mergeCell ref="C1880:F1880"/>
    <mergeCell ref="H1880:I1880"/>
    <mergeCell ref="A1877:B1877"/>
    <mergeCell ref="C1877:F1877"/>
    <mergeCell ref="H1877:I1877"/>
    <mergeCell ref="A1878:B1878"/>
    <mergeCell ref="C1878:F1878"/>
    <mergeCell ref="H1878:I1878"/>
    <mergeCell ref="A1875:B1875"/>
    <mergeCell ref="C1875:F1875"/>
    <mergeCell ref="H1875:I1875"/>
    <mergeCell ref="A1876:B1876"/>
    <mergeCell ref="C1876:F1876"/>
    <mergeCell ref="H1876:I1876"/>
    <mergeCell ref="A1873:B1873"/>
    <mergeCell ref="C1873:F1873"/>
    <mergeCell ref="H1873:I1873"/>
    <mergeCell ref="A1874:B1874"/>
    <mergeCell ref="C1874:F1874"/>
    <mergeCell ref="H1874:I1874"/>
    <mergeCell ref="A1871:B1871"/>
    <mergeCell ref="C1871:F1871"/>
    <mergeCell ref="H1871:I1871"/>
    <mergeCell ref="A1872:B1872"/>
    <mergeCell ref="C1872:F1872"/>
    <mergeCell ref="H1872:I1872"/>
    <mergeCell ref="A1869:B1869"/>
    <mergeCell ref="C1869:F1869"/>
    <mergeCell ref="H1869:I1869"/>
    <mergeCell ref="A1870:B1870"/>
    <mergeCell ref="C1870:F1870"/>
    <mergeCell ref="H1870:I1870"/>
    <mergeCell ref="A1891:B1891"/>
    <mergeCell ref="C1891:F1891"/>
    <mergeCell ref="H1891:I1891"/>
    <mergeCell ref="A1892:B1892"/>
    <mergeCell ref="C1892:F1892"/>
    <mergeCell ref="H1892:I1892"/>
    <mergeCell ref="A1889:B1889"/>
    <mergeCell ref="C1889:F1889"/>
    <mergeCell ref="H1889:I1889"/>
    <mergeCell ref="A1890:B1890"/>
    <mergeCell ref="C1890:F1890"/>
    <mergeCell ref="H1890:I1890"/>
    <mergeCell ref="A1887:B1887"/>
    <mergeCell ref="C1887:F1887"/>
    <mergeCell ref="H1887:I1887"/>
    <mergeCell ref="A1888:B1888"/>
    <mergeCell ref="C1888:F1888"/>
    <mergeCell ref="H1888:I1888"/>
    <mergeCell ref="A1885:B1885"/>
    <mergeCell ref="C1885:F1885"/>
    <mergeCell ref="H1885:I1885"/>
    <mergeCell ref="A1886:B1886"/>
    <mergeCell ref="C1886:F1886"/>
    <mergeCell ref="H1886:I1886"/>
    <mergeCell ref="A1883:B1883"/>
    <mergeCell ref="C1883:F1883"/>
    <mergeCell ref="H1883:I1883"/>
    <mergeCell ref="A1884:B1884"/>
    <mergeCell ref="C1884:F1884"/>
    <mergeCell ref="H1884:I1884"/>
    <mergeCell ref="A1881:B1881"/>
    <mergeCell ref="C1881:F1881"/>
    <mergeCell ref="H1881:I1881"/>
    <mergeCell ref="A1882:B1882"/>
    <mergeCell ref="C1882:F1882"/>
    <mergeCell ref="H1882:I1882"/>
    <mergeCell ref="A1903:B1903"/>
    <mergeCell ref="C1903:F1903"/>
    <mergeCell ref="H1903:I1903"/>
    <mergeCell ref="A1904:B1904"/>
    <mergeCell ref="C1904:F1904"/>
    <mergeCell ref="H1904:I1904"/>
    <mergeCell ref="A1901:B1901"/>
    <mergeCell ref="C1901:F1901"/>
    <mergeCell ref="H1901:I1901"/>
    <mergeCell ref="A1902:B1902"/>
    <mergeCell ref="C1902:F1902"/>
    <mergeCell ref="H1902:I1902"/>
    <mergeCell ref="A1899:B1899"/>
    <mergeCell ref="C1899:F1899"/>
    <mergeCell ref="H1899:I1899"/>
    <mergeCell ref="A1900:B1900"/>
    <mergeCell ref="C1900:F1900"/>
    <mergeCell ref="H1900:I1900"/>
    <mergeCell ref="A1897:B1897"/>
    <mergeCell ref="C1897:F1897"/>
    <mergeCell ref="H1897:I1897"/>
    <mergeCell ref="A1898:B1898"/>
    <mergeCell ref="C1898:F1898"/>
    <mergeCell ref="H1898:I1898"/>
    <mergeCell ref="A1895:B1895"/>
    <mergeCell ref="C1895:F1895"/>
    <mergeCell ref="H1895:I1895"/>
    <mergeCell ref="A1896:B1896"/>
    <mergeCell ref="C1896:F1896"/>
    <mergeCell ref="H1896:I1896"/>
    <mergeCell ref="A1893:B1893"/>
    <mergeCell ref="C1893:F1893"/>
    <mergeCell ref="H1893:I1893"/>
    <mergeCell ref="A1894:B1894"/>
    <mergeCell ref="C1894:F1894"/>
    <mergeCell ref="H1894:I1894"/>
    <mergeCell ref="A1915:B1915"/>
    <mergeCell ref="C1915:F1915"/>
    <mergeCell ref="H1915:I1915"/>
    <mergeCell ref="A1916:B1916"/>
    <mergeCell ref="C1916:F1916"/>
    <mergeCell ref="H1916:I1916"/>
    <mergeCell ref="A1913:B1913"/>
    <mergeCell ref="C1913:F1913"/>
    <mergeCell ref="H1913:I1913"/>
    <mergeCell ref="A1914:B1914"/>
    <mergeCell ref="C1914:F1914"/>
    <mergeCell ref="H1914:I1914"/>
    <mergeCell ref="A1911:B1911"/>
    <mergeCell ref="C1911:F1911"/>
    <mergeCell ref="H1911:I1911"/>
    <mergeCell ref="A1912:B1912"/>
    <mergeCell ref="C1912:F1912"/>
    <mergeCell ref="H1912:I1912"/>
    <mergeCell ref="A1909:B1909"/>
    <mergeCell ref="C1909:F1909"/>
    <mergeCell ref="H1909:I1909"/>
    <mergeCell ref="A1910:B1910"/>
    <mergeCell ref="C1910:F1910"/>
    <mergeCell ref="H1910:I1910"/>
    <mergeCell ref="A1907:B1907"/>
    <mergeCell ref="C1907:F1907"/>
    <mergeCell ref="H1907:I1907"/>
    <mergeCell ref="A1908:B1908"/>
    <mergeCell ref="C1908:F1908"/>
    <mergeCell ref="H1908:I1908"/>
    <mergeCell ref="A1905:B1905"/>
    <mergeCell ref="C1905:F1905"/>
    <mergeCell ref="H1905:I1905"/>
    <mergeCell ref="A1906:B1906"/>
    <mergeCell ref="C1906:F1906"/>
    <mergeCell ref="H1906:I1906"/>
    <mergeCell ref="A1927:B1927"/>
    <mergeCell ref="C1927:F1927"/>
    <mergeCell ref="H1927:I1927"/>
    <mergeCell ref="A1928:B1928"/>
    <mergeCell ref="C1928:F1928"/>
    <mergeCell ref="H1928:I1928"/>
    <mergeCell ref="A1925:B1925"/>
    <mergeCell ref="C1925:F1925"/>
    <mergeCell ref="H1925:I1925"/>
    <mergeCell ref="A1926:B1926"/>
    <mergeCell ref="C1926:F1926"/>
    <mergeCell ref="H1926:I1926"/>
    <mergeCell ref="A1923:B1923"/>
    <mergeCell ref="C1923:F1923"/>
    <mergeCell ref="H1923:I1923"/>
    <mergeCell ref="A1924:B1924"/>
    <mergeCell ref="C1924:F1924"/>
    <mergeCell ref="H1924:I1924"/>
    <mergeCell ref="A1921:B1921"/>
    <mergeCell ref="C1921:F1921"/>
    <mergeCell ref="H1921:I1921"/>
    <mergeCell ref="A1922:B1922"/>
    <mergeCell ref="C1922:F1922"/>
    <mergeCell ref="H1922:I1922"/>
    <mergeCell ref="A1919:B1919"/>
    <mergeCell ref="C1919:F1919"/>
    <mergeCell ref="H1919:I1919"/>
    <mergeCell ref="A1920:B1920"/>
    <mergeCell ref="C1920:F1920"/>
    <mergeCell ref="H1920:I1920"/>
    <mergeCell ref="A1917:B1917"/>
    <mergeCell ref="C1917:F1917"/>
    <mergeCell ref="H1917:I1917"/>
    <mergeCell ref="A1918:B1918"/>
    <mergeCell ref="C1918:F1918"/>
    <mergeCell ref="H1918:I1918"/>
    <mergeCell ref="A1939:B1939"/>
    <mergeCell ref="C1939:F1939"/>
    <mergeCell ref="H1939:I1939"/>
    <mergeCell ref="A1940:B1940"/>
    <mergeCell ref="C1940:F1940"/>
    <mergeCell ref="H1940:I1940"/>
    <mergeCell ref="A1937:B1937"/>
    <mergeCell ref="C1937:F1937"/>
    <mergeCell ref="H1937:I1937"/>
    <mergeCell ref="A1938:B1938"/>
    <mergeCell ref="C1938:F1938"/>
    <mergeCell ref="H1938:I1938"/>
    <mergeCell ref="A1935:B1935"/>
    <mergeCell ref="C1935:F1935"/>
    <mergeCell ref="H1935:I1935"/>
    <mergeCell ref="A1936:B1936"/>
    <mergeCell ref="C1936:F1936"/>
    <mergeCell ref="H1936:I1936"/>
    <mergeCell ref="A1933:B1933"/>
    <mergeCell ref="C1933:F1933"/>
    <mergeCell ref="H1933:I1933"/>
    <mergeCell ref="A1934:B1934"/>
    <mergeCell ref="C1934:F1934"/>
    <mergeCell ref="H1934:I1934"/>
    <mergeCell ref="A1931:B1931"/>
    <mergeCell ref="C1931:F1931"/>
    <mergeCell ref="H1931:I1931"/>
    <mergeCell ref="A1932:B1932"/>
    <mergeCell ref="C1932:F1932"/>
    <mergeCell ref="H1932:I1932"/>
    <mergeCell ref="A1929:B1929"/>
    <mergeCell ref="C1929:F1929"/>
    <mergeCell ref="H1929:I1929"/>
    <mergeCell ref="A1930:B1930"/>
    <mergeCell ref="C1930:F1930"/>
    <mergeCell ref="H1930:I1930"/>
    <mergeCell ref="A1951:B1951"/>
    <mergeCell ref="C1951:F1951"/>
    <mergeCell ref="H1951:I1951"/>
    <mergeCell ref="A1952:B1952"/>
    <mergeCell ref="C1952:F1952"/>
    <mergeCell ref="H1952:I1952"/>
    <mergeCell ref="A1949:B1949"/>
    <mergeCell ref="C1949:F1949"/>
    <mergeCell ref="H1949:I1949"/>
    <mergeCell ref="A1950:B1950"/>
    <mergeCell ref="C1950:F1950"/>
    <mergeCell ref="H1950:I1950"/>
    <mergeCell ref="A1947:B1947"/>
    <mergeCell ref="C1947:F1947"/>
    <mergeCell ref="H1947:I1947"/>
    <mergeCell ref="A1948:B1948"/>
    <mergeCell ref="C1948:F1948"/>
    <mergeCell ref="H1948:I1948"/>
    <mergeCell ref="A1945:B1945"/>
    <mergeCell ref="C1945:F1945"/>
    <mergeCell ref="H1945:I1945"/>
    <mergeCell ref="A1946:B1946"/>
    <mergeCell ref="C1946:F1946"/>
    <mergeCell ref="H1946:I1946"/>
    <mergeCell ref="A1943:B1943"/>
    <mergeCell ref="C1943:F1943"/>
    <mergeCell ref="H1943:I1943"/>
    <mergeCell ref="A1944:B1944"/>
    <mergeCell ref="C1944:F1944"/>
    <mergeCell ref="H1944:I1944"/>
    <mergeCell ref="A1941:B1941"/>
    <mergeCell ref="C1941:F1941"/>
    <mergeCell ref="H1941:I1941"/>
    <mergeCell ref="A1942:B1942"/>
    <mergeCell ref="C1942:F1942"/>
    <mergeCell ref="H1942:I1942"/>
    <mergeCell ref="A1963:B1963"/>
    <mergeCell ref="C1963:F1963"/>
    <mergeCell ref="H1963:I1963"/>
    <mergeCell ref="A1964:B1964"/>
    <mergeCell ref="C1964:F1964"/>
    <mergeCell ref="H1964:I1964"/>
    <mergeCell ref="A1961:B1961"/>
    <mergeCell ref="C1961:F1961"/>
    <mergeCell ref="H1961:I1961"/>
    <mergeCell ref="A1962:B1962"/>
    <mergeCell ref="C1962:F1962"/>
    <mergeCell ref="H1962:I1962"/>
    <mergeCell ref="A1959:B1959"/>
    <mergeCell ref="C1959:F1959"/>
    <mergeCell ref="H1959:I1959"/>
    <mergeCell ref="A1960:B1960"/>
    <mergeCell ref="C1960:F1960"/>
    <mergeCell ref="H1960:I1960"/>
    <mergeCell ref="A1957:B1957"/>
    <mergeCell ref="C1957:F1957"/>
    <mergeCell ref="H1957:I1957"/>
    <mergeCell ref="A1958:B1958"/>
    <mergeCell ref="C1958:F1958"/>
    <mergeCell ref="H1958:I1958"/>
    <mergeCell ref="A1955:B1955"/>
    <mergeCell ref="C1955:F1955"/>
    <mergeCell ref="H1955:I1955"/>
    <mergeCell ref="A1956:B1956"/>
    <mergeCell ref="C1956:F1956"/>
    <mergeCell ref="H1956:I1956"/>
    <mergeCell ref="A1953:B1953"/>
    <mergeCell ref="C1953:F1953"/>
    <mergeCell ref="H1953:I1953"/>
    <mergeCell ref="A1954:B1954"/>
    <mergeCell ref="C1954:F1954"/>
    <mergeCell ref="H1954:I1954"/>
    <mergeCell ref="A1975:B1975"/>
    <mergeCell ref="C1975:F1975"/>
    <mergeCell ref="H1975:I1975"/>
    <mergeCell ref="A1976:B1976"/>
    <mergeCell ref="C1976:F1976"/>
    <mergeCell ref="H1976:I1976"/>
    <mergeCell ref="A1973:B1973"/>
    <mergeCell ref="C1973:F1973"/>
    <mergeCell ref="H1973:I1973"/>
    <mergeCell ref="A1974:B1974"/>
    <mergeCell ref="C1974:F1974"/>
    <mergeCell ref="H1974:I1974"/>
    <mergeCell ref="A1971:B1971"/>
    <mergeCell ref="C1971:F1971"/>
    <mergeCell ref="H1971:I1971"/>
    <mergeCell ref="A1972:B1972"/>
    <mergeCell ref="C1972:F1972"/>
    <mergeCell ref="H1972:I1972"/>
    <mergeCell ref="A1969:B1969"/>
    <mergeCell ref="C1969:F1969"/>
    <mergeCell ref="H1969:I1969"/>
    <mergeCell ref="A1970:B1970"/>
    <mergeCell ref="C1970:F1970"/>
    <mergeCell ref="H1970:I1970"/>
    <mergeCell ref="A1967:B1967"/>
    <mergeCell ref="C1967:F1967"/>
    <mergeCell ref="H1967:I1967"/>
    <mergeCell ref="A1968:B1968"/>
    <mergeCell ref="C1968:F1968"/>
    <mergeCell ref="H1968:I1968"/>
    <mergeCell ref="A1965:B1965"/>
    <mergeCell ref="C1965:F1965"/>
    <mergeCell ref="H1965:I1965"/>
    <mergeCell ref="A1966:B1966"/>
    <mergeCell ref="C1966:F1966"/>
    <mergeCell ref="H1966:I1966"/>
    <mergeCell ref="A1987:B1987"/>
    <mergeCell ref="C1987:F1987"/>
    <mergeCell ref="H1987:I1987"/>
    <mergeCell ref="A1988:B1988"/>
    <mergeCell ref="C1988:F1988"/>
    <mergeCell ref="H1988:I1988"/>
    <mergeCell ref="A1985:B1985"/>
    <mergeCell ref="C1985:F1985"/>
    <mergeCell ref="H1985:I1985"/>
    <mergeCell ref="A1986:B1986"/>
    <mergeCell ref="C1986:F1986"/>
    <mergeCell ref="H1986:I1986"/>
    <mergeCell ref="A1983:B1983"/>
    <mergeCell ref="C1983:F1983"/>
    <mergeCell ref="H1983:I1983"/>
    <mergeCell ref="A1984:B1984"/>
    <mergeCell ref="C1984:F1984"/>
    <mergeCell ref="H1984:I1984"/>
    <mergeCell ref="A1981:B1981"/>
    <mergeCell ref="C1981:F1981"/>
    <mergeCell ref="H1981:I1981"/>
    <mergeCell ref="A1982:B1982"/>
    <mergeCell ref="C1982:F1982"/>
    <mergeCell ref="H1982:I1982"/>
    <mergeCell ref="A1979:B1979"/>
    <mergeCell ref="C1979:F1979"/>
    <mergeCell ref="H1979:I1979"/>
    <mergeCell ref="A1980:B1980"/>
    <mergeCell ref="C1980:F1980"/>
    <mergeCell ref="H1980:I1980"/>
    <mergeCell ref="A1977:B1977"/>
    <mergeCell ref="C1977:F1977"/>
    <mergeCell ref="H1977:I1977"/>
    <mergeCell ref="A1978:B1978"/>
    <mergeCell ref="C1978:F1978"/>
    <mergeCell ref="H1978:I1978"/>
    <mergeCell ref="A1999:B1999"/>
    <mergeCell ref="C1999:F1999"/>
    <mergeCell ref="H1999:I1999"/>
    <mergeCell ref="A2000:B2000"/>
    <mergeCell ref="C2000:F2000"/>
    <mergeCell ref="H2000:I2000"/>
    <mergeCell ref="A1997:B1997"/>
    <mergeCell ref="C1997:F1997"/>
    <mergeCell ref="H1997:I1997"/>
    <mergeCell ref="A1998:B1998"/>
    <mergeCell ref="C1998:F1998"/>
    <mergeCell ref="H1998:I1998"/>
    <mergeCell ref="A1995:B1995"/>
    <mergeCell ref="C1995:F1995"/>
    <mergeCell ref="H1995:I1995"/>
    <mergeCell ref="A1996:B1996"/>
    <mergeCell ref="C1996:F1996"/>
    <mergeCell ref="H1996:I1996"/>
    <mergeCell ref="A1993:B1993"/>
    <mergeCell ref="C1993:F1993"/>
    <mergeCell ref="H1993:I1993"/>
    <mergeCell ref="A1994:B1994"/>
    <mergeCell ref="C1994:F1994"/>
    <mergeCell ref="H1994:I1994"/>
    <mergeCell ref="A1991:B1991"/>
    <mergeCell ref="C1991:F1991"/>
    <mergeCell ref="H1991:I1991"/>
    <mergeCell ref="A1992:B1992"/>
    <mergeCell ref="C1992:F1992"/>
    <mergeCell ref="H1992:I1992"/>
    <mergeCell ref="A1989:B1989"/>
    <mergeCell ref="C1989:F1989"/>
    <mergeCell ref="H1989:I1989"/>
    <mergeCell ref="A1990:B1990"/>
    <mergeCell ref="C1990:F1990"/>
    <mergeCell ref="H1990:I1990"/>
    <mergeCell ref="A2011:B2011"/>
    <mergeCell ref="C2011:F2011"/>
    <mergeCell ref="H2011:I2011"/>
    <mergeCell ref="A2012:B2012"/>
    <mergeCell ref="C2012:F2012"/>
    <mergeCell ref="H2012:I2012"/>
    <mergeCell ref="A2009:B2009"/>
    <mergeCell ref="C2009:F2009"/>
    <mergeCell ref="H2009:I2009"/>
    <mergeCell ref="A2010:B2010"/>
    <mergeCell ref="C2010:F2010"/>
    <mergeCell ref="H2010:I2010"/>
    <mergeCell ref="A2007:B2007"/>
    <mergeCell ref="C2007:F2007"/>
    <mergeCell ref="H2007:I2007"/>
    <mergeCell ref="A2008:B2008"/>
    <mergeCell ref="C2008:F2008"/>
    <mergeCell ref="H2008:I2008"/>
    <mergeCell ref="A2005:B2005"/>
    <mergeCell ref="C2005:F2005"/>
    <mergeCell ref="H2005:I2005"/>
    <mergeCell ref="A2006:B2006"/>
    <mergeCell ref="C2006:F2006"/>
    <mergeCell ref="H2006:I2006"/>
    <mergeCell ref="A2003:B2003"/>
    <mergeCell ref="C2003:F2003"/>
    <mergeCell ref="H2003:I2003"/>
    <mergeCell ref="A2004:B2004"/>
    <mergeCell ref="C2004:F2004"/>
    <mergeCell ref="H2004:I2004"/>
    <mergeCell ref="A2001:B2001"/>
    <mergeCell ref="C2001:F2001"/>
    <mergeCell ref="H2001:I2001"/>
    <mergeCell ref="A2002:B2002"/>
    <mergeCell ref="C2002:F2002"/>
    <mergeCell ref="H2002:I2002"/>
    <mergeCell ref="A2023:B2023"/>
    <mergeCell ref="C2023:F2023"/>
    <mergeCell ref="H2023:I2023"/>
    <mergeCell ref="A2024:B2024"/>
    <mergeCell ref="C2024:F2024"/>
    <mergeCell ref="H2024:I2024"/>
    <mergeCell ref="A2021:B2021"/>
    <mergeCell ref="C2021:F2021"/>
    <mergeCell ref="H2021:I2021"/>
    <mergeCell ref="A2022:B2022"/>
    <mergeCell ref="C2022:F2022"/>
    <mergeCell ref="H2022:I2022"/>
    <mergeCell ref="A2019:B2019"/>
    <mergeCell ref="C2019:F2019"/>
    <mergeCell ref="H2019:I2019"/>
    <mergeCell ref="A2020:B2020"/>
    <mergeCell ref="C2020:F2020"/>
    <mergeCell ref="H2020:I2020"/>
    <mergeCell ref="A2017:B2017"/>
    <mergeCell ref="C2017:F2017"/>
    <mergeCell ref="H2017:I2017"/>
    <mergeCell ref="A2018:B2018"/>
    <mergeCell ref="C2018:F2018"/>
    <mergeCell ref="H2018:I2018"/>
    <mergeCell ref="A2015:B2015"/>
    <mergeCell ref="C2015:F2015"/>
    <mergeCell ref="H2015:I2015"/>
    <mergeCell ref="A2016:B2016"/>
    <mergeCell ref="C2016:F2016"/>
    <mergeCell ref="H2016:I2016"/>
    <mergeCell ref="A2013:B2013"/>
    <mergeCell ref="C2013:F2013"/>
    <mergeCell ref="H2013:I2013"/>
    <mergeCell ref="A2014:B2014"/>
    <mergeCell ref="C2014:F2014"/>
    <mergeCell ref="H2014:I2014"/>
    <mergeCell ref="A2035:B2035"/>
    <mergeCell ref="C2035:F2035"/>
    <mergeCell ref="H2035:I2035"/>
    <mergeCell ref="A2036:B2036"/>
    <mergeCell ref="C2036:F2036"/>
    <mergeCell ref="H2036:I2036"/>
    <mergeCell ref="A2033:B2033"/>
    <mergeCell ref="C2033:F2033"/>
    <mergeCell ref="H2033:I2033"/>
    <mergeCell ref="A2034:B2034"/>
    <mergeCell ref="C2034:F2034"/>
    <mergeCell ref="H2034:I2034"/>
    <mergeCell ref="A2031:B2031"/>
    <mergeCell ref="C2031:F2031"/>
    <mergeCell ref="H2031:I2031"/>
    <mergeCell ref="A2032:B2032"/>
    <mergeCell ref="C2032:F2032"/>
    <mergeCell ref="H2032:I2032"/>
    <mergeCell ref="A2029:B2029"/>
    <mergeCell ref="C2029:F2029"/>
    <mergeCell ref="H2029:I2029"/>
    <mergeCell ref="A2030:B2030"/>
    <mergeCell ref="C2030:F2030"/>
    <mergeCell ref="H2030:I2030"/>
    <mergeCell ref="A2027:B2027"/>
    <mergeCell ref="C2027:F2027"/>
    <mergeCell ref="H2027:I2027"/>
    <mergeCell ref="A2028:B2028"/>
    <mergeCell ref="C2028:F2028"/>
    <mergeCell ref="H2028:I2028"/>
    <mergeCell ref="A2025:B2025"/>
    <mergeCell ref="C2025:F2025"/>
    <mergeCell ref="H2025:I2025"/>
    <mergeCell ref="A2026:B2026"/>
    <mergeCell ref="C2026:F2026"/>
    <mergeCell ref="H2026:I2026"/>
    <mergeCell ref="A2047:B2047"/>
    <mergeCell ref="C2047:F2047"/>
    <mergeCell ref="H2047:I2047"/>
    <mergeCell ref="A2048:B2048"/>
    <mergeCell ref="C2048:F2048"/>
    <mergeCell ref="H2048:I2048"/>
    <mergeCell ref="A2045:B2045"/>
    <mergeCell ref="C2045:F2045"/>
    <mergeCell ref="H2045:I2045"/>
    <mergeCell ref="A2046:B2046"/>
    <mergeCell ref="C2046:F2046"/>
    <mergeCell ref="H2046:I2046"/>
    <mergeCell ref="A2043:B2043"/>
    <mergeCell ref="C2043:F2043"/>
    <mergeCell ref="H2043:I2043"/>
    <mergeCell ref="A2044:B2044"/>
    <mergeCell ref="C2044:F2044"/>
    <mergeCell ref="H2044:I2044"/>
    <mergeCell ref="A2041:B2041"/>
    <mergeCell ref="C2041:F2041"/>
    <mergeCell ref="H2041:I2041"/>
    <mergeCell ref="A2042:B2042"/>
    <mergeCell ref="C2042:F2042"/>
    <mergeCell ref="H2042:I2042"/>
    <mergeCell ref="A2039:B2039"/>
    <mergeCell ref="C2039:F2039"/>
    <mergeCell ref="H2039:I2039"/>
    <mergeCell ref="A2040:B2040"/>
    <mergeCell ref="C2040:F2040"/>
    <mergeCell ref="H2040:I2040"/>
    <mergeCell ref="A2037:B2037"/>
    <mergeCell ref="C2037:F2037"/>
    <mergeCell ref="H2037:I2037"/>
    <mergeCell ref="A2038:B2038"/>
    <mergeCell ref="C2038:F2038"/>
    <mergeCell ref="H2038:I2038"/>
    <mergeCell ref="A2059:B2059"/>
    <mergeCell ref="C2059:F2059"/>
    <mergeCell ref="H2059:I2059"/>
    <mergeCell ref="A2060:B2060"/>
    <mergeCell ref="C2060:F2060"/>
    <mergeCell ref="H2060:I2060"/>
    <mergeCell ref="A2057:B2057"/>
    <mergeCell ref="C2057:F2057"/>
    <mergeCell ref="H2057:I2057"/>
    <mergeCell ref="A2058:B2058"/>
    <mergeCell ref="C2058:F2058"/>
    <mergeCell ref="H2058:I2058"/>
    <mergeCell ref="A2055:B2055"/>
    <mergeCell ref="C2055:F2055"/>
    <mergeCell ref="H2055:I2055"/>
    <mergeCell ref="A2056:B2056"/>
    <mergeCell ref="C2056:F2056"/>
    <mergeCell ref="H2056:I2056"/>
    <mergeCell ref="A2053:B2053"/>
    <mergeCell ref="C2053:F2053"/>
    <mergeCell ref="H2053:I2053"/>
    <mergeCell ref="A2054:B2054"/>
    <mergeCell ref="C2054:F2054"/>
    <mergeCell ref="H2054:I2054"/>
    <mergeCell ref="A2051:B2051"/>
    <mergeCell ref="C2051:F2051"/>
    <mergeCell ref="H2051:I2051"/>
    <mergeCell ref="A2052:B2052"/>
    <mergeCell ref="C2052:F2052"/>
    <mergeCell ref="H2052:I2052"/>
    <mergeCell ref="A2049:B2049"/>
    <mergeCell ref="C2049:F2049"/>
    <mergeCell ref="H2049:I2049"/>
    <mergeCell ref="A2050:B2050"/>
    <mergeCell ref="C2050:F2050"/>
    <mergeCell ref="H2050:I2050"/>
    <mergeCell ref="A2071:B2071"/>
    <mergeCell ref="C2071:F2071"/>
    <mergeCell ref="H2071:I2071"/>
    <mergeCell ref="A2072:B2072"/>
    <mergeCell ref="C2072:F2072"/>
    <mergeCell ref="H2072:I2072"/>
    <mergeCell ref="A2069:B2069"/>
    <mergeCell ref="C2069:F2069"/>
    <mergeCell ref="H2069:I2069"/>
    <mergeCell ref="A2070:B2070"/>
    <mergeCell ref="C2070:F2070"/>
    <mergeCell ref="H2070:I2070"/>
    <mergeCell ref="A2067:B2067"/>
    <mergeCell ref="C2067:F2067"/>
    <mergeCell ref="H2067:I2067"/>
    <mergeCell ref="A2068:B2068"/>
    <mergeCell ref="C2068:F2068"/>
    <mergeCell ref="H2068:I2068"/>
    <mergeCell ref="A2065:B2065"/>
    <mergeCell ref="C2065:F2065"/>
    <mergeCell ref="H2065:I2065"/>
    <mergeCell ref="A2066:B2066"/>
    <mergeCell ref="C2066:F2066"/>
    <mergeCell ref="H2066:I2066"/>
    <mergeCell ref="A2063:B2063"/>
    <mergeCell ref="C2063:F2063"/>
    <mergeCell ref="H2063:I2063"/>
    <mergeCell ref="A2064:B2064"/>
    <mergeCell ref="C2064:F2064"/>
    <mergeCell ref="H2064:I2064"/>
    <mergeCell ref="A2061:B2061"/>
    <mergeCell ref="C2061:F2061"/>
    <mergeCell ref="H2061:I2061"/>
    <mergeCell ref="A2062:B2062"/>
    <mergeCell ref="C2062:F2062"/>
    <mergeCell ref="H2062:I2062"/>
    <mergeCell ref="A2083:B2083"/>
    <mergeCell ref="C2083:F2083"/>
    <mergeCell ref="H2083:I2083"/>
    <mergeCell ref="A2084:B2084"/>
    <mergeCell ref="C2084:F2084"/>
    <mergeCell ref="H2084:I2084"/>
    <mergeCell ref="A2081:B2081"/>
    <mergeCell ref="C2081:F2081"/>
    <mergeCell ref="H2081:I2081"/>
    <mergeCell ref="A2082:B2082"/>
    <mergeCell ref="C2082:F2082"/>
    <mergeCell ref="H2082:I2082"/>
    <mergeCell ref="A2079:B2079"/>
    <mergeCell ref="C2079:F2079"/>
    <mergeCell ref="H2079:I2079"/>
    <mergeCell ref="A2080:B2080"/>
    <mergeCell ref="C2080:F2080"/>
    <mergeCell ref="H2080:I2080"/>
    <mergeCell ref="A2077:B2077"/>
    <mergeCell ref="C2077:F2077"/>
    <mergeCell ref="H2077:I2077"/>
    <mergeCell ref="A2078:B2078"/>
    <mergeCell ref="C2078:F2078"/>
    <mergeCell ref="H2078:I2078"/>
    <mergeCell ref="A2075:B2075"/>
    <mergeCell ref="C2075:F2075"/>
    <mergeCell ref="H2075:I2075"/>
    <mergeCell ref="A2076:B2076"/>
    <mergeCell ref="C2076:F2076"/>
    <mergeCell ref="H2076:I2076"/>
    <mergeCell ref="A2073:B2073"/>
    <mergeCell ref="C2073:F2073"/>
    <mergeCell ref="H2073:I2073"/>
    <mergeCell ref="A2074:B2074"/>
    <mergeCell ref="C2074:F2074"/>
    <mergeCell ref="H2074:I2074"/>
    <mergeCell ref="A2095:B2095"/>
    <mergeCell ref="C2095:F2095"/>
    <mergeCell ref="H2095:I2095"/>
    <mergeCell ref="A2096:B2096"/>
    <mergeCell ref="C2096:F2096"/>
    <mergeCell ref="H2096:I2096"/>
    <mergeCell ref="A2093:B2093"/>
    <mergeCell ref="C2093:F2093"/>
    <mergeCell ref="H2093:I2093"/>
    <mergeCell ref="A2094:B2094"/>
    <mergeCell ref="C2094:F2094"/>
    <mergeCell ref="H2094:I2094"/>
    <mergeCell ref="A2091:B2091"/>
    <mergeCell ref="C2091:F2091"/>
    <mergeCell ref="H2091:I2091"/>
    <mergeCell ref="A2092:B2092"/>
    <mergeCell ref="C2092:F2092"/>
    <mergeCell ref="H2092:I2092"/>
    <mergeCell ref="A2089:B2089"/>
    <mergeCell ref="C2089:F2089"/>
    <mergeCell ref="H2089:I2089"/>
    <mergeCell ref="A2090:B2090"/>
    <mergeCell ref="C2090:F2090"/>
    <mergeCell ref="H2090:I2090"/>
    <mergeCell ref="A2087:B2087"/>
    <mergeCell ref="C2087:F2087"/>
    <mergeCell ref="H2087:I2087"/>
    <mergeCell ref="A2088:B2088"/>
    <mergeCell ref="C2088:F2088"/>
    <mergeCell ref="H2088:I2088"/>
    <mergeCell ref="A2085:B2085"/>
    <mergeCell ref="C2085:F2085"/>
    <mergeCell ref="H2085:I2085"/>
    <mergeCell ref="A2086:B2086"/>
    <mergeCell ref="C2086:F2086"/>
    <mergeCell ref="H2086:I2086"/>
    <mergeCell ref="A2107:B2107"/>
    <mergeCell ref="C2107:F2107"/>
    <mergeCell ref="H2107:I2107"/>
    <mergeCell ref="A2108:B2108"/>
    <mergeCell ref="C2108:F2108"/>
    <mergeCell ref="H2108:I2108"/>
    <mergeCell ref="A2105:B2105"/>
    <mergeCell ref="C2105:F2105"/>
    <mergeCell ref="H2105:I2105"/>
    <mergeCell ref="A2106:B2106"/>
    <mergeCell ref="C2106:F2106"/>
    <mergeCell ref="H2106:I2106"/>
    <mergeCell ref="A2103:B2103"/>
    <mergeCell ref="C2103:F2103"/>
    <mergeCell ref="H2103:I2103"/>
    <mergeCell ref="A2104:B2104"/>
    <mergeCell ref="C2104:F2104"/>
    <mergeCell ref="H2104:I2104"/>
    <mergeCell ref="A2101:B2101"/>
    <mergeCell ref="C2101:F2101"/>
    <mergeCell ref="H2101:I2101"/>
    <mergeCell ref="A2102:B2102"/>
    <mergeCell ref="C2102:F2102"/>
    <mergeCell ref="H2102:I2102"/>
    <mergeCell ref="A2099:B2099"/>
    <mergeCell ref="C2099:F2099"/>
    <mergeCell ref="H2099:I2099"/>
    <mergeCell ref="A2100:B2100"/>
    <mergeCell ref="C2100:F2100"/>
    <mergeCell ref="H2100:I2100"/>
    <mergeCell ref="A2097:B2097"/>
    <mergeCell ref="C2097:F2097"/>
    <mergeCell ref="H2097:I2097"/>
    <mergeCell ref="A2098:B2098"/>
    <mergeCell ref="C2098:F2098"/>
    <mergeCell ref="H2098:I2098"/>
    <mergeCell ref="A2119:B2119"/>
    <mergeCell ref="C2119:F2119"/>
    <mergeCell ref="H2119:I2119"/>
    <mergeCell ref="A2120:B2120"/>
    <mergeCell ref="C2120:F2120"/>
    <mergeCell ref="H2120:I2120"/>
    <mergeCell ref="A2117:B2117"/>
    <mergeCell ref="C2117:F2117"/>
    <mergeCell ref="H2117:I2117"/>
    <mergeCell ref="A2118:B2118"/>
    <mergeCell ref="C2118:F2118"/>
    <mergeCell ref="H2118:I2118"/>
    <mergeCell ref="A2115:B2115"/>
    <mergeCell ref="C2115:F2115"/>
    <mergeCell ref="H2115:I2115"/>
    <mergeCell ref="A2116:B2116"/>
    <mergeCell ref="C2116:F2116"/>
    <mergeCell ref="H2116:I2116"/>
    <mergeCell ref="A2113:B2113"/>
    <mergeCell ref="C2113:F2113"/>
    <mergeCell ref="H2113:I2113"/>
    <mergeCell ref="A2114:B2114"/>
    <mergeCell ref="C2114:F2114"/>
    <mergeCell ref="H2114:I2114"/>
    <mergeCell ref="A2111:B2111"/>
    <mergeCell ref="C2111:F2111"/>
    <mergeCell ref="H2111:I2111"/>
    <mergeCell ref="A2112:B2112"/>
    <mergeCell ref="C2112:F2112"/>
    <mergeCell ref="H2112:I2112"/>
    <mergeCell ref="A2109:B2109"/>
    <mergeCell ref="C2109:F2109"/>
    <mergeCell ref="H2109:I2109"/>
    <mergeCell ref="A2110:B2110"/>
    <mergeCell ref="C2110:F2110"/>
    <mergeCell ref="H2110:I2110"/>
    <mergeCell ref="A2131:B2131"/>
    <mergeCell ref="C2131:F2131"/>
    <mergeCell ref="H2131:I2131"/>
    <mergeCell ref="A2132:B2132"/>
    <mergeCell ref="C2132:F2132"/>
    <mergeCell ref="H2132:I2132"/>
    <mergeCell ref="A2129:B2129"/>
    <mergeCell ref="C2129:F2129"/>
    <mergeCell ref="H2129:I2129"/>
    <mergeCell ref="A2130:B2130"/>
    <mergeCell ref="C2130:F2130"/>
    <mergeCell ref="H2130:I2130"/>
    <mergeCell ref="A2127:B2127"/>
    <mergeCell ref="C2127:F2127"/>
    <mergeCell ref="H2127:I2127"/>
    <mergeCell ref="A2128:B2128"/>
    <mergeCell ref="C2128:F2128"/>
    <mergeCell ref="H2128:I2128"/>
    <mergeCell ref="A2125:B2125"/>
    <mergeCell ref="C2125:F2125"/>
    <mergeCell ref="H2125:I2125"/>
    <mergeCell ref="A2126:B2126"/>
    <mergeCell ref="C2126:F2126"/>
    <mergeCell ref="H2126:I2126"/>
    <mergeCell ref="A2123:B2123"/>
    <mergeCell ref="C2123:F2123"/>
    <mergeCell ref="H2123:I2123"/>
    <mergeCell ref="A2124:B2124"/>
    <mergeCell ref="C2124:F2124"/>
    <mergeCell ref="H2124:I2124"/>
    <mergeCell ref="A2121:B2121"/>
    <mergeCell ref="C2121:F2121"/>
    <mergeCell ref="H2121:I2121"/>
    <mergeCell ref="A2122:B2122"/>
    <mergeCell ref="C2122:F2122"/>
    <mergeCell ref="H2122:I2122"/>
    <mergeCell ref="A2143:B2143"/>
    <mergeCell ref="C2143:F2143"/>
    <mergeCell ref="H2143:I2143"/>
    <mergeCell ref="A2144:B2144"/>
    <mergeCell ref="C2144:F2144"/>
    <mergeCell ref="H2144:I2144"/>
    <mergeCell ref="A2141:B2141"/>
    <mergeCell ref="C2141:F2141"/>
    <mergeCell ref="H2141:I2141"/>
    <mergeCell ref="A2142:B2142"/>
    <mergeCell ref="C2142:F2142"/>
    <mergeCell ref="H2142:I2142"/>
    <mergeCell ref="A2139:B2139"/>
    <mergeCell ref="C2139:F2139"/>
    <mergeCell ref="H2139:I2139"/>
    <mergeCell ref="A2140:B2140"/>
    <mergeCell ref="C2140:F2140"/>
    <mergeCell ref="H2140:I2140"/>
    <mergeCell ref="A2137:B2137"/>
    <mergeCell ref="C2137:F2137"/>
    <mergeCell ref="H2137:I2137"/>
    <mergeCell ref="A2138:B2138"/>
    <mergeCell ref="C2138:F2138"/>
    <mergeCell ref="H2138:I2138"/>
    <mergeCell ref="A2135:B2135"/>
    <mergeCell ref="C2135:F2135"/>
    <mergeCell ref="H2135:I2135"/>
    <mergeCell ref="A2136:B2136"/>
    <mergeCell ref="C2136:F2136"/>
    <mergeCell ref="H2136:I2136"/>
    <mergeCell ref="A2133:B2133"/>
    <mergeCell ref="C2133:F2133"/>
    <mergeCell ref="H2133:I2133"/>
    <mergeCell ref="A2134:B2134"/>
    <mergeCell ref="C2134:F2134"/>
    <mergeCell ref="H2134:I2134"/>
    <mergeCell ref="A2155:B2155"/>
    <mergeCell ref="C2155:F2155"/>
    <mergeCell ref="H2155:I2155"/>
    <mergeCell ref="A2156:B2156"/>
    <mergeCell ref="C2156:F2156"/>
    <mergeCell ref="H2156:I2156"/>
    <mergeCell ref="A2153:B2153"/>
    <mergeCell ref="C2153:F2153"/>
    <mergeCell ref="H2153:I2153"/>
    <mergeCell ref="A2154:B2154"/>
    <mergeCell ref="C2154:F2154"/>
    <mergeCell ref="H2154:I2154"/>
    <mergeCell ref="A2151:B2151"/>
    <mergeCell ref="C2151:F2151"/>
    <mergeCell ref="H2151:I2151"/>
    <mergeCell ref="A2152:B2152"/>
    <mergeCell ref="C2152:F2152"/>
    <mergeCell ref="H2152:I2152"/>
    <mergeCell ref="A2149:B2149"/>
    <mergeCell ref="C2149:F2149"/>
    <mergeCell ref="H2149:I2149"/>
    <mergeCell ref="A2150:B2150"/>
    <mergeCell ref="C2150:F2150"/>
    <mergeCell ref="H2150:I2150"/>
    <mergeCell ref="A2147:B2147"/>
    <mergeCell ref="C2147:F2147"/>
    <mergeCell ref="H2147:I2147"/>
    <mergeCell ref="A2148:B2148"/>
    <mergeCell ref="C2148:F2148"/>
    <mergeCell ref="H2148:I2148"/>
    <mergeCell ref="A2145:B2145"/>
    <mergeCell ref="C2145:F2145"/>
    <mergeCell ref="H2145:I2145"/>
    <mergeCell ref="A2146:B2146"/>
    <mergeCell ref="C2146:F2146"/>
    <mergeCell ref="H2146:I2146"/>
    <mergeCell ref="A2167:B2167"/>
    <mergeCell ref="C2167:F2167"/>
    <mergeCell ref="H2167:I2167"/>
    <mergeCell ref="A2168:B2168"/>
    <mergeCell ref="C2168:F2168"/>
    <mergeCell ref="H2168:I2168"/>
    <mergeCell ref="A2165:B2165"/>
    <mergeCell ref="C2165:F2165"/>
    <mergeCell ref="H2165:I2165"/>
    <mergeCell ref="A2166:B2166"/>
    <mergeCell ref="C2166:F2166"/>
    <mergeCell ref="H2166:I2166"/>
    <mergeCell ref="A2163:B2163"/>
    <mergeCell ref="C2163:F2163"/>
    <mergeCell ref="H2163:I2163"/>
    <mergeCell ref="A2164:B2164"/>
    <mergeCell ref="C2164:F2164"/>
    <mergeCell ref="H2164:I2164"/>
    <mergeCell ref="A2161:B2161"/>
    <mergeCell ref="C2161:F2161"/>
    <mergeCell ref="H2161:I2161"/>
    <mergeCell ref="A2162:B2162"/>
    <mergeCell ref="C2162:F2162"/>
    <mergeCell ref="H2162:I2162"/>
    <mergeCell ref="A2159:B2159"/>
    <mergeCell ref="C2159:F2159"/>
    <mergeCell ref="H2159:I2159"/>
    <mergeCell ref="A2160:B2160"/>
    <mergeCell ref="C2160:F2160"/>
    <mergeCell ref="H2160:I2160"/>
    <mergeCell ref="A2157:B2157"/>
    <mergeCell ref="C2157:F2157"/>
    <mergeCell ref="H2157:I2157"/>
    <mergeCell ref="A2158:B2158"/>
    <mergeCell ref="C2158:F2158"/>
    <mergeCell ref="H2158:I2158"/>
    <mergeCell ref="A2179:B2179"/>
    <mergeCell ref="C2179:F2179"/>
    <mergeCell ref="H2179:I2179"/>
    <mergeCell ref="A2180:B2180"/>
    <mergeCell ref="C2180:F2180"/>
    <mergeCell ref="H2180:I2180"/>
    <mergeCell ref="A2177:B2177"/>
    <mergeCell ref="C2177:F2177"/>
    <mergeCell ref="H2177:I2177"/>
    <mergeCell ref="A2178:B2178"/>
    <mergeCell ref="C2178:F2178"/>
    <mergeCell ref="H2178:I2178"/>
    <mergeCell ref="A2175:B2175"/>
    <mergeCell ref="C2175:F2175"/>
    <mergeCell ref="H2175:I2175"/>
    <mergeCell ref="A2176:B2176"/>
    <mergeCell ref="C2176:F2176"/>
    <mergeCell ref="H2176:I2176"/>
    <mergeCell ref="A2173:B2173"/>
    <mergeCell ref="C2173:F2173"/>
    <mergeCell ref="H2173:I2173"/>
    <mergeCell ref="A2174:B2174"/>
    <mergeCell ref="C2174:F2174"/>
    <mergeCell ref="H2174:I2174"/>
    <mergeCell ref="A2171:B2171"/>
    <mergeCell ref="C2171:F2171"/>
    <mergeCell ref="H2171:I2171"/>
    <mergeCell ref="A2172:B2172"/>
    <mergeCell ref="C2172:F2172"/>
    <mergeCell ref="H2172:I2172"/>
    <mergeCell ref="A2169:B2169"/>
    <mergeCell ref="C2169:F2169"/>
    <mergeCell ref="H2169:I2169"/>
    <mergeCell ref="A2170:B2170"/>
    <mergeCell ref="C2170:F2170"/>
    <mergeCell ref="H2170:I2170"/>
    <mergeCell ref="A2191:B2191"/>
    <mergeCell ref="C2191:F2191"/>
    <mergeCell ref="H2191:I2191"/>
    <mergeCell ref="A2192:B2192"/>
    <mergeCell ref="C2192:F2192"/>
    <mergeCell ref="H2192:I2192"/>
    <mergeCell ref="A2189:B2189"/>
    <mergeCell ref="C2189:F2189"/>
    <mergeCell ref="H2189:I2189"/>
    <mergeCell ref="A2190:B2190"/>
    <mergeCell ref="C2190:F2190"/>
    <mergeCell ref="H2190:I2190"/>
    <mergeCell ref="A2187:B2187"/>
    <mergeCell ref="C2187:F2187"/>
    <mergeCell ref="H2187:I2187"/>
    <mergeCell ref="A2188:B2188"/>
    <mergeCell ref="C2188:F2188"/>
    <mergeCell ref="H2188:I2188"/>
    <mergeCell ref="A2185:B2185"/>
    <mergeCell ref="C2185:F2185"/>
    <mergeCell ref="H2185:I2185"/>
    <mergeCell ref="A2186:B2186"/>
    <mergeCell ref="C2186:F2186"/>
    <mergeCell ref="H2186:I2186"/>
    <mergeCell ref="A2183:B2183"/>
    <mergeCell ref="C2183:F2183"/>
    <mergeCell ref="H2183:I2183"/>
    <mergeCell ref="A2184:B2184"/>
    <mergeCell ref="C2184:F2184"/>
    <mergeCell ref="H2184:I2184"/>
    <mergeCell ref="A2181:B2181"/>
    <mergeCell ref="C2181:F2181"/>
    <mergeCell ref="H2181:I2181"/>
    <mergeCell ref="A2182:B2182"/>
    <mergeCell ref="C2182:F2182"/>
    <mergeCell ref="H2182:I2182"/>
    <mergeCell ref="A2203:B2203"/>
    <mergeCell ref="C2203:F2203"/>
    <mergeCell ref="H2203:I2203"/>
    <mergeCell ref="A2204:B2204"/>
    <mergeCell ref="C2204:F2204"/>
    <mergeCell ref="H2204:I2204"/>
    <mergeCell ref="A2201:B2201"/>
    <mergeCell ref="C2201:F2201"/>
    <mergeCell ref="H2201:I2201"/>
    <mergeCell ref="A2202:B2202"/>
    <mergeCell ref="C2202:F2202"/>
    <mergeCell ref="H2202:I2202"/>
    <mergeCell ref="A2199:B2199"/>
    <mergeCell ref="C2199:F2199"/>
    <mergeCell ref="H2199:I2199"/>
    <mergeCell ref="A2200:B2200"/>
    <mergeCell ref="C2200:F2200"/>
    <mergeCell ref="H2200:I2200"/>
    <mergeCell ref="A2197:B2197"/>
    <mergeCell ref="C2197:F2197"/>
    <mergeCell ref="H2197:I2197"/>
    <mergeCell ref="A2198:B2198"/>
    <mergeCell ref="C2198:F2198"/>
    <mergeCell ref="H2198:I2198"/>
    <mergeCell ref="A2195:B2195"/>
    <mergeCell ref="C2195:F2195"/>
    <mergeCell ref="H2195:I2195"/>
    <mergeCell ref="A2196:B2196"/>
    <mergeCell ref="C2196:F2196"/>
    <mergeCell ref="H2196:I2196"/>
    <mergeCell ref="A2193:B2193"/>
    <mergeCell ref="C2193:F2193"/>
    <mergeCell ref="H2193:I2193"/>
    <mergeCell ref="A2194:B2194"/>
    <mergeCell ref="C2194:F2194"/>
    <mergeCell ref="H2194:I2194"/>
    <mergeCell ref="A2215:B2215"/>
    <mergeCell ref="C2215:F2215"/>
    <mergeCell ref="H2215:I2215"/>
    <mergeCell ref="A2216:B2216"/>
    <mergeCell ref="C2216:F2216"/>
    <mergeCell ref="H2216:I2216"/>
    <mergeCell ref="A2213:B2213"/>
    <mergeCell ref="C2213:F2213"/>
    <mergeCell ref="H2213:I2213"/>
    <mergeCell ref="A2214:B2214"/>
    <mergeCell ref="C2214:F2214"/>
    <mergeCell ref="H2214:I2214"/>
    <mergeCell ref="A2211:B2211"/>
    <mergeCell ref="C2211:F2211"/>
    <mergeCell ref="H2211:I2211"/>
    <mergeCell ref="A2212:B2212"/>
    <mergeCell ref="C2212:F2212"/>
    <mergeCell ref="H2212:I2212"/>
    <mergeCell ref="A2209:B2209"/>
    <mergeCell ref="C2209:F2209"/>
    <mergeCell ref="H2209:I2209"/>
    <mergeCell ref="A2210:B2210"/>
    <mergeCell ref="C2210:F2210"/>
    <mergeCell ref="H2210:I2210"/>
    <mergeCell ref="A2207:B2207"/>
    <mergeCell ref="C2207:F2207"/>
    <mergeCell ref="H2207:I2207"/>
    <mergeCell ref="A2208:B2208"/>
    <mergeCell ref="C2208:F2208"/>
    <mergeCell ref="H2208:I2208"/>
    <mergeCell ref="A2205:B2205"/>
    <mergeCell ref="C2205:F2205"/>
    <mergeCell ref="H2205:I2205"/>
    <mergeCell ref="A2206:B2206"/>
    <mergeCell ref="C2206:F2206"/>
    <mergeCell ref="H2206:I2206"/>
    <mergeCell ref="A2227:B2227"/>
    <mergeCell ref="C2227:F2227"/>
    <mergeCell ref="H2227:I2227"/>
    <mergeCell ref="A2228:B2228"/>
    <mergeCell ref="C2228:F2228"/>
    <mergeCell ref="H2228:I2228"/>
    <mergeCell ref="A2225:B2225"/>
    <mergeCell ref="C2225:F2225"/>
    <mergeCell ref="H2225:I2225"/>
    <mergeCell ref="A2226:B2226"/>
    <mergeCell ref="C2226:F2226"/>
    <mergeCell ref="H2226:I2226"/>
    <mergeCell ref="A2223:B2223"/>
    <mergeCell ref="C2223:F2223"/>
    <mergeCell ref="H2223:I2223"/>
    <mergeCell ref="A2224:B2224"/>
    <mergeCell ref="C2224:F2224"/>
    <mergeCell ref="H2224:I2224"/>
    <mergeCell ref="A2221:B2221"/>
    <mergeCell ref="C2221:F2221"/>
    <mergeCell ref="H2221:I2221"/>
    <mergeCell ref="A2222:B2222"/>
    <mergeCell ref="C2222:F2222"/>
    <mergeCell ref="H2222:I2222"/>
    <mergeCell ref="A2219:B2219"/>
    <mergeCell ref="C2219:F2219"/>
    <mergeCell ref="H2219:I2219"/>
    <mergeCell ref="A2220:B2220"/>
    <mergeCell ref="C2220:F2220"/>
    <mergeCell ref="H2220:I2220"/>
    <mergeCell ref="A2217:B2217"/>
    <mergeCell ref="C2217:F2217"/>
    <mergeCell ref="H2217:I2217"/>
    <mergeCell ref="A2218:B2218"/>
    <mergeCell ref="C2218:F2218"/>
    <mergeCell ref="H2218:I2218"/>
    <mergeCell ref="A2239:B2239"/>
    <mergeCell ref="C2239:F2239"/>
    <mergeCell ref="H2239:I2239"/>
    <mergeCell ref="A2240:B2240"/>
    <mergeCell ref="C2240:F2240"/>
    <mergeCell ref="H2240:I2240"/>
    <mergeCell ref="A2237:B2237"/>
    <mergeCell ref="C2237:F2237"/>
    <mergeCell ref="H2237:I2237"/>
    <mergeCell ref="A2238:B2238"/>
    <mergeCell ref="C2238:F2238"/>
    <mergeCell ref="H2238:I2238"/>
    <mergeCell ref="A2235:B2235"/>
    <mergeCell ref="C2235:F2235"/>
    <mergeCell ref="H2235:I2235"/>
    <mergeCell ref="A2236:B2236"/>
    <mergeCell ref="C2236:F2236"/>
    <mergeCell ref="H2236:I2236"/>
    <mergeCell ref="A2233:B2233"/>
    <mergeCell ref="C2233:F2233"/>
    <mergeCell ref="H2233:I2233"/>
    <mergeCell ref="A2234:B2234"/>
    <mergeCell ref="C2234:F2234"/>
    <mergeCell ref="H2234:I2234"/>
    <mergeCell ref="A2231:B2231"/>
    <mergeCell ref="C2231:F2231"/>
    <mergeCell ref="H2231:I2231"/>
    <mergeCell ref="A2232:B2232"/>
    <mergeCell ref="C2232:F2232"/>
    <mergeCell ref="H2232:I2232"/>
    <mergeCell ref="A2229:B2229"/>
    <mergeCell ref="C2229:F2229"/>
    <mergeCell ref="H2229:I2229"/>
    <mergeCell ref="A2230:B2230"/>
    <mergeCell ref="C2230:F2230"/>
    <mergeCell ref="H2230:I2230"/>
    <mergeCell ref="A2251:B2251"/>
    <mergeCell ref="C2251:F2251"/>
    <mergeCell ref="H2251:I2251"/>
    <mergeCell ref="A2252:B2252"/>
    <mergeCell ref="C2252:F2252"/>
    <mergeCell ref="H2252:I2252"/>
    <mergeCell ref="A2249:B2249"/>
    <mergeCell ref="C2249:F2249"/>
    <mergeCell ref="H2249:I2249"/>
    <mergeCell ref="A2250:B2250"/>
    <mergeCell ref="C2250:F2250"/>
    <mergeCell ref="H2250:I2250"/>
    <mergeCell ref="A2247:B2247"/>
    <mergeCell ref="C2247:F2247"/>
    <mergeCell ref="H2247:I2247"/>
    <mergeCell ref="A2248:B2248"/>
    <mergeCell ref="C2248:F2248"/>
    <mergeCell ref="H2248:I2248"/>
    <mergeCell ref="A2245:B2245"/>
    <mergeCell ref="C2245:F2245"/>
    <mergeCell ref="H2245:I2245"/>
    <mergeCell ref="A2246:B2246"/>
    <mergeCell ref="C2246:F2246"/>
    <mergeCell ref="H2246:I2246"/>
    <mergeCell ref="A2243:B2243"/>
    <mergeCell ref="C2243:F2243"/>
    <mergeCell ref="H2243:I2243"/>
    <mergeCell ref="A2244:B2244"/>
    <mergeCell ref="C2244:F2244"/>
    <mergeCell ref="H2244:I2244"/>
    <mergeCell ref="A2241:B2241"/>
    <mergeCell ref="C2241:F2241"/>
    <mergeCell ref="H2241:I2241"/>
    <mergeCell ref="A2242:B2242"/>
    <mergeCell ref="C2242:F2242"/>
    <mergeCell ref="H2242:I2242"/>
    <mergeCell ref="A2263:B2263"/>
    <mergeCell ref="C2263:F2263"/>
    <mergeCell ref="H2263:I2263"/>
    <mergeCell ref="A2264:B2264"/>
    <mergeCell ref="C2264:F2264"/>
    <mergeCell ref="H2264:I2264"/>
    <mergeCell ref="A2261:B2261"/>
    <mergeCell ref="C2261:F2261"/>
    <mergeCell ref="H2261:I2261"/>
    <mergeCell ref="A2262:B2262"/>
    <mergeCell ref="C2262:F2262"/>
    <mergeCell ref="H2262:I2262"/>
    <mergeCell ref="A2259:B2259"/>
    <mergeCell ref="C2259:F2259"/>
    <mergeCell ref="H2259:I2259"/>
    <mergeCell ref="A2260:B2260"/>
    <mergeCell ref="C2260:F2260"/>
    <mergeCell ref="H2260:I2260"/>
    <mergeCell ref="A2257:B2257"/>
    <mergeCell ref="C2257:F2257"/>
    <mergeCell ref="H2257:I2257"/>
    <mergeCell ref="A2258:B2258"/>
    <mergeCell ref="C2258:F2258"/>
    <mergeCell ref="H2258:I2258"/>
    <mergeCell ref="A2255:B2255"/>
    <mergeCell ref="C2255:F2255"/>
    <mergeCell ref="H2255:I2255"/>
    <mergeCell ref="A2256:B2256"/>
    <mergeCell ref="C2256:F2256"/>
    <mergeCell ref="H2256:I2256"/>
    <mergeCell ref="A2253:B2253"/>
    <mergeCell ref="C2253:F2253"/>
    <mergeCell ref="H2253:I2253"/>
    <mergeCell ref="A2254:B2254"/>
    <mergeCell ref="C2254:F2254"/>
    <mergeCell ref="H2254:I2254"/>
    <mergeCell ref="A2275:B2275"/>
    <mergeCell ref="C2275:F2275"/>
    <mergeCell ref="H2275:I2275"/>
    <mergeCell ref="A2276:B2276"/>
    <mergeCell ref="C2276:F2276"/>
    <mergeCell ref="H2276:I2276"/>
    <mergeCell ref="A2273:B2273"/>
    <mergeCell ref="C2273:F2273"/>
    <mergeCell ref="H2273:I2273"/>
    <mergeCell ref="A2274:B2274"/>
    <mergeCell ref="C2274:F2274"/>
    <mergeCell ref="H2274:I2274"/>
    <mergeCell ref="A2271:B2271"/>
    <mergeCell ref="C2271:F2271"/>
    <mergeCell ref="H2271:I2271"/>
    <mergeCell ref="A2272:B2272"/>
    <mergeCell ref="C2272:F2272"/>
    <mergeCell ref="H2272:I2272"/>
    <mergeCell ref="A2269:B2269"/>
    <mergeCell ref="C2269:F2269"/>
    <mergeCell ref="H2269:I2269"/>
    <mergeCell ref="A2270:B2270"/>
    <mergeCell ref="C2270:F2270"/>
    <mergeCell ref="H2270:I2270"/>
    <mergeCell ref="A2267:B2267"/>
    <mergeCell ref="C2267:F2267"/>
    <mergeCell ref="H2267:I2267"/>
    <mergeCell ref="A2268:B2268"/>
    <mergeCell ref="C2268:F2268"/>
    <mergeCell ref="H2268:I2268"/>
    <mergeCell ref="A2265:B2265"/>
    <mergeCell ref="C2265:F2265"/>
    <mergeCell ref="H2265:I2265"/>
    <mergeCell ref="A2266:B2266"/>
    <mergeCell ref="C2266:F2266"/>
    <mergeCell ref="H2266:I2266"/>
    <mergeCell ref="A2287:B2287"/>
    <mergeCell ref="C2287:F2287"/>
    <mergeCell ref="H2287:I2287"/>
    <mergeCell ref="A2288:B2288"/>
    <mergeCell ref="C2288:F2288"/>
    <mergeCell ref="H2288:I2288"/>
    <mergeCell ref="A2285:B2285"/>
    <mergeCell ref="C2285:F2285"/>
    <mergeCell ref="H2285:I2285"/>
    <mergeCell ref="A2286:B2286"/>
    <mergeCell ref="C2286:F2286"/>
    <mergeCell ref="H2286:I2286"/>
    <mergeCell ref="A2283:B2283"/>
    <mergeCell ref="C2283:F2283"/>
    <mergeCell ref="H2283:I2283"/>
    <mergeCell ref="A2284:B2284"/>
    <mergeCell ref="C2284:F2284"/>
    <mergeCell ref="H2284:I2284"/>
    <mergeCell ref="A2281:B2281"/>
    <mergeCell ref="C2281:F2281"/>
    <mergeCell ref="H2281:I2281"/>
    <mergeCell ref="A2282:B2282"/>
    <mergeCell ref="C2282:F2282"/>
    <mergeCell ref="H2282:I2282"/>
    <mergeCell ref="A2279:B2279"/>
    <mergeCell ref="C2279:F2279"/>
    <mergeCell ref="H2279:I2279"/>
    <mergeCell ref="A2280:B2280"/>
    <mergeCell ref="C2280:F2280"/>
    <mergeCell ref="H2280:I2280"/>
    <mergeCell ref="A2277:B2277"/>
    <mergeCell ref="C2277:F2277"/>
    <mergeCell ref="H2277:I2277"/>
    <mergeCell ref="A2278:B2278"/>
    <mergeCell ref="C2278:F2278"/>
    <mergeCell ref="H2278:I2278"/>
    <mergeCell ref="A2299:B2299"/>
    <mergeCell ref="C2299:F2299"/>
    <mergeCell ref="H2299:I2299"/>
    <mergeCell ref="A2300:B2300"/>
    <mergeCell ref="C2300:F2300"/>
    <mergeCell ref="H2300:I2300"/>
    <mergeCell ref="A2297:B2297"/>
    <mergeCell ref="C2297:F2297"/>
    <mergeCell ref="H2297:I2297"/>
    <mergeCell ref="A2298:B2298"/>
    <mergeCell ref="C2298:F2298"/>
    <mergeCell ref="H2298:I2298"/>
    <mergeCell ref="A2295:B2295"/>
    <mergeCell ref="C2295:F2295"/>
    <mergeCell ref="H2295:I2295"/>
    <mergeCell ref="A2296:B2296"/>
    <mergeCell ref="C2296:F2296"/>
    <mergeCell ref="H2296:I2296"/>
    <mergeCell ref="A2293:B2293"/>
    <mergeCell ref="C2293:F2293"/>
    <mergeCell ref="H2293:I2293"/>
    <mergeCell ref="A2294:B2294"/>
    <mergeCell ref="C2294:F2294"/>
    <mergeCell ref="H2294:I2294"/>
    <mergeCell ref="A2291:B2291"/>
    <mergeCell ref="C2291:F2291"/>
    <mergeCell ref="H2291:I2291"/>
    <mergeCell ref="A2292:B2292"/>
    <mergeCell ref="C2292:F2292"/>
    <mergeCell ref="H2292:I2292"/>
    <mergeCell ref="A2289:B2289"/>
    <mergeCell ref="C2289:F2289"/>
    <mergeCell ref="H2289:I2289"/>
    <mergeCell ref="A2290:B2290"/>
    <mergeCell ref="C2290:F2290"/>
    <mergeCell ref="H2290:I2290"/>
    <mergeCell ref="A2311:B2311"/>
    <mergeCell ref="C2311:F2311"/>
    <mergeCell ref="H2311:I2311"/>
    <mergeCell ref="A2312:B2312"/>
    <mergeCell ref="C2312:F2312"/>
    <mergeCell ref="H2312:I2312"/>
    <mergeCell ref="A2309:B2309"/>
    <mergeCell ref="C2309:F2309"/>
    <mergeCell ref="H2309:I2309"/>
    <mergeCell ref="A2310:B2310"/>
    <mergeCell ref="C2310:F2310"/>
    <mergeCell ref="H2310:I2310"/>
    <mergeCell ref="A2307:B2307"/>
    <mergeCell ref="C2307:F2307"/>
    <mergeCell ref="H2307:I2307"/>
    <mergeCell ref="A2308:B2308"/>
    <mergeCell ref="C2308:F2308"/>
    <mergeCell ref="H2308:I2308"/>
    <mergeCell ref="A2305:B2305"/>
    <mergeCell ref="C2305:F2305"/>
    <mergeCell ref="H2305:I2305"/>
    <mergeCell ref="A2306:B2306"/>
    <mergeCell ref="C2306:F2306"/>
    <mergeCell ref="H2306:I2306"/>
    <mergeCell ref="A2303:B2303"/>
    <mergeCell ref="C2303:F2303"/>
    <mergeCell ref="H2303:I2303"/>
    <mergeCell ref="A2304:B2304"/>
    <mergeCell ref="C2304:F2304"/>
    <mergeCell ref="H2304:I2304"/>
    <mergeCell ref="A2301:B2301"/>
    <mergeCell ref="C2301:F2301"/>
    <mergeCell ref="H2301:I2301"/>
    <mergeCell ref="A2302:B2302"/>
    <mergeCell ref="C2302:F2302"/>
    <mergeCell ref="H2302:I2302"/>
    <mergeCell ref="A2323:B2323"/>
    <mergeCell ref="C2323:F2323"/>
    <mergeCell ref="H2323:I2323"/>
    <mergeCell ref="A2324:B2324"/>
    <mergeCell ref="C2324:F2324"/>
    <mergeCell ref="H2324:I2324"/>
    <mergeCell ref="A2321:B2321"/>
    <mergeCell ref="C2321:F2321"/>
    <mergeCell ref="H2321:I2321"/>
    <mergeCell ref="A2322:B2322"/>
    <mergeCell ref="C2322:F2322"/>
    <mergeCell ref="H2322:I2322"/>
    <mergeCell ref="A2319:B2319"/>
    <mergeCell ref="C2319:F2319"/>
    <mergeCell ref="H2319:I2319"/>
    <mergeCell ref="A2320:B2320"/>
    <mergeCell ref="C2320:F2320"/>
    <mergeCell ref="H2320:I2320"/>
    <mergeCell ref="A2317:B2317"/>
    <mergeCell ref="C2317:F2317"/>
    <mergeCell ref="H2317:I2317"/>
    <mergeCell ref="A2318:B2318"/>
    <mergeCell ref="C2318:F2318"/>
    <mergeCell ref="H2318:I2318"/>
    <mergeCell ref="A2315:B2315"/>
    <mergeCell ref="C2315:F2315"/>
    <mergeCell ref="H2315:I2315"/>
    <mergeCell ref="A2316:B2316"/>
    <mergeCell ref="C2316:F2316"/>
    <mergeCell ref="H2316:I2316"/>
    <mergeCell ref="A2313:B2313"/>
    <mergeCell ref="C2313:F2313"/>
    <mergeCell ref="H2313:I2313"/>
    <mergeCell ref="A2314:B2314"/>
    <mergeCell ref="C2314:F2314"/>
    <mergeCell ref="H2314:I2314"/>
    <mergeCell ref="A2335:B2335"/>
    <mergeCell ref="C2335:F2335"/>
    <mergeCell ref="H2335:I2335"/>
    <mergeCell ref="A2336:B2336"/>
    <mergeCell ref="C2336:F2336"/>
    <mergeCell ref="H2336:I2336"/>
    <mergeCell ref="A2333:B2333"/>
    <mergeCell ref="C2333:F2333"/>
    <mergeCell ref="H2333:I2333"/>
    <mergeCell ref="A2334:B2334"/>
    <mergeCell ref="C2334:F2334"/>
    <mergeCell ref="H2334:I2334"/>
    <mergeCell ref="A2331:B2331"/>
    <mergeCell ref="C2331:F2331"/>
    <mergeCell ref="H2331:I2331"/>
    <mergeCell ref="A2332:B2332"/>
    <mergeCell ref="C2332:F2332"/>
    <mergeCell ref="H2332:I2332"/>
    <mergeCell ref="A2329:B2329"/>
    <mergeCell ref="C2329:F2329"/>
    <mergeCell ref="H2329:I2329"/>
    <mergeCell ref="A2330:B2330"/>
    <mergeCell ref="C2330:F2330"/>
    <mergeCell ref="H2330:I2330"/>
    <mergeCell ref="A2327:B2327"/>
    <mergeCell ref="C2327:F2327"/>
    <mergeCell ref="H2327:I2327"/>
    <mergeCell ref="A2328:B2328"/>
    <mergeCell ref="C2328:F2328"/>
    <mergeCell ref="H2328:I2328"/>
    <mergeCell ref="A2325:B2325"/>
    <mergeCell ref="C2325:F2325"/>
    <mergeCell ref="H2325:I2325"/>
    <mergeCell ref="A2326:B2326"/>
    <mergeCell ref="C2326:F2326"/>
    <mergeCell ref="H2326:I2326"/>
    <mergeCell ref="A2347:B2347"/>
    <mergeCell ref="C2347:F2347"/>
    <mergeCell ref="H2347:I2347"/>
    <mergeCell ref="A2348:B2348"/>
    <mergeCell ref="C2348:F2348"/>
    <mergeCell ref="H2348:I2348"/>
    <mergeCell ref="A2345:B2345"/>
    <mergeCell ref="C2345:F2345"/>
    <mergeCell ref="H2345:I2345"/>
    <mergeCell ref="A2346:B2346"/>
    <mergeCell ref="C2346:F2346"/>
    <mergeCell ref="H2346:I2346"/>
    <mergeCell ref="A2343:B2343"/>
    <mergeCell ref="C2343:F2343"/>
    <mergeCell ref="H2343:I2343"/>
    <mergeCell ref="A2344:B2344"/>
    <mergeCell ref="C2344:F2344"/>
    <mergeCell ref="H2344:I2344"/>
    <mergeCell ref="A2341:B2341"/>
    <mergeCell ref="C2341:F2341"/>
    <mergeCell ref="H2341:I2341"/>
    <mergeCell ref="A2342:B2342"/>
    <mergeCell ref="C2342:F2342"/>
    <mergeCell ref="H2342:I2342"/>
    <mergeCell ref="A2339:B2339"/>
    <mergeCell ref="C2339:F2339"/>
    <mergeCell ref="H2339:I2339"/>
    <mergeCell ref="A2340:B2340"/>
    <mergeCell ref="C2340:F2340"/>
    <mergeCell ref="H2340:I2340"/>
    <mergeCell ref="A2337:B2337"/>
    <mergeCell ref="C2337:F2337"/>
    <mergeCell ref="H2337:I2337"/>
    <mergeCell ref="A2338:B2338"/>
    <mergeCell ref="C2338:F2338"/>
    <mergeCell ref="H2338:I2338"/>
    <mergeCell ref="A2359:B2359"/>
    <mergeCell ref="C2359:F2359"/>
    <mergeCell ref="H2359:I2359"/>
    <mergeCell ref="A2360:B2360"/>
    <mergeCell ref="C2360:F2360"/>
    <mergeCell ref="H2360:I2360"/>
    <mergeCell ref="A2357:B2357"/>
    <mergeCell ref="C2357:F2357"/>
    <mergeCell ref="H2357:I2357"/>
    <mergeCell ref="A2358:B2358"/>
    <mergeCell ref="C2358:F2358"/>
    <mergeCell ref="H2358:I2358"/>
    <mergeCell ref="A2355:B2355"/>
    <mergeCell ref="C2355:F2355"/>
    <mergeCell ref="H2355:I2355"/>
    <mergeCell ref="A2356:B2356"/>
    <mergeCell ref="C2356:F2356"/>
    <mergeCell ref="H2356:I2356"/>
    <mergeCell ref="A2353:B2353"/>
    <mergeCell ref="C2353:F2353"/>
    <mergeCell ref="H2353:I2353"/>
    <mergeCell ref="A2354:B2354"/>
    <mergeCell ref="C2354:F2354"/>
    <mergeCell ref="H2354:I2354"/>
    <mergeCell ref="A2351:B2351"/>
    <mergeCell ref="C2351:F2351"/>
    <mergeCell ref="H2351:I2351"/>
    <mergeCell ref="A2352:B2352"/>
    <mergeCell ref="C2352:F2352"/>
    <mergeCell ref="H2352:I2352"/>
    <mergeCell ref="A2349:B2349"/>
    <mergeCell ref="C2349:F2349"/>
    <mergeCell ref="H2349:I2349"/>
    <mergeCell ref="A2350:B2350"/>
    <mergeCell ref="C2350:F2350"/>
    <mergeCell ref="H2350:I2350"/>
    <mergeCell ref="A2371:B2371"/>
    <mergeCell ref="C2371:F2371"/>
    <mergeCell ref="H2371:I2371"/>
    <mergeCell ref="A2372:B2372"/>
    <mergeCell ref="C2372:F2372"/>
    <mergeCell ref="H2372:I2372"/>
    <mergeCell ref="A2369:B2369"/>
    <mergeCell ref="C2369:F2369"/>
    <mergeCell ref="H2369:I2369"/>
    <mergeCell ref="A2370:B2370"/>
    <mergeCell ref="C2370:F2370"/>
    <mergeCell ref="H2370:I2370"/>
    <mergeCell ref="A2367:B2367"/>
    <mergeCell ref="C2367:F2367"/>
    <mergeCell ref="H2367:I2367"/>
    <mergeCell ref="A2368:B2368"/>
    <mergeCell ref="C2368:F2368"/>
    <mergeCell ref="H2368:I2368"/>
    <mergeCell ref="A2365:B2365"/>
    <mergeCell ref="C2365:F2365"/>
    <mergeCell ref="H2365:I2365"/>
    <mergeCell ref="A2366:B2366"/>
    <mergeCell ref="C2366:F2366"/>
    <mergeCell ref="H2366:I2366"/>
    <mergeCell ref="A2363:B2363"/>
    <mergeCell ref="C2363:F2363"/>
    <mergeCell ref="H2363:I2363"/>
    <mergeCell ref="A2364:B2364"/>
    <mergeCell ref="C2364:F2364"/>
    <mergeCell ref="H2364:I2364"/>
    <mergeCell ref="A2361:B2361"/>
    <mergeCell ref="C2361:F2361"/>
    <mergeCell ref="H2361:I2361"/>
    <mergeCell ref="A2362:B2362"/>
    <mergeCell ref="C2362:F2362"/>
    <mergeCell ref="H2362:I2362"/>
    <mergeCell ref="A2383:B2383"/>
    <mergeCell ref="C2383:F2383"/>
    <mergeCell ref="H2383:I2383"/>
    <mergeCell ref="A2384:B2384"/>
    <mergeCell ref="C2384:F2384"/>
    <mergeCell ref="H2384:I2384"/>
    <mergeCell ref="A2381:B2381"/>
    <mergeCell ref="C2381:F2381"/>
    <mergeCell ref="H2381:I2381"/>
    <mergeCell ref="A2382:B2382"/>
    <mergeCell ref="C2382:F2382"/>
    <mergeCell ref="H2382:I2382"/>
    <mergeCell ref="A2379:B2379"/>
    <mergeCell ref="C2379:F2379"/>
    <mergeCell ref="H2379:I2379"/>
    <mergeCell ref="A2380:B2380"/>
    <mergeCell ref="C2380:F2380"/>
    <mergeCell ref="H2380:I2380"/>
    <mergeCell ref="A2377:B2377"/>
    <mergeCell ref="C2377:F2377"/>
    <mergeCell ref="H2377:I2377"/>
    <mergeCell ref="A2378:B2378"/>
    <mergeCell ref="C2378:F2378"/>
    <mergeCell ref="H2378:I2378"/>
    <mergeCell ref="A2375:B2375"/>
    <mergeCell ref="C2375:F2375"/>
    <mergeCell ref="H2375:I2375"/>
    <mergeCell ref="A2376:B2376"/>
    <mergeCell ref="C2376:F2376"/>
    <mergeCell ref="H2376:I2376"/>
    <mergeCell ref="A2373:B2373"/>
    <mergeCell ref="C2373:F2373"/>
    <mergeCell ref="H2373:I2373"/>
    <mergeCell ref="A2374:B2374"/>
    <mergeCell ref="C2374:F2374"/>
    <mergeCell ref="H2374:I2374"/>
    <mergeCell ref="A2395:B2395"/>
    <mergeCell ref="C2395:F2395"/>
    <mergeCell ref="H2395:I2395"/>
    <mergeCell ref="A2396:B2396"/>
    <mergeCell ref="C2396:F2396"/>
    <mergeCell ref="H2396:I2396"/>
    <mergeCell ref="A2393:B2393"/>
    <mergeCell ref="C2393:F2393"/>
    <mergeCell ref="H2393:I2393"/>
    <mergeCell ref="A2394:B2394"/>
    <mergeCell ref="C2394:F2394"/>
    <mergeCell ref="H2394:I2394"/>
    <mergeCell ref="A2391:B2391"/>
    <mergeCell ref="C2391:F2391"/>
    <mergeCell ref="H2391:I2391"/>
    <mergeCell ref="A2392:B2392"/>
    <mergeCell ref="C2392:F2392"/>
    <mergeCell ref="H2392:I2392"/>
    <mergeCell ref="A2389:B2389"/>
    <mergeCell ref="C2389:F2389"/>
    <mergeCell ref="H2389:I2389"/>
    <mergeCell ref="A2390:B2390"/>
    <mergeCell ref="C2390:F2390"/>
    <mergeCell ref="H2390:I2390"/>
    <mergeCell ref="A2387:B2387"/>
    <mergeCell ref="C2387:F2387"/>
    <mergeCell ref="H2387:I2387"/>
    <mergeCell ref="A2388:B2388"/>
    <mergeCell ref="C2388:F2388"/>
    <mergeCell ref="H2388:I2388"/>
    <mergeCell ref="A2385:B2385"/>
    <mergeCell ref="C2385:F2385"/>
    <mergeCell ref="H2385:I2385"/>
    <mergeCell ref="A2386:B2386"/>
    <mergeCell ref="C2386:F2386"/>
    <mergeCell ref="H2386:I2386"/>
    <mergeCell ref="A2407:B2407"/>
    <mergeCell ref="C2407:F2407"/>
    <mergeCell ref="H2407:I2407"/>
    <mergeCell ref="A2408:B2408"/>
    <mergeCell ref="C2408:F2408"/>
    <mergeCell ref="H2408:I2408"/>
    <mergeCell ref="A2405:B2405"/>
    <mergeCell ref="C2405:F2405"/>
    <mergeCell ref="H2405:I2405"/>
    <mergeCell ref="A2406:B2406"/>
    <mergeCell ref="C2406:F2406"/>
    <mergeCell ref="H2406:I2406"/>
    <mergeCell ref="A2403:B2403"/>
    <mergeCell ref="C2403:F2403"/>
    <mergeCell ref="H2403:I2403"/>
    <mergeCell ref="A2404:B2404"/>
    <mergeCell ref="C2404:F2404"/>
    <mergeCell ref="H2404:I2404"/>
    <mergeCell ref="A2401:B2401"/>
    <mergeCell ref="C2401:F2401"/>
    <mergeCell ref="H2401:I2401"/>
    <mergeCell ref="A2402:B2402"/>
    <mergeCell ref="C2402:F2402"/>
    <mergeCell ref="H2402:I2402"/>
    <mergeCell ref="A2399:B2399"/>
    <mergeCell ref="C2399:F2399"/>
    <mergeCell ref="H2399:I2399"/>
    <mergeCell ref="A2400:B2400"/>
    <mergeCell ref="C2400:F2400"/>
    <mergeCell ref="H2400:I2400"/>
    <mergeCell ref="A2397:B2397"/>
    <mergeCell ref="C2397:F2397"/>
    <mergeCell ref="H2397:I2397"/>
    <mergeCell ref="A2398:B2398"/>
    <mergeCell ref="C2398:F2398"/>
    <mergeCell ref="H2398:I2398"/>
    <mergeCell ref="A2419:B2419"/>
    <mergeCell ref="C2419:F2419"/>
    <mergeCell ref="H2419:I2419"/>
    <mergeCell ref="A2420:B2420"/>
    <mergeCell ref="C2420:F2420"/>
    <mergeCell ref="H2420:I2420"/>
    <mergeCell ref="A2417:B2417"/>
    <mergeCell ref="C2417:F2417"/>
    <mergeCell ref="H2417:I2417"/>
    <mergeCell ref="A2418:B2418"/>
    <mergeCell ref="C2418:F2418"/>
    <mergeCell ref="H2418:I2418"/>
    <mergeCell ref="A2415:B2415"/>
    <mergeCell ref="C2415:F2415"/>
    <mergeCell ref="H2415:I2415"/>
    <mergeCell ref="A2416:B2416"/>
    <mergeCell ref="C2416:F2416"/>
    <mergeCell ref="H2416:I2416"/>
    <mergeCell ref="A2413:B2413"/>
    <mergeCell ref="C2413:F2413"/>
    <mergeCell ref="H2413:I2413"/>
    <mergeCell ref="A2414:B2414"/>
    <mergeCell ref="C2414:F2414"/>
    <mergeCell ref="H2414:I2414"/>
    <mergeCell ref="A2411:B2411"/>
    <mergeCell ref="C2411:F2411"/>
    <mergeCell ref="H2411:I2411"/>
    <mergeCell ref="A2412:B2412"/>
    <mergeCell ref="C2412:F2412"/>
    <mergeCell ref="H2412:I2412"/>
    <mergeCell ref="A2409:B2409"/>
    <mergeCell ref="C2409:F2409"/>
    <mergeCell ref="H2409:I2409"/>
    <mergeCell ref="A2410:B2410"/>
    <mergeCell ref="C2410:F2410"/>
    <mergeCell ref="H2410:I2410"/>
    <mergeCell ref="A2431:B2431"/>
    <mergeCell ref="C2431:F2431"/>
    <mergeCell ref="H2431:I2431"/>
    <mergeCell ref="A2432:B2432"/>
    <mergeCell ref="C2432:F2432"/>
    <mergeCell ref="H2432:I2432"/>
    <mergeCell ref="A2429:B2429"/>
    <mergeCell ref="C2429:F2429"/>
    <mergeCell ref="H2429:I2429"/>
    <mergeCell ref="A2430:B2430"/>
    <mergeCell ref="C2430:F2430"/>
    <mergeCell ref="H2430:I2430"/>
    <mergeCell ref="A2427:B2427"/>
    <mergeCell ref="C2427:F2427"/>
    <mergeCell ref="H2427:I2427"/>
    <mergeCell ref="A2428:B2428"/>
    <mergeCell ref="C2428:F2428"/>
    <mergeCell ref="H2428:I2428"/>
    <mergeCell ref="A2425:B2425"/>
    <mergeCell ref="C2425:F2425"/>
    <mergeCell ref="H2425:I2425"/>
    <mergeCell ref="A2426:B2426"/>
    <mergeCell ref="C2426:F2426"/>
    <mergeCell ref="H2426:I2426"/>
    <mergeCell ref="A2423:B2423"/>
    <mergeCell ref="C2423:F2423"/>
    <mergeCell ref="H2423:I2423"/>
    <mergeCell ref="A2424:B2424"/>
    <mergeCell ref="C2424:F2424"/>
    <mergeCell ref="H2424:I2424"/>
    <mergeCell ref="A2421:B2421"/>
    <mergeCell ref="C2421:F2421"/>
    <mergeCell ref="H2421:I2421"/>
    <mergeCell ref="A2422:B2422"/>
    <mergeCell ref="C2422:F2422"/>
    <mergeCell ref="H2422:I2422"/>
    <mergeCell ref="A2443:B2443"/>
    <mergeCell ref="C2443:F2443"/>
    <mergeCell ref="H2443:I2443"/>
    <mergeCell ref="A2444:B2444"/>
    <mergeCell ref="C2444:F2444"/>
    <mergeCell ref="H2444:I2444"/>
    <mergeCell ref="A2441:B2441"/>
    <mergeCell ref="C2441:F2441"/>
    <mergeCell ref="H2441:I2441"/>
    <mergeCell ref="A2442:B2442"/>
    <mergeCell ref="C2442:F2442"/>
    <mergeCell ref="H2442:I2442"/>
    <mergeCell ref="A2439:B2439"/>
    <mergeCell ref="C2439:F2439"/>
    <mergeCell ref="H2439:I2439"/>
    <mergeCell ref="A2440:B2440"/>
    <mergeCell ref="C2440:F2440"/>
    <mergeCell ref="H2440:I2440"/>
    <mergeCell ref="A2437:B2437"/>
    <mergeCell ref="C2437:F2437"/>
    <mergeCell ref="H2437:I2437"/>
    <mergeCell ref="A2438:B2438"/>
    <mergeCell ref="C2438:F2438"/>
    <mergeCell ref="H2438:I2438"/>
    <mergeCell ref="A2435:B2435"/>
    <mergeCell ref="C2435:F2435"/>
    <mergeCell ref="H2435:I2435"/>
    <mergeCell ref="A2436:B2436"/>
    <mergeCell ref="C2436:F2436"/>
    <mergeCell ref="H2436:I2436"/>
    <mergeCell ref="A2433:B2433"/>
    <mergeCell ref="C2433:F2433"/>
    <mergeCell ref="H2433:I2433"/>
    <mergeCell ref="A2434:B2434"/>
    <mergeCell ref="C2434:F2434"/>
    <mergeCell ref="H2434:I2434"/>
    <mergeCell ref="A2455:B2455"/>
    <mergeCell ref="C2455:F2455"/>
    <mergeCell ref="H2455:I2455"/>
    <mergeCell ref="A2456:B2456"/>
    <mergeCell ref="C2456:F2456"/>
    <mergeCell ref="H2456:I2456"/>
    <mergeCell ref="A2453:B2453"/>
    <mergeCell ref="C2453:F2453"/>
    <mergeCell ref="H2453:I2453"/>
    <mergeCell ref="A2454:B2454"/>
    <mergeCell ref="C2454:F2454"/>
    <mergeCell ref="H2454:I2454"/>
    <mergeCell ref="A2451:B2451"/>
    <mergeCell ref="C2451:F2451"/>
    <mergeCell ref="H2451:I2451"/>
    <mergeCell ref="A2452:B2452"/>
    <mergeCell ref="C2452:F2452"/>
    <mergeCell ref="H2452:I2452"/>
    <mergeCell ref="A2449:B2449"/>
    <mergeCell ref="C2449:F2449"/>
    <mergeCell ref="H2449:I2449"/>
    <mergeCell ref="A2450:B2450"/>
    <mergeCell ref="C2450:F2450"/>
    <mergeCell ref="H2450:I2450"/>
    <mergeCell ref="A2447:B2447"/>
    <mergeCell ref="C2447:F2447"/>
    <mergeCell ref="H2447:I2447"/>
    <mergeCell ref="A2448:B2448"/>
    <mergeCell ref="C2448:F2448"/>
    <mergeCell ref="H2448:I2448"/>
    <mergeCell ref="A2445:B2445"/>
    <mergeCell ref="C2445:F2445"/>
    <mergeCell ref="H2445:I2445"/>
    <mergeCell ref="A2446:B2446"/>
    <mergeCell ref="C2446:F2446"/>
    <mergeCell ref="H2446:I2446"/>
    <mergeCell ref="A2467:B2467"/>
    <mergeCell ref="C2467:F2467"/>
    <mergeCell ref="H2467:I2467"/>
    <mergeCell ref="A2468:B2468"/>
    <mergeCell ref="C2468:F2468"/>
    <mergeCell ref="H2468:I2468"/>
    <mergeCell ref="A2465:B2465"/>
    <mergeCell ref="C2465:F2465"/>
    <mergeCell ref="H2465:I2465"/>
    <mergeCell ref="A2466:B2466"/>
    <mergeCell ref="C2466:F2466"/>
    <mergeCell ref="H2466:I2466"/>
    <mergeCell ref="A2463:B2463"/>
    <mergeCell ref="C2463:F2463"/>
    <mergeCell ref="H2463:I2463"/>
    <mergeCell ref="A2464:B2464"/>
    <mergeCell ref="C2464:F2464"/>
    <mergeCell ref="H2464:I2464"/>
    <mergeCell ref="A2461:B2461"/>
    <mergeCell ref="C2461:F2461"/>
    <mergeCell ref="H2461:I2461"/>
    <mergeCell ref="A2462:B2462"/>
    <mergeCell ref="C2462:F2462"/>
    <mergeCell ref="H2462:I2462"/>
    <mergeCell ref="A2459:B2459"/>
    <mergeCell ref="C2459:F2459"/>
    <mergeCell ref="H2459:I2459"/>
    <mergeCell ref="A2460:B2460"/>
    <mergeCell ref="C2460:F2460"/>
    <mergeCell ref="H2460:I2460"/>
    <mergeCell ref="A2457:B2457"/>
    <mergeCell ref="C2457:F2457"/>
    <mergeCell ref="H2457:I2457"/>
    <mergeCell ref="A2458:B2458"/>
    <mergeCell ref="C2458:F2458"/>
    <mergeCell ref="H2458:I2458"/>
    <mergeCell ref="A2479:B2479"/>
    <mergeCell ref="C2479:F2479"/>
    <mergeCell ref="H2479:I2479"/>
    <mergeCell ref="A2480:B2480"/>
    <mergeCell ref="C2480:F2480"/>
    <mergeCell ref="H2480:I2480"/>
    <mergeCell ref="A2477:B2477"/>
    <mergeCell ref="C2477:F2477"/>
    <mergeCell ref="H2477:I2477"/>
    <mergeCell ref="A2478:B2478"/>
    <mergeCell ref="C2478:F2478"/>
    <mergeCell ref="H2478:I2478"/>
    <mergeCell ref="A2475:B2475"/>
    <mergeCell ref="C2475:F2475"/>
    <mergeCell ref="H2475:I2475"/>
    <mergeCell ref="A2476:B2476"/>
    <mergeCell ref="C2476:F2476"/>
    <mergeCell ref="H2476:I2476"/>
    <mergeCell ref="A2473:B2473"/>
    <mergeCell ref="C2473:F2473"/>
    <mergeCell ref="H2473:I2473"/>
    <mergeCell ref="A2474:B2474"/>
    <mergeCell ref="C2474:F2474"/>
    <mergeCell ref="H2474:I2474"/>
    <mergeCell ref="A2471:B2471"/>
    <mergeCell ref="C2471:F2471"/>
    <mergeCell ref="H2471:I2471"/>
    <mergeCell ref="A2472:B2472"/>
    <mergeCell ref="C2472:F2472"/>
    <mergeCell ref="H2472:I2472"/>
    <mergeCell ref="A2469:B2469"/>
    <mergeCell ref="C2469:F2469"/>
    <mergeCell ref="H2469:I2469"/>
    <mergeCell ref="A2470:B2470"/>
    <mergeCell ref="C2470:F2470"/>
    <mergeCell ref="H2470:I2470"/>
    <mergeCell ref="A2491:B2491"/>
    <mergeCell ref="C2491:F2491"/>
    <mergeCell ref="H2491:I2491"/>
    <mergeCell ref="A2492:B2492"/>
    <mergeCell ref="C2492:F2492"/>
    <mergeCell ref="H2492:I2492"/>
    <mergeCell ref="A2489:B2489"/>
    <mergeCell ref="C2489:F2489"/>
    <mergeCell ref="H2489:I2489"/>
    <mergeCell ref="A2490:B2490"/>
    <mergeCell ref="C2490:F2490"/>
    <mergeCell ref="H2490:I2490"/>
    <mergeCell ref="A2487:B2487"/>
    <mergeCell ref="C2487:F2487"/>
    <mergeCell ref="H2487:I2487"/>
    <mergeCell ref="A2488:B2488"/>
    <mergeCell ref="C2488:F2488"/>
    <mergeCell ref="H2488:I2488"/>
    <mergeCell ref="A2485:B2485"/>
    <mergeCell ref="C2485:F2485"/>
    <mergeCell ref="H2485:I2485"/>
    <mergeCell ref="A2486:B2486"/>
    <mergeCell ref="C2486:F2486"/>
    <mergeCell ref="H2486:I2486"/>
    <mergeCell ref="A2483:B2483"/>
    <mergeCell ref="C2483:F2483"/>
    <mergeCell ref="H2483:I2483"/>
    <mergeCell ref="A2484:B2484"/>
    <mergeCell ref="C2484:F2484"/>
    <mergeCell ref="H2484:I2484"/>
    <mergeCell ref="A2481:B2481"/>
    <mergeCell ref="C2481:F2481"/>
    <mergeCell ref="H2481:I2481"/>
    <mergeCell ref="A2482:B2482"/>
    <mergeCell ref="C2482:F2482"/>
    <mergeCell ref="H2482:I2482"/>
    <mergeCell ref="A2503:B2503"/>
    <mergeCell ref="C2503:F2503"/>
    <mergeCell ref="H2503:I2503"/>
    <mergeCell ref="A2504:B2504"/>
    <mergeCell ref="C2504:F2504"/>
    <mergeCell ref="H2504:I2504"/>
    <mergeCell ref="A2501:B2501"/>
    <mergeCell ref="C2501:F2501"/>
    <mergeCell ref="H2501:I2501"/>
    <mergeCell ref="A2502:B2502"/>
    <mergeCell ref="C2502:F2502"/>
    <mergeCell ref="H2502:I2502"/>
    <mergeCell ref="A2499:B2499"/>
    <mergeCell ref="C2499:F2499"/>
    <mergeCell ref="H2499:I2499"/>
    <mergeCell ref="A2500:B2500"/>
    <mergeCell ref="C2500:F2500"/>
    <mergeCell ref="H2500:I2500"/>
    <mergeCell ref="A2497:B2497"/>
    <mergeCell ref="C2497:F2497"/>
    <mergeCell ref="H2497:I2497"/>
    <mergeCell ref="A2498:B2498"/>
    <mergeCell ref="C2498:F2498"/>
    <mergeCell ref="H2498:I2498"/>
    <mergeCell ref="A2495:B2495"/>
    <mergeCell ref="C2495:F2495"/>
    <mergeCell ref="H2495:I2495"/>
    <mergeCell ref="A2496:B2496"/>
    <mergeCell ref="C2496:F2496"/>
    <mergeCell ref="H2496:I2496"/>
    <mergeCell ref="A2493:B2493"/>
    <mergeCell ref="C2493:F2493"/>
    <mergeCell ref="H2493:I2493"/>
    <mergeCell ref="A2494:B2494"/>
    <mergeCell ref="C2494:F2494"/>
    <mergeCell ref="H2494:I2494"/>
    <mergeCell ref="A2515:B2515"/>
    <mergeCell ref="C2515:F2515"/>
    <mergeCell ref="H2515:I2515"/>
    <mergeCell ref="A2516:B2516"/>
    <mergeCell ref="C2516:F2516"/>
    <mergeCell ref="H2516:I2516"/>
    <mergeCell ref="A2513:B2513"/>
    <mergeCell ref="C2513:F2513"/>
    <mergeCell ref="H2513:I2513"/>
    <mergeCell ref="A2514:B2514"/>
    <mergeCell ref="C2514:F2514"/>
    <mergeCell ref="H2514:I2514"/>
    <mergeCell ref="A2511:B2511"/>
    <mergeCell ref="C2511:F2511"/>
    <mergeCell ref="H2511:I2511"/>
    <mergeCell ref="A2512:B2512"/>
    <mergeCell ref="C2512:F2512"/>
    <mergeCell ref="H2512:I2512"/>
    <mergeCell ref="A2509:B2509"/>
    <mergeCell ref="C2509:F2509"/>
    <mergeCell ref="H2509:I2509"/>
    <mergeCell ref="A2510:B2510"/>
    <mergeCell ref="C2510:F2510"/>
    <mergeCell ref="H2510:I2510"/>
    <mergeCell ref="A2507:B2507"/>
    <mergeCell ref="C2507:F2507"/>
    <mergeCell ref="H2507:I2507"/>
    <mergeCell ref="A2508:B2508"/>
    <mergeCell ref="C2508:F2508"/>
    <mergeCell ref="H2508:I2508"/>
    <mergeCell ref="A2505:B2505"/>
    <mergeCell ref="C2505:F2505"/>
    <mergeCell ref="H2505:I2505"/>
    <mergeCell ref="A2506:B2506"/>
    <mergeCell ref="C2506:F2506"/>
    <mergeCell ref="H2506:I2506"/>
    <mergeCell ref="A2527:B2527"/>
    <mergeCell ref="C2527:F2527"/>
    <mergeCell ref="H2527:I2527"/>
    <mergeCell ref="A2528:B2528"/>
    <mergeCell ref="C2528:F2528"/>
    <mergeCell ref="H2528:I2528"/>
    <mergeCell ref="A2525:B2525"/>
    <mergeCell ref="C2525:F2525"/>
    <mergeCell ref="H2525:I2525"/>
    <mergeCell ref="A2526:B2526"/>
    <mergeCell ref="C2526:F2526"/>
    <mergeCell ref="H2526:I2526"/>
    <mergeCell ref="A2523:B2523"/>
    <mergeCell ref="C2523:F2523"/>
    <mergeCell ref="H2523:I2523"/>
    <mergeCell ref="A2524:B2524"/>
    <mergeCell ref="C2524:F2524"/>
    <mergeCell ref="H2524:I2524"/>
    <mergeCell ref="A2521:B2521"/>
    <mergeCell ref="C2521:F2521"/>
    <mergeCell ref="H2521:I2521"/>
    <mergeCell ref="A2522:B2522"/>
    <mergeCell ref="C2522:F2522"/>
    <mergeCell ref="H2522:I2522"/>
    <mergeCell ref="A2519:B2519"/>
    <mergeCell ref="C2519:F2519"/>
    <mergeCell ref="H2519:I2519"/>
    <mergeCell ref="A2520:B2520"/>
    <mergeCell ref="C2520:F2520"/>
    <mergeCell ref="H2520:I2520"/>
    <mergeCell ref="A2517:B2517"/>
    <mergeCell ref="C2517:F2517"/>
    <mergeCell ref="H2517:I2517"/>
    <mergeCell ref="A2518:B2518"/>
    <mergeCell ref="C2518:F2518"/>
    <mergeCell ref="H2518:I2518"/>
    <mergeCell ref="A2539:B2539"/>
    <mergeCell ref="C2539:F2539"/>
    <mergeCell ref="H2539:I2539"/>
    <mergeCell ref="A2540:B2540"/>
    <mergeCell ref="C2540:F2540"/>
    <mergeCell ref="H2540:I2540"/>
    <mergeCell ref="A2537:B2537"/>
    <mergeCell ref="C2537:F2537"/>
    <mergeCell ref="H2537:I2537"/>
    <mergeCell ref="A2538:B2538"/>
    <mergeCell ref="C2538:F2538"/>
    <mergeCell ref="H2538:I2538"/>
    <mergeCell ref="A2535:B2535"/>
    <mergeCell ref="C2535:F2535"/>
    <mergeCell ref="H2535:I2535"/>
    <mergeCell ref="A2536:B2536"/>
    <mergeCell ref="C2536:F2536"/>
    <mergeCell ref="H2536:I2536"/>
    <mergeCell ref="A2533:B2533"/>
    <mergeCell ref="C2533:F2533"/>
    <mergeCell ref="H2533:I2533"/>
    <mergeCell ref="A2534:B2534"/>
    <mergeCell ref="C2534:F2534"/>
    <mergeCell ref="H2534:I2534"/>
    <mergeCell ref="A2531:B2531"/>
    <mergeCell ref="C2531:F2531"/>
    <mergeCell ref="H2531:I2531"/>
    <mergeCell ref="A2532:B2532"/>
    <mergeCell ref="C2532:F2532"/>
    <mergeCell ref="H2532:I2532"/>
    <mergeCell ref="A2529:B2529"/>
    <mergeCell ref="C2529:F2529"/>
    <mergeCell ref="H2529:I2529"/>
    <mergeCell ref="A2530:B2530"/>
    <mergeCell ref="C2530:F2530"/>
    <mergeCell ref="H2530:I2530"/>
    <mergeCell ref="A2551:B2551"/>
    <mergeCell ref="C2551:F2551"/>
    <mergeCell ref="H2551:I2551"/>
    <mergeCell ref="A2552:B2552"/>
    <mergeCell ref="C2552:F2552"/>
    <mergeCell ref="H2552:I2552"/>
    <mergeCell ref="A2549:B2549"/>
    <mergeCell ref="C2549:F2549"/>
    <mergeCell ref="H2549:I2549"/>
    <mergeCell ref="A2550:B2550"/>
    <mergeCell ref="C2550:F2550"/>
    <mergeCell ref="H2550:I2550"/>
    <mergeCell ref="A2547:B2547"/>
    <mergeCell ref="C2547:F2547"/>
    <mergeCell ref="H2547:I2547"/>
    <mergeCell ref="A2548:B2548"/>
    <mergeCell ref="C2548:F2548"/>
    <mergeCell ref="H2548:I2548"/>
    <mergeCell ref="A2545:B2545"/>
    <mergeCell ref="C2545:F2545"/>
    <mergeCell ref="H2545:I2545"/>
    <mergeCell ref="A2546:B2546"/>
    <mergeCell ref="C2546:F2546"/>
    <mergeCell ref="H2546:I2546"/>
    <mergeCell ref="A2543:B2543"/>
    <mergeCell ref="C2543:F2543"/>
    <mergeCell ref="H2543:I2543"/>
    <mergeCell ref="A2544:B2544"/>
    <mergeCell ref="C2544:F2544"/>
    <mergeCell ref="H2544:I2544"/>
    <mergeCell ref="A2541:B2541"/>
    <mergeCell ref="C2541:F2541"/>
    <mergeCell ref="H2541:I2541"/>
    <mergeCell ref="A2542:B2542"/>
    <mergeCell ref="C2542:F2542"/>
    <mergeCell ref="H2542:I2542"/>
    <mergeCell ref="A2563:B2563"/>
    <mergeCell ref="C2563:F2563"/>
    <mergeCell ref="H2563:I2563"/>
    <mergeCell ref="A2564:B2564"/>
    <mergeCell ref="C2564:F2564"/>
    <mergeCell ref="H2564:I2564"/>
    <mergeCell ref="A2561:B2561"/>
    <mergeCell ref="C2561:F2561"/>
    <mergeCell ref="H2561:I2561"/>
    <mergeCell ref="A2562:B2562"/>
    <mergeCell ref="C2562:F2562"/>
    <mergeCell ref="H2562:I2562"/>
    <mergeCell ref="A2559:B2559"/>
    <mergeCell ref="C2559:F2559"/>
    <mergeCell ref="H2559:I2559"/>
    <mergeCell ref="A2560:B2560"/>
    <mergeCell ref="C2560:F2560"/>
    <mergeCell ref="H2560:I2560"/>
    <mergeCell ref="A2557:B2557"/>
    <mergeCell ref="C2557:F2557"/>
    <mergeCell ref="H2557:I2557"/>
    <mergeCell ref="A2558:B2558"/>
    <mergeCell ref="C2558:F2558"/>
    <mergeCell ref="H2558:I2558"/>
    <mergeCell ref="A2555:B2555"/>
    <mergeCell ref="C2555:F2555"/>
    <mergeCell ref="H2555:I2555"/>
    <mergeCell ref="A2556:B2556"/>
    <mergeCell ref="C2556:F2556"/>
    <mergeCell ref="H2556:I2556"/>
    <mergeCell ref="A2553:B2553"/>
    <mergeCell ref="C2553:F2553"/>
    <mergeCell ref="H2553:I2553"/>
    <mergeCell ref="A2554:B2554"/>
    <mergeCell ref="C2554:F2554"/>
    <mergeCell ref="H2554:I2554"/>
    <mergeCell ref="A2575:B2575"/>
    <mergeCell ref="C2575:F2575"/>
    <mergeCell ref="H2575:I2575"/>
    <mergeCell ref="A2576:B2576"/>
    <mergeCell ref="C2576:F2576"/>
    <mergeCell ref="H2576:I2576"/>
    <mergeCell ref="A2573:B2573"/>
    <mergeCell ref="C2573:F2573"/>
    <mergeCell ref="H2573:I2573"/>
    <mergeCell ref="A2574:B2574"/>
    <mergeCell ref="C2574:F2574"/>
    <mergeCell ref="H2574:I2574"/>
    <mergeCell ref="A2571:B2571"/>
    <mergeCell ref="C2571:F2571"/>
    <mergeCell ref="H2571:I2571"/>
    <mergeCell ref="A2572:B2572"/>
    <mergeCell ref="C2572:F2572"/>
    <mergeCell ref="H2572:I2572"/>
    <mergeCell ref="A2569:B2569"/>
    <mergeCell ref="C2569:F2569"/>
    <mergeCell ref="H2569:I2569"/>
    <mergeCell ref="A2570:B2570"/>
    <mergeCell ref="C2570:F2570"/>
    <mergeCell ref="H2570:I2570"/>
    <mergeCell ref="A2567:B2567"/>
    <mergeCell ref="C2567:F2567"/>
    <mergeCell ref="H2567:I2567"/>
    <mergeCell ref="A2568:B2568"/>
    <mergeCell ref="C2568:F2568"/>
    <mergeCell ref="H2568:I2568"/>
    <mergeCell ref="A2565:B2565"/>
    <mergeCell ref="C2565:F2565"/>
    <mergeCell ref="H2565:I2565"/>
    <mergeCell ref="A2566:B2566"/>
    <mergeCell ref="C2566:F2566"/>
    <mergeCell ref="H2566:I2566"/>
    <mergeCell ref="A2587:B2587"/>
    <mergeCell ref="C2587:F2587"/>
    <mergeCell ref="H2587:I2587"/>
    <mergeCell ref="A2588:B2588"/>
    <mergeCell ref="C2588:F2588"/>
    <mergeCell ref="H2588:I2588"/>
    <mergeCell ref="A2585:B2585"/>
    <mergeCell ref="C2585:F2585"/>
    <mergeCell ref="H2585:I2585"/>
    <mergeCell ref="A2586:B2586"/>
    <mergeCell ref="C2586:F2586"/>
    <mergeCell ref="H2586:I2586"/>
    <mergeCell ref="A2583:B2583"/>
    <mergeCell ref="C2583:F2583"/>
    <mergeCell ref="H2583:I2583"/>
    <mergeCell ref="A2584:B2584"/>
    <mergeCell ref="C2584:F2584"/>
    <mergeCell ref="H2584:I2584"/>
    <mergeCell ref="A2581:B2581"/>
    <mergeCell ref="C2581:F2581"/>
    <mergeCell ref="H2581:I2581"/>
    <mergeCell ref="A2582:B2582"/>
    <mergeCell ref="C2582:F2582"/>
    <mergeCell ref="H2582:I2582"/>
    <mergeCell ref="A2579:B2579"/>
    <mergeCell ref="C2579:F2579"/>
    <mergeCell ref="H2579:I2579"/>
    <mergeCell ref="A2580:B2580"/>
    <mergeCell ref="C2580:F2580"/>
    <mergeCell ref="H2580:I2580"/>
    <mergeCell ref="A2577:B2577"/>
    <mergeCell ref="C2577:F2577"/>
    <mergeCell ref="H2577:I2577"/>
    <mergeCell ref="A2578:B2578"/>
    <mergeCell ref="C2578:F2578"/>
    <mergeCell ref="H2578:I2578"/>
    <mergeCell ref="A2599:B2599"/>
    <mergeCell ref="C2599:F2599"/>
    <mergeCell ref="H2599:I2599"/>
    <mergeCell ref="A2600:B2600"/>
    <mergeCell ref="C2600:F2600"/>
    <mergeCell ref="H2600:I2600"/>
    <mergeCell ref="A2597:B2597"/>
    <mergeCell ref="C2597:F2597"/>
    <mergeCell ref="H2597:I2597"/>
    <mergeCell ref="A2598:B2598"/>
    <mergeCell ref="C2598:F2598"/>
    <mergeCell ref="H2598:I2598"/>
    <mergeCell ref="A2595:B2595"/>
    <mergeCell ref="C2595:F2595"/>
    <mergeCell ref="H2595:I2595"/>
    <mergeCell ref="A2596:B2596"/>
    <mergeCell ref="C2596:F2596"/>
    <mergeCell ref="H2596:I2596"/>
    <mergeCell ref="A2593:B2593"/>
    <mergeCell ref="C2593:F2593"/>
    <mergeCell ref="H2593:I2593"/>
    <mergeCell ref="A2594:B2594"/>
    <mergeCell ref="C2594:F2594"/>
    <mergeCell ref="H2594:I2594"/>
    <mergeCell ref="A2591:B2591"/>
    <mergeCell ref="C2591:F2591"/>
    <mergeCell ref="H2591:I2591"/>
    <mergeCell ref="A2592:B2592"/>
    <mergeCell ref="C2592:F2592"/>
    <mergeCell ref="H2592:I2592"/>
    <mergeCell ref="A2589:B2589"/>
    <mergeCell ref="C2589:F2589"/>
    <mergeCell ref="H2589:I2589"/>
    <mergeCell ref="A2590:B2590"/>
    <mergeCell ref="C2590:F2590"/>
    <mergeCell ref="H2590:I2590"/>
    <mergeCell ref="A2611:B2611"/>
    <mergeCell ref="C2611:F2611"/>
    <mergeCell ref="H2611:I2611"/>
    <mergeCell ref="A2612:B2612"/>
    <mergeCell ref="C2612:F2612"/>
    <mergeCell ref="H2612:I2612"/>
    <mergeCell ref="A2609:B2609"/>
    <mergeCell ref="C2609:F2609"/>
    <mergeCell ref="H2609:I2609"/>
    <mergeCell ref="A2610:B2610"/>
    <mergeCell ref="C2610:F2610"/>
    <mergeCell ref="H2610:I2610"/>
    <mergeCell ref="A2607:B2607"/>
    <mergeCell ref="C2607:F2607"/>
    <mergeCell ref="H2607:I2607"/>
    <mergeCell ref="A2608:B2608"/>
    <mergeCell ref="C2608:F2608"/>
    <mergeCell ref="H2608:I2608"/>
    <mergeCell ref="A2605:B2605"/>
    <mergeCell ref="C2605:F2605"/>
    <mergeCell ref="H2605:I2605"/>
    <mergeCell ref="A2606:B2606"/>
    <mergeCell ref="C2606:F2606"/>
    <mergeCell ref="H2606:I2606"/>
    <mergeCell ref="A2603:B2603"/>
    <mergeCell ref="C2603:F2603"/>
    <mergeCell ref="H2603:I2603"/>
    <mergeCell ref="A2604:B2604"/>
    <mergeCell ref="C2604:F2604"/>
    <mergeCell ref="H2604:I2604"/>
    <mergeCell ref="A2601:B2601"/>
    <mergeCell ref="C2601:F2601"/>
    <mergeCell ref="H2601:I2601"/>
    <mergeCell ref="A2602:B2602"/>
    <mergeCell ref="C2602:F2602"/>
    <mergeCell ref="H2602:I2602"/>
    <mergeCell ref="A2623:B2623"/>
    <mergeCell ref="C2623:F2623"/>
    <mergeCell ref="H2623:I2623"/>
    <mergeCell ref="A2624:B2624"/>
    <mergeCell ref="C2624:F2624"/>
    <mergeCell ref="H2624:I2624"/>
    <mergeCell ref="A2621:B2621"/>
    <mergeCell ref="C2621:F2621"/>
    <mergeCell ref="H2621:I2621"/>
    <mergeCell ref="A2622:B2622"/>
    <mergeCell ref="C2622:F2622"/>
    <mergeCell ref="H2622:I2622"/>
    <mergeCell ref="A2619:B2619"/>
    <mergeCell ref="C2619:F2619"/>
    <mergeCell ref="H2619:I2619"/>
    <mergeCell ref="A2620:B2620"/>
    <mergeCell ref="C2620:F2620"/>
    <mergeCell ref="H2620:I2620"/>
    <mergeCell ref="A2617:B2617"/>
    <mergeCell ref="C2617:F2617"/>
    <mergeCell ref="H2617:I2617"/>
    <mergeCell ref="A2618:B2618"/>
    <mergeCell ref="C2618:F2618"/>
    <mergeCell ref="H2618:I2618"/>
    <mergeCell ref="A2615:B2615"/>
    <mergeCell ref="C2615:F2615"/>
    <mergeCell ref="H2615:I2615"/>
    <mergeCell ref="A2616:B2616"/>
    <mergeCell ref="C2616:F2616"/>
    <mergeCell ref="H2616:I2616"/>
    <mergeCell ref="A2613:B2613"/>
    <mergeCell ref="C2613:F2613"/>
    <mergeCell ref="H2613:I2613"/>
    <mergeCell ref="A2614:B2614"/>
    <mergeCell ref="C2614:F2614"/>
    <mergeCell ref="H2614:I2614"/>
    <mergeCell ref="A2635:B2635"/>
    <mergeCell ref="C2635:F2635"/>
    <mergeCell ref="H2635:I2635"/>
    <mergeCell ref="A2636:B2636"/>
    <mergeCell ref="C2636:F2636"/>
    <mergeCell ref="H2636:I2636"/>
    <mergeCell ref="A2633:B2633"/>
    <mergeCell ref="C2633:F2633"/>
    <mergeCell ref="H2633:I2633"/>
    <mergeCell ref="A2634:B2634"/>
    <mergeCell ref="C2634:F2634"/>
    <mergeCell ref="H2634:I2634"/>
    <mergeCell ref="A2631:B2631"/>
    <mergeCell ref="C2631:F2631"/>
    <mergeCell ref="H2631:I2631"/>
    <mergeCell ref="A2632:B2632"/>
    <mergeCell ref="C2632:F2632"/>
    <mergeCell ref="H2632:I2632"/>
    <mergeCell ref="A2629:B2629"/>
    <mergeCell ref="C2629:F2629"/>
    <mergeCell ref="H2629:I2629"/>
    <mergeCell ref="A2630:B2630"/>
    <mergeCell ref="C2630:F2630"/>
    <mergeCell ref="H2630:I2630"/>
    <mergeCell ref="A2627:B2627"/>
    <mergeCell ref="C2627:F2627"/>
    <mergeCell ref="H2627:I2627"/>
    <mergeCell ref="A2628:B2628"/>
    <mergeCell ref="C2628:F2628"/>
    <mergeCell ref="H2628:I2628"/>
    <mergeCell ref="A2625:B2625"/>
    <mergeCell ref="C2625:F2625"/>
    <mergeCell ref="H2625:I2625"/>
    <mergeCell ref="A2626:B2626"/>
    <mergeCell ref="C2626:F2626"/>
    <mergeCell ref="H2626:I2626"/>
    <mergeCell ref="A2647:B2647"/>
    <mergeCell ref="C2647:F2647"/>
    <mergeCell ref="H2647:I2647"/>
    <mergeCell ref="A2648:B2648"/>
    <mergeCell ref="C2648:F2648"/>
    <mergeCell ref="H2648:I2648"/>
    <mergeCell ref="A2645:B2645"/>
    <mergeCell ref="C2645:F2645"/>
    <mergeCell ref="H2645:I2645"/>
    <mergeCell ref="A2646:B2646"/>
    <mergeCell ref="C2646:F2646"/>
    <mergeCell ref="H2646:I2646"/>
    <mergeCell ref="A2643:B2643"/>
    <mergeCell ref="C2643:F2643"/>
    <mergeCell ref="H2643:I2643"/>
    <mergeCell ref="A2644:B2644"/>
    <mergeCell ref="C2644:F2644"/>
    <mergeCell ref="H2644:I2644"/>
    <mergeCell ref="A2641:B2641"/>
    <mergeCell ref="C2641:F2641"/>
    <mergeCell ref="H2641:I2641"/>
    <mergeCell ref="A2642:B2642"/>
    <mergeCell ref="C2642:F2642"/>
    <mergeCell ref="H2642:I2642"/>
    <mergeCell ref="A2639:B2639"/>
    <mergeCell ref="C2639:F2639"/>
    <mergeCell ref="H2639:I2639"/>
    <mergeCell ref="A2640:B2640"/>
    <mergeCell ref="C2640:F2640"/>
    <mergeCell ref="H2640:I2640"/>
    <mergeCell ref="A2637:B2637"/>
    <mergeCell ref="C2637:F2637"/>
    <mergeCell ref="H2637:I2637"/>
    <mergeCell ref="A2638:B2638"/>
    <mergeCell ref="C2638:F2638"/>
    <mergeCell ref="H2638:I2638"/>
    <mergeCell ref="A2659:B2659"/>
    <mergeCell ref="C2659:F2659"/>
    <mergeCell ref="H2659:I2659"/>
    <mergeCell ref="A2660:B2660"/>
    <mergeCell ref="C2660:F2660"/>
    <mergeCell ref="H2660:I2660"/>
    <mergeCell ref="A2657:B2657"/>
    <mergeCell ref="C2657:F2657"/>
    <mergeCell ref="H2657:I2657"/>
    <mergeCell ref="A2658:B2658"/>
    <mergeCell ref="C2658:F2658"/>
    <mergeCell ref="H2658:I2658"/>
    <mergeCell ref="A2655:B2655"/>
    <mergeCell ref="C2655:F2655"/>
    <mergeCell ref="H2655:I2655"/>
    <mergeCell ref="A2656:B2656"/>
    <mergeCell ref="C2656:F2656"/>
    <mergeCell ref="H2656:I2656"/>
    <mergeCell ref="A2653:B2653"/>
    <mergeCell ref="C2653:F2653"/>
    <mergeCell ref="H2653:I2653"/>
    <mergeCell ref="A2654:B2654"/>
    <mergeCell ref="C2654:F2654"/>
    <mergeCell ref="H2654:I2654"/>
    <mergeCell ref="A2651:B2651"/>
    <mergeCell ref="C2651:F2651"/>
    <mergeCell ref="H2651:I2651"/>
    <mergeCell ref="A2652:B2652"/>
    <mergeCell ref="C2652:F2652"/>
    <mergeCell ref="H2652:I2652"/>
    <mergeCell ref="A2649:B2649"/>
    <mergeCell ref="C2649:F2649"/>
    <mergeCell ref="H2649:I2649"/>
    <mergeCell ref="A2650:B2650"/>
    <mergeCell ref="C2650:F2650"/>
    <mergeCell ref="H2650:I2650"/>
    <mergeCell ref="A2671:B2671"/>
    <mergeCell ref="C2671:F2671"/>
    <mergeCell ref="H2671:I2671"/>
    <mergeCell ref="A2672:B2672"/>
    <mergeCell ref="C2672:F2672"/>
    <mergeCell ref="H2672:I2672"/>
    <mergeCell ref="A2669:B2669"/>
    <mergeCell ref="C2669:F2669"/>
    <mergeCell ref="H2669:I2669"/>
    <mergeCell ref="A2670:B2670"/>
    <mergeCell ref="C2670:F2670"/>
    <mergeCell ref="H2670:I2670"/>
    <mergeCell ref="A2667:B2667"/>
    <mergeCell ref="C2667:F2667"/>
    <mergeCell ref="H2667:I2667"/>
    <mergeCell ref="A2668:B2668"/>
    <mergeCell ref="C2668:F2668"/>
    <mergeCell ref="H2668:I2668"/>
    <mergeCell ref="A2665:B2665"/>
    <mergeCell ref="C2665:F2665"/>
    <mergeCell ref="H2665:I2665"/>
    <mergeCell ref="A2666:B2666"/>
    <mergeCell ref="C2666:F2666"/>
    <mergeCell ref="H2666:I2666"/>
    <mergeCell ref="A2663:B2663"/>
    <mergeCell ref="C2663:F2663"/>
    <mergeCell ref="H2663:I2663"/>
    <mergeCell ref="A2664:B2664"/>
    <mergeCell ref="C2664:F2664"/>
    <mergeCell ref="H2664:I2664"/>
    <mergeCell ref="A2661:B2661"/>
    <mergeCell ref="C2661:F2661"/>
    <mergeCell ref="H2661:I2661"/>
    <mergeCell ref="A2662:B2662"/>
    <mergeCell ref="C2662:F2662"/>
    <mergeCell ref="H2662:I2662"/>
    <mergeCell ref="A2683:B2683"/>
    <mergeCell ref="C2683:F2683"/>
    <mergeCell ref="H2683:I2683"/>
    <mergeCell ref="A2684:B2684"/>
    <mergeCell ref="C2684:F2684"/>
    <mergeCell ref="H2684:I2684"/>
    <mergeCell ref="A2681:B2681"/>
    <mergeCell ref="C2681:F2681"/>
    <mergeCell ref="H2681:I2681"/>
    <mergeCell ref="A2682:B2682"/>
    <mergeCell ref="C2682:F2682"/>
    <mergeCell ref="H2682:I2682"/>
    <mergeCell ref="A2679:B2679"/>
    <mergeCell ref="C2679:F2679"/>
    <mergeCell ref="H2679:I2679"/>
    <mergeCell ref="A2680:B2680"/>
    <mergeCell ref="C2680:F2680"/>
    <mergeCell ref="H2680:I2680"/>
    <mergeCell ref="A2677:B2677"/>
    <mergeCell ref="C2677:F2677"/>
    <mergeCell ref="H2677:I2677"/>
    <mergeCell ref="A2678:B2678"/>
    <mergeCell ref="C2678:F2678"/>
    <mergeCell ref="H2678:I2678"/>
    <mergeCell ref="A2675:B2675"/>
    <mergeCell ref="C2675:F2675"/>
    <mergeCell ref="H2675:I2675"/>
    <mergeCell ref="A2676:B2676"/>
    <mergeCell ref="C2676:F2676"/>
    <mergeCell ref="H2676:I2676"/>
    <mergeCell ref="A2673:B2673"/>
    <mergeCell ref="C2673:F2673"/>
    <mergeCell ref="H2673:I2673"/>
    <mergeCell ref="A2674:B2674"/>
    <mergeCell ref="C2674:F2674"/>
    <mergeCell ref="H2674:I2674"/>
    <mergeCell ref="A2695:B2695"/>
    <mergeCell ref="C2695:F2695"/>
    <mergeCell ref="H2695:I2695"/>
    <mergeCell ref="A2696:B2696"/>
    <mergeCell ref="C2696:F2696"/>
    <mergeCell ref="H2696:I2696"/>
    <mergeCell ref="A2693:B2693"/>
    <mergeCell ref="C2693:F2693"/>
    <mergeCell ref="H2693:I2693"/>
    <mergeCell ref="A2694:B2694"/>
    <mergeCell ref="C2694:F2694"/>
    <mergeCell ref="H2694:I2694"/>
    <mergeCell ref="A2691:B2691"/>
    <mergeCell ref="C2691:F2691"/>
    <mergeCell ref="H2691:I2691"/>
    <mergeCell ref="A2692:B2692"/>
    <mergeCell ref="C2692:F2692"/>
    <mergeCell ref="H2692:I2692"/>
    <mergeCell ref="A2689:B2689"/>
    <mergeCell ref="C2689:F2689"/>
    <mergeCell ref="H2689:I2689"/>
    <mergeCell ref="A2690:B2690"/>
    <mergeCell ref="C2690:F2690"/>
    <mergeCell ref="H2690:I2690"/>
    <mergeCell ref="A2687:B2687"/>
    <mergeCell ref="C2687:F2687"/>
    <mergeCell ref="H2687:I2687"/>
    <mergeCell ref="A2688:B2688"/>
    <mergeCell ref="C2688:F2688"/>
    <mergeCell ref="H2688:I2688"/>
    <mergeCell ref="A2685:B2685"/>
    <mergeCell ref="C2685:F2685"/>
    <mergeCell ref="H2685:I2685"/>
    <mergeCell ref="A2686:B2686"/>
    <mergeCell ref="C2686:F2686"/>
    <mergeCell ref="H2686:I2686"/>
    <mergeCell ref="A2707:B2707"/>
    <mergeCell ref="C2707:F2707"/>
    <mergeCell ref="H2707:I2707"/>
    <mergeCell ref="A2708:B2708"/>
    <mergeCell ref="C2708:F2708"/>
    <mergeCell ref="H2708:I2708"/>
    <mergeCell ref="A2705:B2705"/>
    <mergeCell ref="C2705:F2705"/>
    <mergeCell ref="H2705:I2705"/>
    <mergeCell ref="A2706:B2706"/>
    <mergeCell ref="C2706:F2706"/>
    <mergeCell ref="H2706:I2706"/>
    <mergeCell ref="A2703:B2703"/>
    <mergeCell ref="C2703:F2703"/>
    <mergeCell ref="H2703:I2703"/>
    <mergeCell ref="A2704:B2704"/>
    <mergeCell ref="C2704:F2704"/>
    <mergeCell ref="H2704:I2704"/>
    <mergeCell ref="A2701:B2701"/>
    <mergeCell ref="C2701:F2701"/>
    <mergeCell ref="H2701:I2701"/>
    <mergeCell ref="A2702:B2702"/>
    <mergeCell ref="C2702:F2702"/>
    <mergeCell ref="H2702:I2702"/>
    <mergeCell ref="A2699:B2699"/>
    <mergeCell ref="C2699:F2699"/>
    <mergeCell ref="H2699:I2699"/>
    <mergeCell ref="A2700:B2700"/>
    <mergeCell ref="C2700:F2700"/>
    <mergeCell ref="H2700:I2700"/>
    <mergeCell ref="A2697:B2697"/>
    <mergeCell ref="C2697:F2697"/>
    <mergeCell ref="H2697:I2697"/>
    <mergeCell ref="A2698:B2698"/>
    <mergeCell ref="C2698:F2698"/>
    <mergeCell ref="H2698:I2698"/>
    <mergeCell ref="A2719:B2719"/>
    <mergeCell ref="C2719:F2719"/>
    <mergeCell ref="H2719:I2719"/>
    <mergeCell ref="A2720:B2720"/>
    <mergeCell ref="C2720:F2720"/>
    <mergeCell ref="H2720:I2720"/>
    <mergeCell ref="A2717:B2717"/>
    <mergeCell ref="C2717:F2717"/>
    <mergeCell ref="H2717:I2717"/>
    <mergeCell ref="A2718:B2718"/>
    <mergeCell ref="C2718:F2718"/>
    <mergeCell ref="H2718:I2718"/>
    <mergeCell ref="A2715:B2715"/>
    <mergeCell ref="C2715:F2715"/>
    <mergeCell ref="H2715:I2715"/>
    <mergeCell ref="A2716:B2716"/>
    <mergeCell ref="C2716:F2716"/>
    <mergeCell ref="H2716:I2716"/>
    <mergeCell ref="A2713:B2713"/>
    <mergeCell ref="C2713:F2713"/>
    <mergeCell ref="H2713:I2713"/>
    <mergeCell ref="A2714:B2714"/>
    <mergeCell ref="C2714:F2714"/>
    <mergeCell ref="H2714:I2714"/>
    <mergeCell ref="A2711:B2711"/>
    <mergeCell ref="C2711:F2711"/>
    <mergeCell ref="H2711:I2711"/>
    <mergeCell ref="A2712:B2712"/>
    <mergeCell ref="C2712:F2712"/>
    <mergeCell ref="H2712:I2712"/>
    <mergeCell ref="A2709:B2709"/>
    <mergeCell ref="C2709:F2709"/>
    <mergeCell ref="H2709:I2709"/>
    <mergeCell ref="A2710:B2710"/>
    <mergeCell ref="C2710:F2710"/>
    <mergeCell ref="H2710:I2710"/>
    <mergeCell ref="A2731:B2731"/>
    <mergeCell ref="C2731:F2731"/>
    <mergeCell ref="H2731:I2731"/>
    <mergeCell ref="A2732:B2732"/>
    <mergeCell ref="C2732:F2732"/>
    <mergeCell ref="H2732:I2732"/>
    <mergeCell ref="A2729:B2729"/>
    <mergeCell ref="C2729:F2729"/>
    <mergeCell ref="H2729:I2729"/>
    <mergeCell ref="A2730:B2730"/>
    <mergeCell ref="C2730:F2730"/>
    <mergeCell ref="H2730:I2730"/>
    <mergeCell ref="A2727:B2727"/>
    <mergeCell ref="C2727:F2727"/>
    <mergeCell ref="H2727:I2727"/>
    <mergeCell ref="A2728:B2728"/>
    <mergeCell ref="C2728:F2728"/>
    <mergeCell ref="H2728:I2728"/>
    <mergeCell ref="A2725:B2725"/>
    <mergeCell ref="C2725:F2725"/>
    <mergeCell ref="H2725:I2725"/>
    <mergeCell ref="A2726:B2726"/>
    <mergeCell ref="C2726:F2726"/>
    <mergeCell ref="H2726:I2726"/>
    <mergeCell ref="A2723:B2723"/>
    <mergeCell ref="C2723:F2723"/>
    <mergeCell ref="H2723:I2723"/>
    <mergeCell ref="A2724:B2724"/>
    <mergeCell ref="C2724:F2724"/>
    <mergeCell ref="H2724:I2724"/>
    <mergeCell ref="A2721:B2721"/>
    <mergeCell ref="C2721:F2721"/>
    <mergeCell ref="H2721:I2721"/>
    <mergeCell ref="A2722:B2722"/>
    <mergeCell ref="C2722:F2722"/>
    <mergeCell ref="H2722:I2722"/>
    <mergeCell ref="A2743:B2743"/>
    <mergeCell ref="C2743:F2743"/>
    <mergeCell ref="H2743:I2743"/>
    <mergeCell ref="A2744:B2744"/>
    <mergeCell ref="C2744:F2744"/>
    <mergeCell ref="H2744:I2744"/>
    <mergeCell ref="A2741:B2741"/>
    <mergeCell ref="C2741:F2741"/>
    <mergeCell ref="H2741:I2741"/>
    <mergeCell ref="A2742:B2742"/>
    <mergeCell ref="C2742:F2742"/>
    <mergeCell ref="H2742:I2742"/>
    <mergeCell ref="A2739:B2739"/>
    <mergeCell ref="C2739:F2739"/>
    <mergeCell ref="H2739:I2739"/>
    <mergeCell ref="A2740:B2740"/>
    <mergeCell ref="C2740:F2740"/>
    <mergeCell ref="H2740:I2740"/>
    <mergeCell ref="A2737:B2737"/>
    <mergeCell ref="C2737:F2737"/>
    <mergeCell ref="H2737:I2737"/>
    <mergeCell ref="A2738:B2738"/>
    <mergeCell ref="C2738:F2738"/>
    <mergeCell ref="H2738:I2738"/>
    <mergeCell ref="A2735:B2735"/>
    <mergeCell ref="C2735:F2735"/>
    <mergeCell ref="H2735:I2735"/>
    <mergeCell ref="A2736:B2736"/>
    <mergeCell ref="C2736:F2736"/>
    <mergeCell ref="H2736:I2736"/>
    <mergeCell ref="A2733:B2733"/>
    <mergeCell ref="C2733:F2733"/>
    <mergeCell ref="H2733:I2733"/>
    <mergeCell ref="A2734:B2734"/>
    <mergeCell ref="C2734:F2734"/>
    <mergeCell ref="H2734:I2734"/>
    <mergeCell ref="A2755:B2755"/>
    <mergeCell ref="C2755:F2755"/>
    <mergeCell ref="H2755:I2755"/>
    <mergeCell ref="A2756:B2756"/>
    <mergeCell ref="C2756:F2756"/>
    <mergeCell ref="H2756:I2756"/>
    <mergeCell ref="A2753:B2753"/>
    <mergeCell ref="C2753:F2753"/>
    <mergeCell ref="H2753:I2753"/>
    <mergeCell ref="A2754:B2754"/>
    <mergeCell ref="C2754:F2754"/>
    <mergeCell ref="H2754:I2754"/>
    <mergeCell ref="A2751:B2751"/>
    <mergeCell ref="C2751:F2751"/>
    <mergeCell ref="H2751:I2751"/>
    <mergeCell ref="A2752:B2752"/>
    <mergeCell ref="C2752:F2752"/>
    <mergeCell ref="H2752:I2752"/>
    <mergeCell ref="A2749:B2749"/>
    <mergeCell ref="C2749:F2749"/>
    <mergeCell ref="H2749:I2749"/>
    <mergeCell ref="A2750:B2750"/>
    <mergeCell ref="C2750:F2750"/>
    <mergeCell ref="H2750:I2750"/>
    <mergeCell ref="A2747:B2747"/>
    <mergeCell ref="C2747:F2747"/>
    <mergeCell ref="H2747:I2747"/>
    <mergeCell ref="A2748:B2748"/>
    <mergeCell ref="C2748:F2748"/>
    <mergeCell ref="H2748:I2748"/>
    <mergeCell ref="A2745:B2745"/>
    <mergeCell ref="C2745:F2745"/>
    <mergeCell ref="H2745:I2745"/>
    <mergeCell ref="A2746:B2746"/>
    <mergeCell ref="C2746:F2746"/>
    <mergeCell ref="H2746:I2746"/>
    <mergeCell ref="A2767:B2767"/>
    <mergeCell ref="C2767:F2767"/>
    <mergeCell ref="H2767:I2767"/>
    <mergeCell ref="A2768:B2768"/>
    <mergeCell ref="C2768:F2768"/>
    <mergeCell ref="H2768:I2768"/>
    <mergeCell ref="A2765:B2765"/>
    <mergeCell ref="C2765:F2765"/>
    <mergeCell ref="H2765:I2765"/>
    <mergeCell ref="A2766:B2766"/>
    <mergeCell ref="C2766:F2766"/>
    <mergeCell ref="H2766:I2766"/>
    <mergeCell ref="A2763:B2763"/>
    <mergeCell ref="C2763:F2763"/>
    <mergeCell ref="H2763:I2763"/>
    <mergeCell ref="A2764:B2764"/>
    <mergeCell ref="C2764:F2764"/>
    <mergeCell ref="H2764:I2764"/>
    <mergeCell ref="A2761:B2761"/>
    <mergeCell ref="C2761:F2761"/>
    <mergeCell ref="H2761:I2761"/>
    <mergeCell ref="A2762:B2762"/>
    <mergeCell ref="C2762:F2762"/>
    <mergeCell ref="H2762:I2762"/>
    <mergeCell ref="A2759:B2759"/>
    <mergeCell ref="C2759:F2759"/>
    <mergeCell ref="H2759:I2759"/>
    <mergeCell ref="A2760:B2760"/>
    <mergeCell ref="C2760:F2760"/>
    <mergeCell ref="H2760:I2760"/>
    <mergeCell ref="A2757:B2757"/>
    <mergeCell ref="C2757:F2757"/>
    <mergeCell ref="H2757:I2757"/>
    <mergeCell ref="A2758:B2758"/>
    <mergeCell ref="C2758:F2758"/>
    <mergeCell ref="H2758:I2758"/>
    <mergeCell ref="A2779:B2779"/>
    <mergeCell ref="C2779:F2779"/>
    <mergeCell ref="H2779:I2779"/>
    <mergeCell ref="A2780:B2780"/>
    <mergeCell ref="C2780:F2780"/>
    <mergeCell ref="H2780:I2780"/>
    <mergeCell ref="A2777:B2777"/>
    <mergeCell ref="C2777:F2777"/>
    <mergeCell ref="H2777:I2777"/>
    <mergeCell ref="A2778:B2778"/>
    <mergeCell ref="C2778:F2778"/>
    <mergeCell ref="H2778:I2778"/>
    <mergeCell ref="A2775:B2775"/>
    <mergeCell ref="C2775:F2775"/>
    <mergeCell ref="H2775:I2775"/>
    <mergeCell ref="A2776:B2776"/>
    <mergeCell ref="C2776:F2776"/>
    <mergeCell ref="H2776:I2776"/>
    <mergeCell ref="A2773:B2773"/>
    <mergeCell ref="C2773:F2773"/>
    <mergeCell ref="H2773:I2773"/>
    <mergeCell ref="A2774:B2774"/>
    <mergeCell ref="C2774:F2774"/>
    <mergeCell ref="H2774:I2774"/>
    <mergeCell ref="A2771:B2771"/>
    <mergeCell ref="C2771:F2771"/>
    <mergeCell ref="H2771:I2771"/>
    <mergeCell ref="A2772:B2772"/>
    <mergeCell ref="C2772:F2772"/>
    <mergeCell ref="H2772:I2772"/>
    <mergeCell ref="A2769:B2769"/>
    <mergeCell ref="C2769:F2769"/>
    <mergeCell ref="H2769:I2769"/>
    <mergeCell ref="A2770:B2770"/>
    <mergeCell ref="C2770:F2770"/>
    <mergeCell ref="H2770:I2770"/>
    <mergeCell ref="A2791:B2791"/>
    <mergeCell ref="C2791:F2791"/>
    <mergeCell ref="H2791:I2791"/>
    <mergeCell ref="A2792:B2792"/>
    <mergeCell ref="C2792:F2792"/>
    <mergeCell ref="H2792:I2792"/>
    <mergeCell ref="A2789:B2789"/>
    <mergeCell ref="C2789:F2789"/>
    <mergeCell ref="H2789:I2789"/>
    <mergeCell ref="A2790:B2790"/>
    <mergeCell ref="C2790:F2790"/>
    <mergeCell ref="H2790:I2790"/>
    <mergeCell ref="A2787:B2787"/>
    <mergeCell ref="C2787:F2787"/>
    <mergeCell ref="H2787:I2787"/>
    <mergeCell ref="A2788:B2788"/>
    <mergeCell ref="C2788:F2788"/>
    <mergeCell ref="H2788:I2788"/>
    <mergeCell ref="A2785:B2785"/>
    <mergeCell ref="C2785:F2785"/>
    <mergeCell ref="H2785:I2785"/>
    <mergeCell ref="A2786:B2786"/>
    <mergeCell ref="C2786:F2786"/>
    <mergeCell ref="H2786:I2786"/>
    <mergeCell ref="A2783:B2783"/>
    <mergeCell ref="C2783:F2783"/>
    <mergeCell ref="H2783:I2783"/>
    <mergeCell ref="A2784:B2784"/>
    <mergeCell ref="C2784:F2784"/>
    <mergeCell ref="H2784:I2784"/>
    <mergeCell ref="A2781:B2781"/>
    <mergeCell ref="C2781:F2781"/>
    <mergeCell ref="H2781:I2781"/>
    <mergeCell ref="A2782:B2782"/>
    <mergeCell ref="C2782:F2782"/>
    <mergeCell ref="H2782:I2782"/>
    <mergeCell ref="A2803:B2803"/>
    <mergeCell ref="C2803:F2803"/>
    <mergeCell ref="H2803:I2803"/>
    <mergeCell ref="A2804:B2804"/>
    <mergeCell ref="C2804:F2804"/>
    <mergeCell ref="H2804:I2804"/>
    <mergeCell ref="A2801:B2801"/>
    <mergeCell ref="C2801:F2801"/>
    <mergeCell ref="H2801:I2801"/>
    <mergeCell ref="A2802:B2802"/>
    <mergeCell ref="C2802:F2802"/>
    <mergeCell ref="H2802:I2802"/>
    <mergeCell ref="A2799:B2799"/>
    <mergeCell ref="C2799:F2799"/>
    <mergeCell ref="H2799:I2799"/>
    <mergeCell ref="A2800:B2800"/>
    <mergeCell ref="C2800:F2800"/>
    <mergeCell ref="H2800:I2800"/>
    <mergeCell ref="A2797:B2797"/>
    <mergeCell ref="C2797:F2797"/>
    <mergeCell ref="H2797:I2797"/>
    <mergeCell ref="A2798:B2798"/>
    <mergeCell ref="C2798:F2798"/>
    <mergeCell ref="H2798:I2798"/>
    <mergeCell ref="A2795:B2795"/>
    <mergeCell ref="C2795:F2795"/>
    <mergeCell ref="H2795:I2795"/>
    <mergeCell ref="A2796:B2796"/>
    <mergeCell ref="C2796:F2796"/>
    <mergeCell ref="H2796:I2796"/>
    <mergeCell ref="A2793:B2793"/>
    <mergeCell ref="C2793:F2793"/>
    <mergeCell ref="H2793:I2793"/>
    <mergeCell ref="A2794:B2794"/>
    <mergeCell ref="C2794:F2794"/>
    <mergeCell ref="H2794:I2794"/>
    <mergeCell ref="A2815:B2815"/>
    <mergeCell ref="C2815:F2815"/>
    <mergeCell ref="H2815:I2815"/>
    <mergeCell ref="A2816:B2816"/>
    <mergeCell ref="C2816:F2816"/>
    <mergeCell ref="H2816:I2816"/>
    <mergeCell ref="A2813:B2813"/>
    <mergeCell ref="C2813:F2813"/>
    <mergeCell ref="H2813:I2813"/>
    <mergeCell ref="A2814:B2814"/>
    <mergeCell ref="C2814:F2814"/>
    <mergeCell ref="H2814:I2814"/>
    <mergeCell ref="A2811:B2811"/>
    <mergeCell ref="C2811:F2811"/>
    <mergeCell ref="H2811:I2811"/>
    <mergeCell ref="A2812:B2812"/>
    <mergeCell ref="C2812:F2812"/>
    <mergeCell ref="H2812:I2812"/>
    <mergeCell ref="A2809:B2809"/>
    <mergeCell ref="C2809:F2809"/>
    <mergeCell ref="H2809:I2809"/>
    <mergeCell ref="A2810:B2810"/>
    <mergeCell ref="C2810:F2810"/>
    <mergeCell ref="H2810:I2810"/>
    <mergeCell ref="A2807:B2807"/>
    <mergeCell ref="C2807:F2807"/>
    <mergeCell ref="H2807:I2807"/>
    <mergeCell ref="A2808:B2808"/>
    <mergeCell ref="C2808:F2808"/>
    <mergeCell ref="H2808:I2808"/>
    <mergeCell ref="A2805:B2805"/>
    <mergeCell ref="C2805:F2805"/>
    <mergeCell ref="H2805:I2805"/>
    <mergeCell ref="A2806:B2806"/>
    <mergeCell ref="C2806:F2806"/>
    <mergeCell ref="H2806:I2806"/>
    <mergeCell ref="A2827:B2827"/>
    <mergeCell ref="C2827:F2827"/>
    <mergeCell ref="H2827:I2827"/>
    <mergeCell ref="A2828:B2828"/>
    <mergeCell ref="C2828:F2828"/>
    <mergeCell ref="H2828:I2828"/>
    <mergeCell ref="A2825:B2825"/>
    <mergeCell ref="C2825:F2825"/>
    <mergeCell ref="H2825:I2825"/>
    <mergeCell ref="A2826:B2826"/>
    <mergeCell ref="C2826:F2826"/>
    <mergeCell ref="H2826:I2826"/>
    <mergeCell ref="A2823:B2823"/>
    <mergeCell ref="C2823:F2823"/>
    <mergeCell ref="H2823:I2823"/>
    <mergeCell ref="A2824:B2824"/>
    <mergeCell ref="C2824:F2824"/>
    <mergeCell ref="H2824:I2824"/>
    <mergeCell ref="A2821:B2821"/>
    <mergeCell ref="C2821:F2821"/>
    <mergeCell ref="H2821:I2821"/>
    <mergeCell ref="A2822:B2822"/>
    <mergeCell ref="C2822:F2822"/>
    <mergeCell ref="H2822:I2822"/>
    <mergeCell ref="A2819:B2819"/>
    <mergeCell ref="C2819:F2819"/>
    <mergeCell ref="H2819:I2819"/>
    <mergeCell ref="A2820:B2820"/>
    <mergeCell ref="C2820:F2820"/>
    <mergeCell ref="H2820:I2820"/>
    <mergeCell ref="A2817:B2817"/>
    <mergeCell ref="C2817:F2817"/>
    <mergeCell ref="H2817:I2817"/>
    <mergeCell ref="A2818:B2818"/>
    <mergeCell ref="C2818:F2818"/>
    <mergeCell ref="H2818:I2818"/>
    <mergeCell ref="A2839:B2839"/>
    <mergeCell ref="C2839:F2839"/>
    <mergeCell ref="H2839:I2839"/>
    <mergeCell ref="A2840:B2840"/>
    <mergeCell ref="C2840:F2840"/>
    <mergeCell ref="H2840:I2840"/>
    <mergeCell ref="A2837:B2837"/>
    <mergeCell ref="C2837:F2837"/>
    <mergeCell ref="H2837:I2837"/>
    <mergeCell ref="A2838:B2838"/>
    <mergeCell ref="C2838:F2838"/>
    <mergeCell ref="H2838:I2838"/>
    <mergeCell ref="A2835:B2835"/>
    <mergeCell ref="C2835:F2835"/>
    <mergeCell ref="H2835:I2835"/>
    <mergeCell ref="A2836:B2836"/>
    <mergeCell ref="C2836:F2836"/>
    <mergeCell ref="H2836:I2836"/>
    <mergeCell ref="A2833:B2833"/>
    <mergeCell ref="C2833:F2833"/>
    <mergeCell ref="H2833:I2833"/>
    <mergeCell ref="A2834:B2834"/>
    <mergeCell ref="C2834:F2834"/>
    <mergeCell ref="H2834:I2834"/>
    <mergeCell ref="A2831:B2831"/>
    <mergeCell ref="C2831:F2831"/>
    <mergeCell ref="H2831:I2831"/>
    <mergeCell ref="A2832:B2832"/>
    <mergeCell ref="C2832:F2832"/>
    <mergeCell ref="H2832:I2832"/>
    <mergeCell ref="A2829:B2829"/>
    <mergeCell ref="C2829:F2829"/>
    <mergeCell ref="H2829:I2829"/>
    <mergeCell ref="A2830:B2830"/>
    <mergeCell ref="C2830:F2830"/>
    <mergeCell ref="H2830:I2830"/>
    <mergeCell ref="A2851:B2851"/>
    <mergeCell ref="C2851:F2851"/>
    <mergeCell ref="H2851:I2851"/>
    <mergeCell ref="A2852:B2852"/>
    <mergeCell ref="C2852:F2852"/>
    <mergeCell ref="H2852:I2852"/>
    <mergeCell ref="A2849:B2849"/>
    <mergeCell ref="C2849:F2849"/>
    <mergeCell ref="H2849:I2849"/>
    <mergeCell ref="A2850:B2850"/>
    <mergeCell ref="C2850:F2850"/>
    <mergeCell ref="H2850:I2850"/>
    <mergeCell ref="A2847:B2847"/>
    <mergeCell ref="C2847:F2847"/>
    <mergeCell ref="H2847:I2847"/>
    <mergeCell ref="A2848:B2848"/>
    <mergeCell ref="C2848:F2848"/>
    <mergeCell ref="H2848:I2848"/>
    <mergeCell ref="A2845:B2845"/>
    <mergeCell ref="C2845:F2845"/>
    <mergeCell ref="H2845:I2845"/>
    <mergeCell ref="A2846:B2846"/>
    <mergeCell ref="C2846:F2846"/>
    <mergeCell ref="H2846:I2846"/>
    <mergeCell ref="A2843:B2843"/>
    <mergeCell ref="C2843:F2843"/>
    <mergeCell ref="H2843:I2843"/>
    <mergeCell ref="A2844:B2844"/>
    <mergeCell ref="C2844:F2844"/>
    <mergeCell ref="H2844:I2844"/>
    <mergeCell ref="A2841:B2841"/>
    <mergeCell ref="C2841:F2841"/>
    <mergeCell ref="H2841:I2841"/>
    <mergeCell ref="A2842:B2842"/>
    <mergeCell ref="C2842:F2842"/>
    <mergeCell ref="H2842:I2842"/>
    <mergeCell ref="A2863:B2863"/>
    <mergeCell ref="C2863:F2863"/>
    <mergeCell ref="H2863:I2863"/>
    <mergeCell ref="A2864:B2864"/>
    <mergeCell ref="C2864:F2864"/>
    <mergeCell ref="H2864:I2864"/>
    <mergeCell ref="A2861:B2861"/>
    <mergeCell ref="C2861:F2861"/>
    <mergeCell ref="H2861:I2861"/>
    <mergeCell ref="A2862:B2862"/>
    <mergeCell ref="C2862:F2862"/>
    <mergeCell ref="H2862:I2862"/>
    <mergeCell ref="A2859:B2859"/>
    <mergeCell ref="C2859:F2859"/>
    <mergeCell ref="H2859:I2859"/>
    <mergeCell ref="A2860:B2860"/>
    <mergeCell ref="C2860:F2860"/>
    <mergeCell ref="H2860:I2860"/>
    <mergeCell ref="A2857:B2857"/>
    <mergeCell ref="C2857:F2857"/>
    <mergeCell ref="H2857:I2857"/>
    <mergeCell ref="A2858:B2858"/>
    <mergeCell ref="C2858:F2858"/>
    <mergeCell ref="H2858:I2858"/>
    <mergeCell ref="A2855:B2855"/>
    <mergeCell ref="C2855:F2855"/>
    <mergeCell ref="H2855:I2855"/>
    <mergeCell ref="A2856:B2856"/>
    <mergeCell ref="C2856:F2856"/>
    <mergeCell ref="H2856:I2856"/>
    <mergeCell ref="A2853:B2853"/>
    <mergeCell ref="C2853:F2853"/>
    <mergeCell ref="H2853:I2853"/>
    <mergeCell ref="A2854:B2854"/>
    <mergeCell ref="C2854:F2854"/>
    <mergeCell ref="H2854:I2854"/>
    <mergeCell ref="A2875:B2875"/>
    <mergeCell ref="C2875:F2875"/>
    <mergeCell ref="H2875:I2875"/>
    <mergeCell ref="A2876:B2876"/>
    <mergeCell ref="C2876:F2876"/>
    <mergeCell ref="H2876:I2876"/>
    <mergeCell ref="A2873:B2873"/>
    <mergeCell ref="C2873:F2873"/>
    <mergeCell ref="H2873:I2873"/>
    <mergeCell ref="A2874:B2874"/>
    <mergeCell ref="C2874:F2874"/>
    <mergeCell ref="H2874:I2874"/>
    <mergeCell ref="A2871:B2871"/>
    <mergeCell ref="C2871:F2871"/>
    <mergeCell ref="H2871:I2871"/>
    <mergeCell ref="A2872:B2872"/>
    <mergeCell ref="C2872:F2872"/>
    <mergeCell ref="H2872:I2872"/>
    <mergeCell ref="A2869:B2869"/>
    <mergeCell ref="C2869:F2869"/>
    <mergeCell ref="H2869:I2869"/>
    <mergeCell ref="A2870:B2870"/>
    <mergeCell ref="C2870:F2870"/>
    <mergeCell ref="H2870:I2870"/>
    <mergeCell ref="A2867:B2867"/>
    <mergeCell ref="C2867:F2867"/>
    <mergeCell ref="H2867:I2867"/>
    <mergeCell ref="A2868:B2868"/>
    <mergeCell ref="C2868:F2868"/>
    <mergeCell ref="H2868:I2868"/>
    <mergeCell ref="A2865:B2865"/>
    <mergeCell ref="C2865:F2865"/>
    <mergeCell ref="H2865:I2865"/>
    <mergeCell ref="A2866:B2866"/>
    <mergeCell ref="C2866:F2866"/>
    <mergeCell ref="H2866:I2866"/>
    <mergeCell ref="A2887:B2887"/>
    <mergeCell ref="C2887:F2887"/>
    <mergeCell ref="H2887:I2887"/>
    <mergeCell ref="A2888:B2888"/>
    <mergeCell ref="C2888:F2888"/>
    <mergeCell ref="H2888:I2888"/>
    <mergeCell ref="A2885:B2885"/>
    <mergeCell ref="C2885:F2885"/>
    <mergeCell ref="H2885:I2885"/>
    <mergeCell ref="A2886:B2886"/>
    <mergeCell ref="C2886:F2886"/>
    <mergeCell ref="H2886:I2886"/>
    <mergeCell ref="A2883:B2883"/>
    <mergeCell ref="C2883:F2883"/>
    <mergeCell ref="H2883:I2883"/>
    <mergeCell ref="A2884:B2884"/>
    <mergeCell ref="C2884:F2884"/>
    <mergeCell ref="H2884:I2884"/>
    <mergeCell ref="A2881:B2881"/>
    <mergeCell ref="C2881:F2881"/>
    <mergeCell ref="H2881:I2881"/>
    <mergeCell ref="A2882:B2882"/>
    <mergeCell ref="C2882:F2882"/>
    <mergeCell ref="H2882:I2882"/>
    <mergeCell ref="A2879:B2879"/>
    <mergeCell ref="C2879:F2879"/>
    <mergeCell ref="H2879:I2879"/>
    <mergeCell ref="A2880:B2880"/>
    <mergeCell ref="C2880:F2880"/>
    <mergeCell ref="H2880:I2880"/>
    <mergeCell ref="A2877:B2877"/>
    <mergeCell ref="C2877:F2877"/>
    <mergeCell ref="H2877:I2877"/>
    <mergeCell ref="A2878:B2878"/>
    <mergeCell ref="C2878:F2878"/>
    <mergeCell ref="H2878:I2878"/>
    <mergeCell ref="A2899:B2899"/>
    <mergeCell ref="C2899:F2899"/>
    <mergeCell ref="H2899:I2899"/>
    <mergeCell ref="A2900:B2900"/>
    <mergeCell ref="C2900:F2900"/>
    <mergeCell ref="H2900:I2900"/>
    <mergeCell ref="A2897:B2897"/>
    <mergeCell ref="C2897:F2897"/>
    <mergeCell ref="H2897:I2897"/>
    <mergeCell ref="A2898:B2898"/>
    <mergeCell ref="C2898:F2898"/>
    <mergeCell ref="H2898:I2898"/>
    <mergeCell ref="A2895:B2895"/>
    <mergeCell ref="C2895:F2895"/>
    <mergeCell ref="H2895:I2895"/>
    <mergeCell ref="A2896:B2896"/>
    <mergeCell ref="C2896:F2896"/>
    <mergeCell ref="H2896:I2896"/>
    <mergeCell ref="A2893:B2893"/>
    <mergeCell ref="C2893:F2893"/>
    <mergeCell ref="H2893:I2893"/>
    <mergeCell ref="A2894:B2894"/>
    <mergeCell ref="C2894:F2894"/>
    <mergeCell ref="H2894:I2894"/>
    <mergeCell ref="A2891:B2891"/>
    <mergeCell ref="C2891:F2891"/>
    <mergeCell ref="H2891:I2891"/>
    <mergeCell ref="A2892:B2892"/>
    <mergeCell ref="C2892:F2892"/>
    <mergeCell ref="H2892:I2892"/>
    <mergeCell ref="A2889:B2889"/>
    <mergeCell ref="C2889:F2889"/>
    <mergeCell ref="H2889:I2889"/>
    <mergeCell ref="A2890:B2890"/>
    <mergeCell ref="C2890:F2890"/>
    <mergeCell ref="H2890:I2890"/>
    <mergeCell ref="A2911:B2911"/>
    <mergeCell ref="C2911:F2911"/>
    <mergeCell ref="H2911:I2911"/>
    <mergeCell ref="A2912:B2912"/>
    <mergeCell ref="C2912:F2912"/>
    <mergeCell ref="H2912:I2912"/>
    <mergeCell ref="A2909:B2909"/>
    <mergeCell ref="C2909:F2909"/>
    <mergeCell ref="H2909:I2909"/>
    <mergeCell ref="A2910:B2910"/>
    <mergeCell ref="C2910:F2910"/>
    <mergeCell ref="H2910:I2910"/>
    <mergeCell ref="A2907:B2907"/>
    <mergeCell ref="C2907:F2907"/>
    <mergeCell ref="H2907:I2907"/>
    <mergeCell ref="A2908:B2908"/>
    <mergeCell ref="C2908:F2908"/>
    <mergeCell ref="H2908:I2908"/>
    <mergeCell ref="A2905:B2905"/>
    <mergeCell ref="C2905:F2905"/>
    <mergeCell ref="H2905:I2905"/>
    <mergeCell ref="A2906:B2906"/>
    <mergeCell ref="C2906:F2906"/>
    <mergeCell ref="H2906:I2906"/>
    <mergeCell ref="A2903:B2903"/>
    <mergeCell ref="C2903:F2903"/>
    <mergeCell ref="H2903:I2903"/>
    <mergeCell ref="A2904:B2904"/>
    <mergeCell ref="C2904:F2904"/>
    <mergeCell ref="H2904:I2904"/>
    <mergeCell ref="A2901:B2901"/>
    <mergeCell ref="C2901:F2901"/>
    <mergeCell ref="H2901:I2901"/>
    <mergeCell ref="A2902:B2902"/>
    <mergeCell ref="C2902:F2902"/>
    <mergeCell ref="H2902:I2902"/>
    <mergeCell ref="A2923:B2923"/>
    <mergeCell ref="C2923:F2923"/>
    <mergeCell ref="H2923:I2923"/>
    <mergeCell ref="A2924:B2924"/>
    <mergeCell ref="C2924:F2924"/>
    <mergeCell ref="H2924:I2924"/>
    <mergeCell ref="A2921:B2921"/>
    <mergeCell ref="C2921:F2921"/>
    <mergeCell ref="H2921:I2921"/>
    <mergeCell ref="A2922:B2922"/>
    <mergeCell ref="C2922:F2922"/>
    <mergeCell ref="H2922:I2922"/>
    <mergeCell ref="A2919:B2919"/>
    <mergeCell ref="C2919:F2919"/>
    <mergeCell ref="H2919:I2919"/>
    <mergeCell ref="A2920:B2920"/>
    <mergeCell ref="C2920:F2920"/>
    <mergeCell ref="H2920:I2920"/>
    <mergeCell ref="A2917:B2917"/>
    <mergeCell ref="C2917:F2917"/>
    <mergeCell ref="H2917:I2917"/>
    <mergeCell ref="A2918:B2918"/>
    <mergeCell ref="C2918:F2918"/>
    <mergeCell ref="H2918:I2918"/>
    <mergeCell ref="A2915:B2915"/>
    <mergeCell ref="C2915:F2915"/>
    <mergeCell ref="H2915:I2915"/>
    <mergeCell ref="A2916:B2916"/>
    <mergeCell ref="C2916:F2916"/>
    <mergeCell ref="H2916:I2916"/>
    <mergeCell ref="A2913:B2913"/>
    <mergeCell ref="C2913:F2913"/>
    <mergeCell ref="H2913:I2913"/>
    <mergeCell ref="A2914:B2914"/>
    <mergeCell ref="C2914:F2914"/>
    <mergeCell ref="H2914:I2914"/>
    <mergeCell ref="A2935:B2935"/>
    <mergeCell ref="C2935:F2935"/>
    <mergeCell ref="H2935:I2935"/>
    <mergeCell ref="A2936:B2936"/>
    <mergeCell ref="C2936:F2936"/>
    <mergeCell ref="H2936:I2936"/>
    <mergeCell ref="A2933:B2933"/>
    <mergeCell ref="C2933:F2933"/>
    <mergeCell ref="H2933:I2933"/>
    <mergeCell ref="A2934:B2934"/>
    <mergeCell ref="C2934:F2934"/>
    <mergeCell ref="H2934:I2934"/>
    <mergeCell ref="A2931:B2931"/>
    <mergeCell ref="C2931:F2931"/>
    <mergeCell ref="H2931:I2931"/>
    <mergeCell ref="A2932:B2932"/>
    <mergeCell ref="C2932:F2932"/>
    <mergeCell ref="H2932:I2932"/>
    <mergeCell ref="A2929:B2929"/>
    <mergeCell ref="C2929:F2929"/>
    <mergeCell ref="H2929:I2929"/>
    <mergeCell ref="A2930:B2930"/>
    <mergeCell ref="C2930:F2930"/>
    <mergeCell ref="H2930:I2930"/>
    <mergeCell ref="A2927:B2927"/>
    <mergeCell ref="C2927:F2927"/>
    <mergeCell ref="H2927:I2927"/>
    <mergeCell ref="A2928:B2928"/>
    <mergeCell ref="C2928:F2928"/>
    <mergeCell ref="H2928:I2928"/>
    <mergeCell ref="A2925:B2925"/>
    <mergeCell ref="C2925:F2925"/>
    <mergeCell ref="H2925:I2925"/>
    <mergeCell ref="A2926:B2926"/>
    <mergeCell ref="C2926:F2926"/>
    <mergeCell ref="H2926:I2926"/>
    <mergeCell ref="A2947:B2947"/>
    <mergeCell ref="C2947:F2947"/>
    <mergeCell ref="H2947:I2947"/>
    <mergeCell ref="A2948:B2948"/>
    <mergeCell ref="C2948:F2948"/>
    <mergeCell ref="H2948:I2948"/>
    <mergeCell ref="A2945:B2945"/>
    <mergeCell ref="C2945:F2945"/>
    <mergeCell ref="H2945:I2945"/>
    <mergeCell ref="A2946:B2946"/>
    <mergeCell ref="C2946:F2946"/>
    <mergeCell ref="H2946:I2946"/>
    <mergeCell ref="A2943:B2943"/>
    <mergeCell ref="C2943:F2943"/>
    <mergeCell ref="H2943:I2943"/>
    <mergeCell ref="A2944:B2944"/>
    <mergeCell ref="C2944:F2944"/>
    <mergeCell ref="H2944:I2944"/>
    <mergeCell ref="A2941:B2941"/>
    <mergeCell ref="C2941:F2941"/>
    <mergeCell ref="H2941:I2941"/>
    <mergeCell ref="A2942:B2942"/>
    <mergeCell ref="C2942:F2942"/>
    <mergeCell ref="H2942:I2942"/>
    <mergeCell ref="A2939:B2939"/>
    <mergeCell ref="C2939:F2939"/>
    <mergeCell ref="H2939:I2939"/>
    <mergeCell ref="A2940:B2940"/>
    <mergeCell ref="C2940:F2940"/>
    <mergeCell ref="H2940:I2940"/>
    <mergeCell ref="A2937:B2937"/>
    <mergeCell ref="C2937:F2937"/>
    <mergeCell ref="H2937:I2937"/>
    <mergeCell ref="A2938:B2938"/>
    <mergeCell ref="C2938:F2938"/>
    <mergeCell ref="H2938:I2938"/>
    <mergeCell ref="A2959:B2959"/>
    <mergeCell ref="C2959:F2959"/>
    <mergeCell ref="H2959:I2959"/>
    <mergeCell ref="A2960:B2960"/>
    <mergeCell ref="C2960:F2960"/>
    <mergeCell ref="H2960:I2960"/>
    <mergeCell ref="A2957:B2957"/>
    <mergeCell ref="C2957:F2957"/>
    <mergeCell ref="H2957:I2957"/>
    <mergeCell ref="A2958:B2958"/>
    <mergeCell ref="C2958:F2958"/>
    <mergeCell ref="H2958:I2958"/>
    <mergeCell ref="A2955:B2955"/>
    <mergeCell ref="C2955:F2955"/>
    <mergeCell ref="H2955:I2955"/>
    <mergeCell ref="A2956:B2956"/>
    <mergeCell ref="C2956:F2956"/>
    <mergeCell ref="H2956:I2956"/>
    <mergeCell ref="A2953:B2953"/>
    <mergeCell ref="C2953:F2953"/>
    <mergeCell ref="H2953:I2953"/>
    <mergeCell ref="A2954:B2954"/>
    <mergeCell ref="C2954:F2954"/>
    <mergeCell ref="H2954:I2954"/>
    <mergeCell ref="A2951:B2951"/>
    <mergeCell ref="C2951:F2951"/>
    <mergeCell ref="H2951:I2951"/>
    <mergeCell ref="A2952:B2952"/>
    <mergeCell ref="C2952:F2952"/>
    <mergeCell ref="H2952:I2952"/>
    <mergeCell ref="A2949:B2949"/>
    <mergeCell ref="C2949:F2949"/>
    <mergeCell ref="H2949:I2949"/>
    <mergeCell ref="A2950:B2950"/>
    <mergeCell ref="C2950:F2950"/>
    <mergeCell ref="H2950:I2950"/>
    <mergeCell ref="A2971:B2971"/>
    <mergeCell ref="C2971:F2971"/>
    <mergeCell ref="H2971:I2971"/>
    <mergeCell ref="A2972:B2972"/>
    <mergeCell ref="C2972:F2972"/>
    <mergeCell ref="H2972:I2972"/>
    <mergeCell ref="A2969:B2969"/>
    <mergeCell ref="C2969:F2969"/>
    <mergeCell ref="H2969:I2969"/>
    <mergeCell ref="A2970:B2970"/>
    <mergeCell ref="C2970:F2970"/>
    <mergeCell ref="H2970:I2970"/>
    <mergeCell ref="A2967:B2967"/>
    <mergeCell ref="C2967:F2967"/>
    <mergeCell ref="H2967:I2967"/>
    <mergeCell ref="A2968:B2968"/>
    <mergeCell ref="C2968:F2968"/>
    <mergeCell ref="H2968:I2968"/>
    <mergeCell ref="A2965:B2965"/>
    <mergeCell ref="C2965:F2965"/>
    <mergeCell ref="H2965:I2965"/>
    <mergeCell ref="A2966:B2966"/>
    <mergeCell ref="C2966:F2966"/>
    <mergeCell ref="H2966:I2966"/>
    <mergeCell ref="A2963:B2963"/>
    <mergeCell ref="C2963:F2963"/>
    <mergeCell ref="H2963:I2963"/>
    <mergeCell ref="A2964:B2964"/>
    <mergeCell ref="C2964:F2964"/>
    <mergeCell ref="H2964:I2964"/>
    <mergeCell ref="A2961:B2961"/>
    <mergeCell ref="C2961:F2961"/>
    <mergeCell ref="H2961:I2961"/>
    <mergeCell ref="A2962:B2962"/>
    <mergeCell ref="C2962:F2962"/>
    <mergeCell ref="H2962:I2962"/>
    <mergeCell ref="A2983:B2983"/>
    <mergeCell ref="C2983:F2983"/>
    <mergeCell ref="H2983:I2983"/>
    <mergeCell ref="A2984:B2984"/>
    <mergeCell ref="C2984:F2984"/>
    <mergeCell ref="H2984:I2984"/>
    <mergeCell ref="A2981:B2981"/>
    <mergeCell ref="C2981:F2981"/>
    <mergeCell ref="H2981:I2981"/>
    <mergeCell ref="A2982:B2982"/>
    <mergeCell ref="C2982:F2982"/>
    <mergeCell ref="H2982:I2982"/>
    <mergeCell ref="A2979:B2979"/>
    <mergeCell ref="C2979:F2979"/>
    <mergeCell ref="H2979:I2979"/>
    <mergeCell ref="A2980:B2980"/>
    <mergeCell ref="C2980:F2980"/>
    <mergeCell ref="H2980:I2980"/>
    <mergeCell ref="A2977:B2977"/>
    <mergeCell ref="C2977:F2977"/>
    <mergeCell ref="H2977:I2977"/>
    <mergeCell ref="A2978:B2978"/>
    <mergeCell ref="C2978:F2978"/>
    <mergeCell ref="H2978:I2978"/>
    <mergeCell ref="A2975:B2975"/>
    <mergeCell ref="C2975:F2975"/>
    <mergeCell ref="H2975:I2975"/>
    <mergeCell ref="A2976:B2976"/>
    <mergeCell ref="C2976:F2976"/>
    <mergeCell ref="H2976:I2976"/>
    <mergeCell ref="A2973:B2973"/>
    <mergeCell ref="C2973:F2973"/>
    <mergeCell ref="H2973:I2973"/>
    <mergeCell ref="A2974:B2974"/>
    <mergeCell ref="C2974:F2974"/>
    <mergeCell ref="H2974:I2974"/>
    <mergeCell ref="A2995:B2995"/>
    <mergeCell ref="C2995:F2995"/>
    <mergeCell ref="H2995:I2995"/>
    <mergeCell ref="A2996:B2996"/>
    <mergeCell ref="C2996:F2996"/>
    <mergeCell ref="H2996:I2996"/>
    <mergeCell ref="A2993:B2993"/>
    <mergeCell ref="C2993:F2993"/>
    <mergeCell ref="H2993:I2993"/>
    <mergeCell ref="A2994:B2994"/>
    <mergeCell ref="C2994:F2994"/>
    <mergeCell ref="H2994:I2994"/>
    <mergeCell ref="A2991:B2991"/>
    <mergeCell ref="C2991:F2991"/>
    <mergeCell ref="H2991:I2991"/>
    <mergeCell ref="A2992:B2992"/>
    <mergeCell ref="C2992:F2992"/>
    <mergeCell ref="H2992:I2992"/>
    <mergeCell ref="A2989:B2989"/>
    <mergeCell ref="C2989:F2989"/>
    <mergeCell ref="H2989:I2989"/>
    <mergeCell ref="A2990:B2990"/>
    <mergeCell ref="C2990:F2990"/>
    <mergeCell ref="H2990:I2990"/>
    <mergeCell ref="A2987:B2987"/>
    <mergeCell ref="C2987:F2987"/>
    <mergeCell ref="H2987:I2987"/>
    <mergeCell ref="A2988:B2988"/>
    <mergeCell ref="C2988:F2988"/>
    <mergeCell ref="H2988:I2988"/>
    <mergeCell ref="A2985:B2985"/>
    <mergeCell ref="C2985:F2985"/>
    <mergeCell ref="H2985:I2985"/>
    <mergeCell ref="A2986:B2986"/>
    <mergeCell ref="C2986:F2986"/>
    <mergeCell ref="H2986:I2986"/>
    <mergeCell ref="A3007:B3007"/>
    <mergeCell ref="C3007:F3007"/>
    <mergeCell ref="H3007:I3007"/>
    <mergeCell ref="A3008:B3008"/>
    <mergeCell ref="C3008:F3008"/>
    <mergeCell ref="H3008:I3008"/>
    <mergeCell ref="A3005:B3005"/>
    <mergeCell ref="C3005:F3005"/>
    <mergeCell ref="H3005:I3005"/>
    <mergeCell ref="A3006:B3006"/>
    <mergeCell ref="C3006:F3006"/>
    <mergeCell ref="H3006:I3006"/>
    <mergeCell ref="A3003:B3003"/>
    <mergeCell ref="C3003:F3003"/>
    <mergeCell ref="H3003:I3003"/>
    <mergeCell ref="A3004:B3004"/>
    <mergeCell ref="C3004:F3004"/>
    <mergeCell ref="H3004:I3004"/>
    <mergeCell ref="A3001:B3001"/>
    <mergeCell ref="C3001:F3001"/>
    <mergeCell ref="H3001:I3001"/>
    <mergeCell ref="A3002:B3002"/>
    <mergeCell ref="C3002:F3002"/>
    <mergeCell ref="H3002:I3002"/>
    <mergeCell ref="A2999:B2999"/>
    <mergeCell ref="C2999:F2999"/>
    <mergeCell ref="H2999:I2999"/>
    <mergeCell ref="A3000:B3000"/>
    <mergeCell ref="C3000:F3000"/>
    <mergeCell ref="H3000:I3000"/>
    <mergeCell ref="A2997:B2997"/>
    <mergeCell ref="C2997:F2997"/>
    <mergeCell ref="H2997:I2997"/>
    <mergeCell ref="A2998:B2998"/>
    <mergeCell ref="C2998:F2998"/>
    <mergeCell ref="H2998:I2998"/>
    <mergeCell ref="A3019:B3019"/>
    <mergeCell ref="C3019:F3019"/>
    <mergeCell ref="H3019:I3019"/>
    <mergeCell ref="A3020:B3020"/>
    <mergeCell ref="C3020:F3020"/>
    <mergeCell ref="H3020:I3020"/>
    <mergeCell ref="A3017:B3017"/>
    <mergeCell ref="C3017:F3017"/>
    <mergeCell ref="H3017:I3017"/>
    <mergeCell ref="A3018:B3018"/>
    <mergeCell ref="C3018:F3018"/>
    <mergeCell ref="H3018:I3018"/>
    <mergeCell ref="A3015:B3015"/>
    <mergeCell ref="C3015:F3015"/>
    <mergeCell ref="H3015:I3015"/>
    <mergeCell ref="A3016:B3016"/>
    <mergeCell ref="C3016:F3016"/>
    <mergeCell ref="H3016:I3016"/>
    <mergeCell ref="A3013:B3013"/>
    <mergeCell ref="C3013:F3013"/>
    <mergeCell ref="H3013:I3013"/>
    <mergeCell ref="A3014:B3014"/>
    <mergeCell ref="C3014:F3014"/>
    <mergeCell ref="H3014:I3014"/>
    <mergeCell ref="A3011:B3011"/>
    <mergeCell ref="C3011:F3011"/>
    <mergeCell ref="H3011:I3011"/>
    <mergeCell ref="A3012:B3012"/>
    <mergeCell ref="C3012:F3012"/>
    <mergeCell ref="H3012:I3012"/>
    <mergeCell ref="A3009:B3009"/>
    <mergeCell ref="C3009:F3009"/>
    <mergeCell ref="H3009:I3009"/>
    <mergeCell ref="A3010:B3010"/>
    <mergeCell ref="C3010:F3010"/>
    <mergeCell ref="H3010:I3010"/>
    <mergeCell ref="A3031:B3031"/>
    <mergeCell ref="C3031:F3031"/>
    <mergeCell ref="H3031:I3031"/>
    <mergeCell ref="A3032:B3032"/>
    <mergeCell ref="C3032:F3032"/>
    <mergeCell ref="H3032:I3032"/>
    <mergeCell ref="A3029:B3029"/>
    <mergeCell ref="C3029:F3029"/>
    <mergeCell ref="H3029:I3029"/>
    <mergeCell ref="A3030:B3030"/>
    <mergeCell ref="C3030:F3030"/>
    <mergeCell ref="H3030:I3030"/>
    <mergeCell ref="A3027:B3027"/>
    <mergeCell ref="C3027:F3027"/>
    <mergeCell ref="H3027:I3027"/>
    <mergeCell ref="A3028:B3028"/>
    <mergeCell ref="C3028:F3028"/>
    <mergeCell ref="H3028:I3028"/>
    <mergeCell ref="A3025:B3025"/>
    <mergeCell ref="C3025:F3025"/>
    <mergeCell ref="H3025:I3025"/>
    <mergeCell ref="A3026:B3026"/>
    <mergeCell ref="C3026:F3026"/>
    <mergeCell ref="H3026:I3026"/>
    <mergeCell ref="A3023:B3023"/>
    <mergeCell ref="C3023:F3023"/>
    <mergeCell ref="H3023:I3023"/>
    <mergeCell ref="A3024:B3024"/>
    <mergeCell ref="C3024:F3024"/>
    <mergeCell ref="H3024:I3024"/>
    <mergeCell ref="A3021:B3021"/>
    <mergeCell ref="C3021:F3021"/>
    <mergeCell ref="H3021:I3021"/>
    <mergeCell ref="A3022:B3022"/>
    <mergeCell ref="C3022:F3022"/>
    <mergeCell ref="H3022:I3022"/>
    <mergeCell ref="A3043:B3043"/>
    <mergeCell ref="C3043:F3043"/>
    <mergeCell ref="H3043:I3043"/>
    <mergeCell ref="A3044:B3044"/>
    <mergeCell ref="C3044:F3044"/>
    <mergeCell ref="H3044:I3044"/>
    <mergeCell ref="A3041:B3041"/>
    <mergeCell ref="C3041:F3041"/>
    <mergeCell ref="H3041:I3041"/>
    <mergeCell ref="A3042:B3042"/>
    <mergeCell ref="C3042:F3042"/>
    <mergeCell ref="H3042:I3042"/>
    <mergeCell ref="A3039:B3039"/>
    <mergeCell ref="C3039:F3039"/>
    <mergeCell ref="H3039:I3039"/>
    <mergeCell ref="A3040:B3040"/>
    <mergeCell ref="C3040:F3040"/>
    <mergeCell ref="H3040:I3040"/>
    <mergeCell ref="A3037:B3037"/>
    <mergeCell ref="C3037:F3037"/>
    <mergeCell ref="H3037:I3037"/>
    <mergeCell ref="A3038:B3038"/>
    <mergeCell ref="C3038:F3038"/>
    <mergeCell ref="H3038:I3038"/>
    <mergeCell ref="A3035:B3035"/>
    <mergeCell ref="C3035:F3035"/>
    <mergeCell ref="H3035:I3035"/>
    <mergeCell ref="A3036:B3036"/>
    <mergeCell ref="C3036:F3036"/>
    <mergeCell ref="H3036:I3036"/>
    <mergeCell ref="A3033:B3033"/>
    <mergeCell ref="C3033:F3033"/>
    <mergeCell ref="H3033:I3033"/>
    <mergeCell ref="A3034:B3034"/>
    <mergeCell ref="C3034:F3034"/>
    <mergeCell ref="H3034:I3034"/>
    <mergeCell ref="A3055:B3055"/>
    <mergeCell ref="C3055:F3055"/>
    <mergeCell ref="H3055:I3055"/>
    <mergeCell ref="A3056:B3056"/>
    <mergeCell ref="C3056:F3056"/>
    <mergeCell ref="H3056:I3056"/>
    <mergeCell ref="A3053:B3053"/>
    <mergeCell ref="C3053:F3053"/>
    <mergeCell ref="H3053:I3053"/>
    <mergeCell ref="A3054:B3054"/>
    <mergeCell ref="C3054:F3054"/>
    <mergeCell ref="H3054:I3054"/>
    <mergeCell ref="A3051:B3051"/>
    <mergeCell ref="C3051:F3051"/>
    <mergeCell ref="H3051:I3051"/>
    <mergeCell ref="A3052:B3052"/>
    <mergeCell ref="C3052:F3052"/>
    <mergeCell ref="H3052:I3052"/>
    <mergeCell ref="A3049:B3049"/>
    <mergeCell ref="C3049:F3049"/>
    <mergeCell ref="H3049:I3049"/>
    <mergeCell ref="A3050:B3050"/>
    <mergeCell ref="C3050:F3050"/>
    <mergeCell ref="H3050:I3050"/>
    <mergeCell ref="A3047:B3047"/>
    <mergeCell ref="C3047:F3047"/>
    <mergeCell ref="H3047:I3047"/>
    <mergeCell ref="A3048:B3048"/>
    <mergeCell ref="C3048:F3048"/>
    <mergeCell ref="H3048:I3048"/>
    <mergeCell ref="A3045:B3045"/>
    <mergeCell ref="C3045:F3045"/>
    <mergeCell ref="H3045:I3045"/>
    <mergeCell ref="A3046:B3046"/>
    <mergeCell ref="C3046:F3046"/>
    <mergeCell ref="H3046:I3046"/>
    <mergeCell ref="A3067:B3067"/>
    <mergeCell ref="C3067:F3067"/>
    <mergeCell ref="H3067:I3067"/>
    <mergeCell ref="A3068:B3068"/>
    <mergeCell ref="C3068:F3068"/>
    <mergeCell ref="H3068:I3068"/>
    <mergeCell ref="A3065:B3065"/>
    <mergeCell ref="C3065:F3065"/>
    <mergeCell ref="H3065:I3065"/>
    <mergeCell ref="A3066:B3066"/>
    <mergeCell ref="C3066:F3066"/>
    <mergeCell ref="H3066:I3066"/>
    <mergeCell ref="A3063:B3063"/>
    <mergeCell ref="C3063:F3063"/>
    <mergeCell ref="H3063:I3063"/>
    <mergeCell ref="A3064:B3064"/>
    <mergeCell ref="C3064:F3064"/>
    <mergeCell ref="H3064:I3064"/>
    <mergeCell ref="A3061:B3061"/>
    <mergeCell ref="C3061:F3061"/>
    <mergeCell ref="H3061:I3061"/>
    <mergeCell ref="A3062:B3062"/>
    <mergeCell ref="C3062:F3062"/>
    <mergeCell ref="H3062:I3062"/>
    <mergeCell ref="A3059:B3059"/>
    <mergeCell ref="C3059:F3059"/>
    <mergeCell ref="H3059:I3059"/>
    <mergeCell ref="A3060:B3060"/>
    <mergeCell ref="C3060:F3060"/>
    <mergeCell ref="H3060:I3060"/>
    <mergeCell ref="A3057:B3057"/>
    <mergeCell ref="C3057:F3057"/>
    <mergeCell ref="H3057:I3057"/>
    <mergeCell ref="A3058:B3058"/>
    <mergeCell ref="C3058:F3058"/>
    <mergeCell ref="H3058:I3058"/>
    <mergeCell ref="A3079:B3079"/>
    <mergeCell ref="C3079:F3079"/>
    <mergeCell ref="H3079:I3079"/>
    <mergeCell ref="A3080:B3080"/>
    <mergeCell ref="C3080:F3080"/>
    <mergeCell ref="H3080:I3080"/>
    <mergeCell ref="A3077:B3077"/>
    <mergeCell ref="C3077:F3077"/>
    <mergeCell ref="H3077:I3077"/>
    <mergeCell ref="A3078:B3078"/>
    <mergeCell ref="C3078:F3078"/>
    <mergeCell ref="H3078:I3078"/>
    <mergeCell ref="A3075:B3075"/>
    <mergeCell ref="C3075:F3075"/>
    <mergeCell ref="H3075:I3075"/>
    <mergeCell ref="A3076:B3076"/>
    <mergeCell ref="C3076:F3076"/>
    <mergeCell ref="H3076:I3076"/>
    <mergeCell ref="A3073:B3073"/>
    <mergeCell ref="C3073:F3073"/>
    <mergeCell ref="H3073:I3073"/>
    <mergeCell ref="A3074:B3074"/>
    <mergeCell ref="C3074:F3074"/>
    <mergeCell ref="H3074:I3074"/>
    <mergeCell ref="A3071:B3071"/>
    <mergeCell ref="C3071:F3071"/>
    <mergeCell ref="H3071:I3071"/>
    <mergeCell ref="A3072:B3072"/>
    <mergeCell ref="C3072:F3072"/>
    <mergeCell ref="H3072:I3072"/>
    <mergeCell ref="A3069:B3069"/>
    <mergeCell ref="C3069:F3069"/>
    <mergeCell ref="H3069:I3069"/>
    <mergeCell ref="A3070:B3070"/>
    <mergeCell ref="C3070:F3070"/>
    <mergeCell ref="H3070:I3070"/>
    <mergeCell ref="A3091:B3091"/>
    <mergeCell ref="C3091:F3091"/>
    <mergeCell ref="H3091:I3091"/>
    <mergeCell ref="A3092:B3092"/>
    <mergeCell ref="C3092:F3092"/>
    <mergeCell ref="H3092:I3092"/>
    <mergeCell ref="A3089:B3089"/>
    <mergeCell ref="C3089:F3089"/>
    <mergeCell ref="H3089:I3089"/>
    <mergeCell ref="A3090:B3090"/>
    <mergeCell ref="C3090:F3090"/>
    <mergeCell ref="H3090:I3090"/>
    <mergeCell ref="A3087:B3087"/>
    <mergeCell ref="C3087:F3087"/>
    <mergeCell ref="H3087:I3087"/>
    <mergeCell ref="A3088:B3088"/>
    <mergeCell ref="C3088:F3088"/>
    <mergeCell ref="H3088:I3088"/>
    <mergeCell ref="A3085:B3085"/>
    <mergeCell ref="C3085:F3085"/>
    <mergeCell ref="H3085:I3085"/>
    <mergeCell ref="A3086:B3086"/>
    <mergeCell ref="C3086:F3086"/>
    <mergeCell ref="H3086:I3086"/>
    <mergeCell ref="A3083:B3083"/>
    <mergeCell ref="C3083:F3083"/>
    <mergeCell ref="H3083:I3083"/>
    <mergeCell ref="A3084:B3084"/>
    <mergeCell ref="C3084:F3084"/>
    <mergeCell ref="H3084:I3084"/>
    <mergeCell ref="A3081:B3081"/>
    <mergeCell ref="C3081:F3081"/>
    <mergeCell ref="H3081:I3081"/>
    <mergeCell ref="A3082:B3082"/>
    <mergeCell ref="C3082:F3082"/>
    <mergeCell ref="H3082:I3082"/>
    <mergeCell ref="A3103:B3103"/>
    <mergeCell ref="C3103:F3103"/>
    <mergeCell ref="H3103:I3103"/>
    <mergeCell ref="A3104:B3104"/>
    <mergeCell ref="C3104:F3104"/>
    <mergeCell ref="H3104:I3104"/>
    <mergeCell ref="A3101:B3101"/>
    <mergeCell ref="C3101:F3101"/>
    <mergeCell ref="H3101:I3101"/>
    <mergeCell ref="A3102:B3102"/>
    <mergeCell ref="C3102:F3102"/>
    <mergeCell ref="H3102:I3102"/>
    <mergeCell ref="A3099:B3099"/>
    <mergeCell ref="C3099:F3099"/>
    <mergeCell ref="H3099:I3099"/>
    <mergeCell ref="A3100:B3100"/>
    <mergeCell ref="C3100:F3100"/>
    <mergeCell ref="H3100:I3100"/>
    <mergeCell ref="A3097:B3097"/>
    <mergeCell ref="C3097:F3097"/>
    <mergeCell ref="H3097:I3097"/>
    <mergeCell ref="A3098:B3098"/>
    <mergeCell ref="C3098:F3098"/>
    <mergeCell ref="H3098:I3098"/>
    <mergeCell ref="A3095:B3095"/>
    <mergeCell ref="C3095:F3095"/>
    <mergeCell ref="H3095:I3095"/>
    <mergeCell ref="A3096:B3096"/>
    <mergeCell ref="C3096:F3096"/>
    <mergeCell ref="H3096:I3096"/>
    <mergeCell ref="A3093:B3093"/>
    <mergeCell ref="C3093:F3093"/>
    <mergeCell ref="H3093:I3093"/>
    <mergeCell ref="A3094:B3094"/>
    <mergeCell ref="C3094:F3094"/>
    <mergeCell ref="H3094:I3094"/>
    <mergeCell ref="A3115:B3115"/>
    <mergeCell ref="C3115:F3115"/>
    <mergeCell ref="H3115:I3115"/>
    <mergeCell ref="A3116:B3116"/>
    <mergeCell ref="C3116:F3116"/>
    <mergeCell ref="H3116:I3116"/>
    <mergeCell ref="A3113:B3113"/>
    <mergeCell ref="C3113:F3113"/>
    <mergeCell ref="H3113:I3113"/>
    <mergeCell ref="A3114:B3114"/>
    <mergeCell ref="C3114:F3114"/>
    <mergeCell ref="H3114:I3114"/>
    <mergeCell ref="A3111:B3111"/>
    <mergeCell ref="C3111:F3111"/>
    <mergeCell ref="H3111:I3111"/>
    <mergeCell ref="A3112:B3112"/>
    <mergeCell ref="C3112:F3112"/>
    <mergeCell ref="H3112:I3112"/>
    <mergeCell ref="A3109:B3109"/>
    <mergeCell ref="C3109:F3109"/>
    <mergeCell ref="H3109:I3109"/>
    <mergeCell ref="A3110:B3110"/>
    <mergeCell ref="C3110:F3110"/>
    <mergeCell ref="H3110:I3110"/>
    <mergeCell ref="A3107:B3107"/>
    <mergeCell ref="C3107:F3107"/>
    <mergeCell ref="H3107:I3107"/>
    <mergeCell ref="A3108:B3108"/>
    <mergeCell ref="C3108:F3108"/>
    <mergeCell ref="H3108:I3108"/>
    <mergeCell ref="A3105:B3105"/>
    <mergeCell ref="C3105:F3105"/>
    <mergeCell ref="H3105:I3105"/>
    <mergeCell ref="A3106:B3106"/>
    <mergeCell ref="C3106:F3106"/>
    <mergeCell ref="H3106:I3106"/>
    <mergeCell ref="A3127:B3127"/>
    <mergeCell ref="C3127:F3127"/>
    <mergeCell ref="H3127:I3127"/>
    <mergeCell ref="A3128:B3128"/>
    <mergeCell ref="C3128:F3128"/>
    <mergeCell ref="H3128:I3128"/>
    <mergeCell ref="A3125:B3125"/>
    <mergeCell ref="C3125:F3125"/>
    <mergeCell ref="H3125:I3125"/>
    <mergeCell ref="A3126:B3126"/>
    <mergeCell ref="C3126:F3126"/>
    <mergeCell ref="H3126:I3126"/>
    <mergeCell ref="A3123:B3123"/>
    <mergeCell ref="C3123:F3123"/>
    <mergeCell ref="H3123:I3123"/>
    <mergeCell ref="A3124:B3124"/>
    <mergeCell ref="C3124:F3124"/>
    <mergeCell ref="H3124:I3124"/>
    <mergeCell ref="A3121:B3121"/>
    <mergeCell ref="C3121:F3121"/>
    <mergeCell ref="H3121:I3121"/>
    <mergeCell ref="A3122:B3122"/>
    <mergeCell ref="C3122:F3122"/>
    <mergeCell ref="H3122:I3122"/>
    <mergeCell ref="A3119:B3119"/>
    <mergeCell ref="C3119:F3119"/>
    <mergeCell ref="H3119:I3119"/>
    <mergeCell ref="A3120:B3120"/>
    <mergeCell ref="C3120:F3120"/>
    <mergeCell ref="H3120:I3120"/>
    <mergeCell ref="A3117:B3117"/>
    <mergeCell ref="C3117:F3117"/>
    <mergeCell ref="H3117:I3117"/>
    <mergeCell ref="A3118:B3118"/>
    <mergeCell ref="C3118:F3118"/>
    <mergeCell ref="H3118:I3118"/>
    <mergeCell ref="A3139:B3139"/>
    <mergeCell ref="C3139:F3139"/>
    <mergeCell ref="H3139:I3139"/>
    <mergeCell ref="A3140:B3140"/>
    <mergeCell ref="C3140:F3140"/>
    <mergeCell ref="H3140:I3140"/>
    <mergeCell ref="A3137:B3137"/>
    <mergeCell ref="C3137:F3137"/>
    <mergeCell ref="H3137:I3137"/>
    <mergeCell ref="A3138:B3138"/>
    <mergeCell ref="C3138:F3138"/>
    <mergeCell ref="H3138:I3138"/>
    <mergeCell ref="A3135:B3135"/>
    <mergeCell ref="C3135:F3135"/>
    <mergeCell ref="H3135:I3135"/>
    <mergeCell ref="A3136:B3136"/>
    <mergeCell ref="C3136:F3136"/>
    <mergeCell ref="H3136:I3136"/>
    <mergeCell ref="A3133:B3133"/>
    <mergeCell ref="C3133:F3133"/>
    <mergeCell ref="H3133:I3133"/>
    <mergeCell ref="A3134:B3134"/>
    <mergeCell ref="C3134:F3134"/>
    <mergeCell ref="H3134:I3134"/>
    <mergeCell ref="A3131:B3131"/>
    <mergeCell ref="C3131:F3131"/>
    <mergeCell ref="H3131:I3131"/>
    <mergeCell ref="A3132:B3132"/>
    <mergeCell ref="C3132:F3132"/>
    <mergeCell ref="H3132:I3132"/>
    <mergeCell ref="A3129:B3129"/>
    <mergeCell ref="C3129:F3129"/>
    <mergeCell ref="H3129:I3129"/>
    <mergeCell ref="A3130:B3130"/>
    <mergeCell ref="C3130:F3130"/>
    <mergeCell ref="H3130:I3130"/>
    <mergeCell ref="A3151:B3151"/>
    <mergeCell ref="C3151:F3151"/>
    <mergeCell ref="H3151:I3151"/>
    <mergeCell ref="A3152:B3152"/>
    <mergeCell ref="C3152:F3152"/>
    <mergeCell ref="H3152:I3152"/>
    <mergeCell ref="A3149:B3149"/>
    <mergeCell ref="C3149:F3149"/>
    <mergeCell ref="H3149:I3149"/>
    <mergeCell ref="A3150:B3150"/>
    <mergeCell ref="C3150:F3150"/>
    <mergeCell ref="H3150:I3150"/>
    <mergeCell ref="A3147:B3147"/>
    <mergeCell ref="C3147:F3147"/>
    <mergeCell ref="H3147:I3147"/>
    <mergeCell ref="A3148:B3148"/>
    <mergeCell ref="C3148:F3148"/>
    <mergeCell ref="H3148:I3148"/>
    <mergeCell ref="A3145:B3145"/>
    <mergeCell ref="C3145:F3145"/>
    <mergeCell ref="H3145:I3145"/>
    <mergeCell ref="A3146:B3146"/>
    <mergeCell ref="C3146:F3146"/>
    <mergeCell ref="H3146:I3146"/>
    <mergeCell ref="A3143:B3143"/>
    <mergeCell ref="C3143:F3143"/>
    <mergeCell ref="H3143:I3143"/>
    <mergeCell ref="A3144:B3144"/>
    <mergeCell ref="C3144:F3144"/>
    <mergeCell ref="H3144:I3144"/>
    <mergeCell ref="A3141:B3141"/>
    <mergeCell ref="C3141:F3141"/>
    <mergeCell ref="H3141:I3141"/>
    <mergeCell ref="A3142:B3142"/>
    <mergeCell ref="C3142:F3142"/>
    <mergeCell ref="H3142:I3142"/>
    <mergeCell ref="A3163:B3163"/>
    <mergeCell ref="C3163:F3163"/>
    <mergeCell ref="H3163:I3163"/>
    <mergeCell ref="A3164:B3164"/>
    <mergeCell ref="C3164:F3164"/>
    <mergeCell ref="H3164:I3164"/>
    <mergeCell ref="A3161:B3161"/>
    <mergeCell ref="C3161:F3161"/>
    <mergeCell ref="H3161:I3161"/>
    <mergeCell ref="A3162:B3162"/>
    <mergeCell ref="C3162:F3162"/>
    <mergeCell ref="H3162:I3162"/>
    <mergeCell ref="A3159:B3159"/>
    <mergeCell ref="C3159:F3159"/>
    <mergeCell ref="H3159:I3159"/>
    <mergeCell ref="A3160:B3160"/>
    <mergeCell ref="C3160:F3160"/>
    <mergeCell ref="H3160:I3160"/>
    <mergeCell ref="A3157:B3157"/>
    <mergeCell ref="C3157:F3157"/>
    <mergeCell ref="H3157:I3157"/>
    <mergeCell ref="A3158:B3158"/>
    <mergeCell ref="C3158:F3158"/>
    <mergeCell ref="H3158:I3158"/>
    <mergeCell ref="A3155:B3155"/>
    <mergeCell ref="C3155:F3155"/>
    <mergeCell ref="H3155:I3155"/>
    <mergeCell ref="A3156:B3156"/>
    <mergeCell ref="C3156:F3156"/>
    <mergeCell ref="H3156:I3156"/>
    <mergeCell ref="A3153:B3153"/>
    <mergeCell ref="C3153:F3153"/>
    <mergeCell ref="H3153:I3153"/>
    <mergeCell ref="A3154:B3154"/>
    <mergeCell ref="C3154:F3154"/>
    <mergeCell ref="H3154:I3154"/>
    <mergeCell ref="A3173:B3173"/>
    <mergeCell ref="C3173:F3173"/>
    <mergeCell ref="H3173:I3173"/>
    <mergeCell ref="A3174:B3174"/>
    <mergeCell ref="C3174:F3174"/>
    <mergeCell ref="H3174:I3174"/>
    <mergeCell ref="A3171:B3171"/>
    <mergeCell ref="C3171:F3171"/>
    <mergeCell ref="H3171:I3171"/>
    <mergeCell ref="A3172:B3172"/>
    <mergeCell ref="C3172:F3172"/>
    <mergeCell ref="H3172:I3172"/>
    <mergeCell ref="A3169:B3169"/>
    <mergeCell ref="C3169:F3169"/>
    <mergeCell ref="H3169:I3169"/>
    <mergeCell ref="A3170:B3170"/>
    <mergeCell ref="C3170:F3170"/>
    <mergeCell ref="H3170:I3170"/>
    <mergeCell ref="A3178:I3178"/>
    <mergeCell ref="A3179:I3179"/>
    <mergeCell ref="A3180:I3180"/>
    <mergeCell ref="A3167:B3167"/>
    <mergeCell ref="C3167:F3167"/>
    <mergeCell ref="H3167:I3167"/>
    <mergeCell ref="A3168:B3168"/>
    <mergeCell ref="C3168:F3168"/>
    <mergeCell ref="H3168:I3168"/>
    <mergeCell ref="A3165:B3165"/>
    <mergeCell ref="C3165:F3165"/>
    <mergeCell ref="H3165:I3165"/>
    <mergeCell ref="A3166:B3166"/>
    <mergeCell ref="C3166:F3166"/>
    <mergeCell ref="H3166:I3166"/>
    <mergeCell ref="A3191:B3191"/>
    <mergeCell ref="C3191:F3191"/>
    <mergeCell ref="H3191:I3191"/>
    <mergeCell ref="A3192:B3192"/>
    <mergeCell ref="C3192:F3192"/>
    <mergeCell ref="H3192:I3192"/>
    <mergeCell ref="A3189:B3189"/>
    <mergeCell ref="C3189:F3189"/>
    <mergeCell ref="H3189:I3189"/>
    <mergeCell ref="A3190:B3190"/>
    <mergeCell ref="C3190:F3190"/>
    <mergeCell ref="H3190:I3190"/>
    <mergeCell ref="A3187:B3187"/>
    <mergeCell ref="C3187:F3187"/>
    <mergeCell ref="H3187:I3187"/>
    <mergeCell ref="A3188:B3188"/>
    <mergeCell ref="C3188:F3188"/>
    <mergeCell ref="H3188:I3188"/>
    <mergeCell ref="A3186:B3186"/>
    <mergeCell ref="C3186:F3186"/>
    <mergeCell ref="H3186:I3186"/>
    <mergeCell ref="A3181:I3181"/>
    <mergeCell ref="A3182:I3182"/>
    <mergeCell ref="A3183:I3183"/>
    <mergeCell ref="A3184:I3184"/>
    <mergeCell ref="A3185:I3185"/>
    <mergeCell ref="A3177:B3177"/>
    <mergeCell ref="C3177:F3177"/>
    <mergeCell ref="H3177:I3177"/>
    <mergeCell ref="A3175:B3175"/>
    <mergeCell ref="C3175:F3175"/>
    <mergeCell ref="H3175:I3175"/>
    <mergeCell ref="A3176:B3176"/>
    <mergeCell ref="C3176:F3176"/>
    <mergeCell ref="H3176:I3176"/>
    <mergeCell ref="A3203:B3203"/>
    <mergeCell ref="C3203:F3203"/>
    <mergeCell ref="H3203:I3203"/>
    <mergeCell ref="A3204:B3204"/>
    <mergeCell ref="C3204:F3204"/>
    <mergeCell ref="H3204:I3204"/>
    <mergeCell ref="A3201:B3201"/>
    <mergeCell ref="C3201:F3201"/>
    <mergeCell ref="H3201:I3201"/>
    <mergeCell ref="A3202:B3202"/>
    <mergeCell ref="C3202:F3202"/>
    <mergeCell ref="H3202:I3202"/>
    <mergeCell ref="A3199:B3199"/>
    <mergeCell ref="C3199:F3199"/>
    <mergeCell ref="H3199:I3199"/>
    <mergeCell ref="A3200:B3200"/>
    <mergeCell ref="C3200:F3200"/>
    <mergeCell ref="H3200:I3200"/>
    <mergeCell ref="A3197:B3197"/>
    <mergeCell ref="C3197:F3197"/>
    <mergeCell ref="H3197:I3197"/>
    <mergeCell ref="A3198:B3198"/>
    <mergeCell ref="C3198:F3198"/>
    <mergeCell ref="H3198:I3198"/>
    <mergeCell ref="A3195:B3195"/>
    <mergeCell ref="C3195:F3195"/>
    <mergeCell ref="H3195:I3195"/>
    <mergeCell ref="A3196:B3196"/>
    <mergeCell ref="C3196:F3196"/>
    <mergeCell ref="H3196:I3196"/>
    <mergeCell ref="A3193:B3193"/>
    <mergeCell ref="C3193:F3193"/>
    <mergeCell ref="H3193:I3193"/>
    <mergeCell ref="A3194:B3194"/>
    <mergeCell ref="C3194:F3194"/>
    <mergeCell ref="H3194:I3194"/>
    <mergeCell ref="A3209:B3209"/>
    <mergeCell ref="C3209:F3209"/>
    <mergeCell ref="H3209:I3209"/>
    <mergeCell ref="A3210:B3210"/>
    <mergeCell ref="C3210:F3210"/>
    <mergeCell ref="H3210:I3210"/>
    <mergeCell ref="A3207:B3207"/>
    <mergeCell ref="C3207:F3207"/>
    <mergeCell ref="H3207:I3207"/>
    <mergeCell ref="A3208:B3208"/>
    <mergeCell ref="C3208:F3208"/>
    <mergeCell ref="H3208:I3208"/>
    <mergeCell ref="A3205:B3205"/>
    <mergeCell ref="C3205:F3205"/>
    <mergeCell ref="H3205:I3205"/>
    <mergeCell ref="A3206:B3206"/>
    <mergeCell ref="C3206:F3206"/>
    <mergeCell ref="H3206:I3206"/>
    <mergeCell ref="A3214:B3214"/>
    <mergeCell ref="C3214:F3214"/>
    <mergeCell ref="H3214:I3214"/>
    <mergeCell ref="A3215:B3215"/>
    <mergeCell ref="C3215:F3215"/>
    <mergeCell ref="H3215:I3215"/>
    <mergeCell ref="A3216:B3216"/>
    <mergeCell ref="C3216:F3216"/>
    <mergeCell ref="H3216:I3216"/>
    <mergeCell ref="A3217:B3217"/>
    <mergeCell ref="C3217:F3217"/>
    <mergeCell ref="H3217:I3217"/>
    <mergeCell ref="A3218:B3218"/>
    <mergeCell ref="C3218:F3218"/>
    <mergeCell ref="H3218:I3218"/>
    <mergeCell ref="A3229:B3229"/>
    <mergeCell ref="C3229:F3229"/>
    <mergeCell ref="H3229:I3229"/>
    <mergeCell ref="A3230:B3230"/>
    <mergeCell ref="C3230:F3230"/>
    <mergeCell ref="H3230:I3230"/>
    <mergeCell ref="A3227:B3227"/>
    <mergeCell ref="C3227:F3227"/>
    <mergeCell ref="H3227:I3227"/>
    <mergeCell ref="A3228:B3228"/>
    <mergeCell ref="C3228:F3228"/>
    <mergeCell ref="H3228:I3228"/>
    <mergeCell ref="A3225:B3225"/>
    <mergeCell ref="C3225:F3225"/>
    <mergeCell ref="H3225:I3225"/>
    <mergeCell ref="A3226:B3226"/>
    <mergeCell ref="C3226:F3226"/>
    <mergeCell ref="H3226:I3226"/>
    <mergeCell ref="A3223:B3223"/>
    <mergeCell ref="C3223:F3223"/>
    <mergeCell ref="H3223:I3223"/>
    <mergeCell ref="A3224:B3224"/>
    <mergeCell ref="C3224:F3224"/>
    <mergeCell ref="H3224:I3224"/>
    <mergeCell ref="A3222:B3222"/>
    <mergeCell ref="C3222:F3222"/>
    <mergeCell ref="H3222:I3222"/>
    <mergeCell ref="A3213:B3213"/>
    <mergeCell ref="C3213:F3213"/>
    <mergeCell ref="H3213:I3213"/>
    <mergeCell ref="A3211:B3211"/>
    <mergeCell ref="C3211:F3211"/>
    <mergeCell ref="H3211:I3211"/>
    <mergeCell ref="A3212:B3212"/>
    <mergeCell ref="C3212:F3212"/>
    <mergeCell ref="H3212:I3212"/>
    <mergeCell ref="A3219:B3219"/>
    <mergeCell ref="C3219:F3219"/>
    <mergeCell ref="H3219:I3219"/>
    <mergeCell ref="A3220:B3220"/>
    <mergeCell ref="C3220:F3220"/>
    <mergeCell ref="H3220:I3220"/>
    <mergeCell ref="A3221:B3221"/>
    <mergeCell ref="C3221:F3221"/>
    <mergeCell ref="H3221:I3221"/>
    <mergeCell ref="A3241:B3241"/>
    <mergeCell ref="C3241:F3241"/>
    <mergeCell ref="H3241:I3241"/>
    <mergeCell ref="A3242:B3242"/>
    <mergeCell ref="C3242:F3242"/>
    <mergeCell ref="H3242:I3242"/>
    <mergeCell ref="A3239:B3239"/>
    <mergeCell ref="C3239:F3239"/>
    <mergeCell ref="H3239:I3239"/>
    <mergeCell ref="A3240:B3240"/>
    <mergeCell ref="C3240:F3240"/>
    <mergeCell ref="H3240:I3240"/>
    <mergeCell ref="A3237:B3237"/>
    <mergeCell ref="C3237:F3237"/>
    <mergeCell ref="H3237:I3237"/>
    <mergeCell ref="A3238:B3238"/>
    <mergeCell ref="C3238:F3238"/>
    <mergeCell ref="H3238:I3238"/>
    <mergeCell ref="A3235:B3235"/>
    <mergeCell ref="C3235:F3235"/>
    <mergeCell ref="H3235:I3235"/>
    <mergeCell ref="A3236:B3236"/>
    <mergeCell ref="C3236:F3236"/>
    <mergeCell ref="H3236:I3236"/>
    <mergeCell ref="A3233:B3233"/>
    <mergeCell ref="C3233:F3233"/>
    <mergeCell ref="H3233:I3233"/>
    <mergeCell ref="A3234:B3234"/>
    <mergeCell ref="C3234:F3234"/>
    <mergeCell ref="H3234:I3234"/>
    <mergeCell ref="A3231:B3231"/>
    <mergeCell ref="C3231:F3231"/>
    <mergeCell ref="H3231:I3231"/>
    <mergeCell ref="A3232:B3232"/>
    <mergeCell ref="C3232:F3232"/>
    <mergeCell ref="H3232:I3232"/>
    <mergeCell ref="A3253:B3253"/>
    <mergeCell ref="C3253:F3253"/>
    <mergeCell ref="H3253:I3253"/>
    <mergeCell ref="A3254:B3254"/>
    <mergeCell ref="C3254:F3254"/>
    <mergeCell ref="H3254:I3254"/>
    <mergeCell ref="A3251:B3251"/>
    <mergeCell ref="C3251:F3251"/>
    <mergeCell ref="H3251:I3251"/>
    <mergeCell ref="A3252:B3252"/>
    <mergeCell ref="C3252:F3252"/>
    <mergeCell ref="H3252:I3252"/>
    <mergeCell ref="A3249:B3249"/>
    <mergeCell ref="C3249:F3249"/>
    <mergeCell ref="H3249:I3249"/>
    <mergeCell ref="A3250:B3250"/>
    <mergeCell ref="C3250:F3250"/>
    <mergeCell ref="H3250:I3250"/>
    <mergeCell ref="A3247:B3247"/>
    <mergeCell ref="C3247:F3247"/>
    <mergeCell ref="H3247:I3247"/>
    <mergeCell ref="A3248:B3248"/>
    <mergeCell ref="C3248:F3248"/>
    <mergeCell ref="H3248:I3248"/>
    <mergeCell ref="A3245:B3245"/>
    <mergeCell ref="C3245:F3245"/>
    <mergeCell ref="H3245:I3245"/>
    <mergeCell ref="A3246:B3246"/>
    <mergeCell ref="C3246:F3246"/>
    <mergeCell ref="H3246:I3246"/>
    <mergeCell ref="A3243:B3243"/>
    <mergeCell ref="C3243:F3243"/>
    <mergeCell ref="H3243:I3243"/>
    <mergeCell ref="A3244:B3244"/>
    <mergeCell ref="C3244:F3244"/>
    <mergeCell ref="H3244:I3244"/>
    <mergeCell ref="A3265:B3265"/>
    <mergeCell ref="C3265:F3265"/>
    <mergeCell ref="H3265:I3265"/>
    <mergeCell ref="A3266:B3266"/>
    <mergeCell ref="C3266:F3266"/>
    <mergeCell ref="H3266:I3266"/>
    <mergeCell ref="A3263:B3263"/>
    <mergeCell ref="C3263:F3263"/>
    <mergeCell ref="H3263:I3263"/>
    <mergeCell ref="A3264:B3264"/>
    <mergeCell ref="C3264:F3264"/>
    <mergeCell ref="H3264:I3264"/>
    <mergeCell ref="A3261:B3261"/>
    <mergeCell ref="C3261:F3261"/>
    <mergeCell ref="H3261:I3261"/>
    <mergeCell ref="A3262:B3262"/>
    <mergeCell ref="C3262:F3262"/>
    <mergeCell ref="H3262:I3262"/>
    <mergeCell ref="A3259:B3259"/>
    <mergeCell ref="C3259:F3259"/>
    <mergeCell ref="H3259:I3259"/>
    <mergeCell ref="A3260:B3260"/>
    <mergeCell ref="C3260:F3260"/>
    <mergeCell ref="H3260:I3260"/>
    <mergeCell ref="A3257:B3257"/>
    <mergeCell ref="C3257:F3257"/>
    <mergeCell ref="H3257:I3257"/>
    <mergeCell ref="A3258:B3258"/>
    <mergeCell ref="C3258:F3258"/>
    <mergeCell ref="H3258:I3258"/>
    <mergeCell ref="A3255:B3255"/>
    <mergeCell ref="C3255:F3255"/>
    <mergeCell ref="H3255:I3255"/>
    <mergeCell ref="A3256:B3256"/>
    <mergeCell ref="C3256:F3256"/>
    <mergeCell ref="H3256:I3256"/>
    <mergeCell ref="A3277:B3277"/>
    <mergeCell ref="C3277:F3277"/>
    <mergeCell ref="H3277:I3277"/>
    <mergeCell ref="A3278:B3278"/>
    <mergeCell ref="C3278:F3278"/>
    <mergeCell ref="H3278:I3278"/>
    <mergeCell ref="A3275:B3275"/>
    <mergeCell ref="C3275:F3275"/>
    <mergeCell ref="H3275:I3275"/>
    <mergeCell ref="A3276:B3276"/>
    <mergeCell ref="C3276:F3276"/>
    <mergeCell ref="H3276:I3276"/>
    <mergeCell ref="A3273:B3273"/>
    <mergeCell ref="C3273:F3273"/>
    <mergeCell ref="H3273:I3273"/>
    <mergeCell ref="A3274:B3274"/>
    <mergeCell ref="C3274:F3274"/>
    <mergeCell ref="H3274:I3274"/>
    <mergeCell ref="A3271:B3271"/>
    <mergeCell ref="C3271:F3271"/>
    <mergeCell ref="H3271:I3271"/>
    <mergeCell ref="A3272:B3272"/>
    <mergeCell ref="C3272:F3272"/>
    <mergeCell ref="H3272:I3272"/>
    <mergeCell ref="A3269:B3269"/>
    <mergeCell ref="C3269:F3269"/>
    <mergeCell ref="H3269:I3269"/>
    <mergeCell ref="A3270:B3270"/>
    <mergeCell ref="C3270:F3270"/>
    <mergeCell ref="H3270:I3270"/>
    <mergeCell ref="A3267:B3267"/>
    <mergeCell ref="C3267:F3267"/>
    <mergeCell ref="H3267:I3267"/>
    <mergeCell ref="A3268:B3268"/>
    <mergeCell ref="C3268:F3268"/>
    <mergeCell ref="H3268:I3268"/>
    <mergeCell ref="A3289:B3289"/>
    <mergeCell ref="C3289:F3289"/>
    <mergeCell ref="H3289:I3289"/>
    <mergeCell ref="A3290:B3290"/>
    <mergeCell ref="C3290:F3290"/>
    <mergeCell ref="H3290:I3290"/>
    <mergeCell ref="A3287:B3287"/>
    <mergeCell ref="C3287:F3287"/>
    <mergeCell ref="H3287:I3287"/>
    <mergeCell ref="A3288:B3288"/>
    <mergeCell ref="C3288:F3288"/>
    <mergeCell ref="H3288:I3288"/>
    <mergeCell ref="A3285:B3285"/>
    <mergeCell ref="C3285:F3285"/>
    <mergeCell ref="H3285:I3285"/>
    <mergeCell ref="A3286:B3286"/>
    <mergeCell ref="C3286:F3286"/>
    <mergeCell ref="H3286:I3286"/>
    <mergeCell ref="A3283:B3283"/>
    <mergeCell ref="C3283:F3283"/>
    <mergeCell ref="H3283:I3283"/>
    <mergeCell ref="A3284:B3284"/>
    <mergeCell ref="C3284:F3284"/>
    <mergeCell ref="H3284:I3284"/>
    <mergeCell ref="A3281:B3281"/>
    <mergeCell ref="C3281:F3281"/>
    <mergeCell ref="H3281:I3281"/>
    <mergeCell ref="A3282:B3282"/>
    <mergeCell ref="C3282:F3282"/>
    <mergeCell ref="H3282:I3282"/>
    <mergeCell ref="A3279:B3279"/>
    <mergeCell ref="C3279:F3279"/>
    <mergeCell ref="H3279:I3279"/>
    <mergeCell ref="A3280:B3280"/>
    <mergeCell ref="C3280:F3280"/>
    <mergeCell ref="H3280:I3280"/>
    <mergeCell ref="A3301:B3301"/>
    <mergeCell ref="C3301:F3301"/>
    <mergeCell ref="H3301:I3301"/>
    <mergeCell ref="A3302:B3302"/>
    <mergeCell ref="C3302:F3302"/>
    <mergeCell ref="H3302:I3302"/>
    <mergeCell ref="A3299:B3299"/>
    <mergeCell ref="C3299:F3299"/>
    <mergeCell ref="H3299:I3299"/>
    <mergeCell ref="A3300:B3300"/>
    <mergeCell ref="C3300:F3300"/>
    <mergeCell ref="H3300:I3300"/>
    <mergeCell ref="A3297:B3297"/>
    <mergeCell ref="C3297:F3297"/>
    <mergeCell ref="H3297:I3297"/>
    <mergeCell ref="A3298:B3298"/>
    <mergeCell ref="C3298:F3298"/>
    <mergeCell ref="H3298:I3298"/>
    <mergeCell ref="A3295:B3295"/>
    <mergeCell ref="C3295:F3295"/>
    <mergeCell ref="H3295:I3295"/>
    <mergeCell ref="A3296:B3296"/>
    <mergeCell ref="C3296:F3296"/>
    <mergeCell ref="H3296:I3296"/>
    <mergeCell ref="A3293:B3293"/>
    <mergeCell ref="C3293:F3293"/>
    <mergeCell ref="H3293:I3293"/>
    <mergeCell ref="A3294:B3294"/>
    <mergeCell ref="C3294:F3294"/>
    <mergeCell ref="H3294:I3294"/>
    <mergeCell ref="A3291:B3291"/>
    <mergeCell ref="C3291:F3291"/>
    <mergeCell ref="H3291:I3291"/>
    <mergeCell ref="A3292:B3292"/>
    <mergeCell ref="C3292:F3292"/>
    <mergeCell ref="H3292:I3292"/>
    <mergeCell ref="A3313:B3313"/>
    <mergeCell ref="C3313:F3313"/>
    <mergeCell ref="H3313:I3313"/>
    <mergeCell ref="A3314:B3314"/>
    <mergeCell ref="C3314:F3314"/>
    <mergeCell ref="H3314:I3314"/>
    <mergeCell ref="A3311:B3311"/>
    <mergeCell ref="C3311:F3311"/>
    <mergeCell ref="H3311:I3311"/>
    <mergeCell ref="A3312:B3312"/>
    <mergeCell ref="C3312:F3312"/>
    <mergeCell ref="H3312:I3312"/>
    <mergeCell ref="A3309:B3309"/>
    <mergeCell ref="C3309:F3309"/>
    <mergeCell ref="H3309:I3309"/>
    <mergeCell ref="A3310:B3310"/>
    <mergeCell ref="C3310:F3310"/>
    <mergeCell ref="H3310:I3310"/>
    <mergeCell ref="A3307:B3307"/>
    <mergeCell ref="C3307:F3307"/>
    <mergeCell ref="H3307:I3307"/>
    <mergeCell ref="A3308:B3308"/>
    <mergeCell ref="C3308:F3308"/>
    <mergeCell ref="H3308:I3308"/>
    <mergeCell ref="A3305:B3305"/>
    <mergeCell ref="C3305:F3305"/>
    <mergeCell ref="H3305:I3305"/>
    <mergeCell ref="A3306:B3306"/>
    <mergeCell ref="C3306:F3306"/>
    <mergeCell ref="H3306:I3306"/>
    <mergeCell ref="A3303:B3303"/>
    <mergeCell ref="C3303:F3303"/>
    <mergeCell ref="H3303:I3303"/>
    <mergeCell ref="A3304:B3304"/>
    <mergeCell ref="C3304:F3304"/>
    <mergeCell ref="H3304:I3304"/>
    <mergeCell ref="A3325:B3325"/>
    <mergeCell ref="C3325:F3325"/>
    <mergeCell ref="H3325:I3325"/>
    <mergeCell ref="A3326:B3326"/>
    <mergeCell ref="C3326:F3326"/>
    <mergeCell ref="H3326:I3326"/>
    <mergeCell ref="A3323:B3323"/>
    <mergeCell ref="C3323:F3323"/>
    <mergeCell ref="H3323:I3323"/>
    <mergeCell ref="A3324:B3324"/>
    <mergeCell ref="C3324:F3324"/>
    <mergeCell ref="H3324:I3324"/>
    <mergeCell ref="A3321:B3321"/>
    <mergeCell ref="C3321:F3321"/>
    <mergeCell ref="H3321:I3321"/>
    <mergeCell ref="A3322:B3322"/>
    <mergeCell ref="C3322:F3322"/>
    <mergeCell ref="H3322:I3322"/>
    <mergeCell ref="A3319:B3319"/>
    <mergeCell ref="C3319:F3319"/>
    <mergeCell ref="H3319:I3319"/>
    <mergeCell ref="A3320:B3320"/>
    <mergeCell ref="C3320:F3320"/>
    <mergeCell ref="H3320:I3320"/>
    <mergeCell ref="A3317:B3317"/>
    <mergeCell ref="C3317:F3317"/>
    <mergeCell ref="H3317:I3317"/>
    <mergeCell ref="A3318:B3318"/>
    <mergeCell ref="C3318:F3318"/>
    <mergeCell ref="H3318:I3318"/>
    <mergeCell ref="A3315:B3315"/>
    <mergeCell ref="C3315:F3315"/>
    <mergeCell ref="H3315:I3315"/>
    <mergeCell ref="A3316:B3316"/>
    <mergeCell ref="C3316:F3316"/>
    <mergeCell ref="H3316:I3316"/>
    <mergeCell ref="A3337:B3337"/>
    <mergeCell ref="C3337:F3337"/>
    <mergeCell ref="H3337:I3337"/>
    <mergeCell ref="A3338:B3338"/>
    <mergeCell ref="C3338:F3338"/>
    <mergeCell ref="H3338:I3338"/>
    <mergeCell ref="A3335:B3335"/>
    <mergeCell ref="C3335:F3335"/>
    <mergeCell ref="H3335:I3335"/>
    <mergeCell ref="A3336:B3336"/>
    <mergeCell ref="C3336:F3336"/>
    <mergeCell ref="H3336:I3336"/>
    <mergeCell ref="A3333:B3333"/>
    <mergeCell ref="C3333:F3333"/>
    <mergeCell ref="H3333:I3333"/>
    <mergeCell ref="A3334:B3334"/>
    <mergeCell ref="C3334:F3334"/>
    <mergeCell ref="H3334:I3334"/>
    <mergeCell ref="A3331:B3331"/>
    <mergeCell ref="C3331:F3331"/>
    <mergeCell ref="H3331:I3331"/>
    <mergeCell ref="A3332:B3332"/>
    <mergeCell ref="C3332:F3332"/>
    <mergeCell ref="H3332:I3332"/>
    <mergeCell ref="A3329:B3329"/>
    <mergeCell ref="C3329:F3329"/>
    <mergeCell ref="H3329:I3329"/>
    <mergeCell ref="A3330:B3330"/>
    <mergeCell ref="C3330:F3330"/>
    <mergeCell ref="H3330:I3330"/>
    <mergeCell ref="A3327:B3327"/>
    <mergeCell ref="C3327:F3327"/>
    <mergeCell ref="H3327:I3327"/>
    <mergeCell ref="A3328:B3328"/>
    <mergeCell ref="C3328:F3328"/>
    <mergeCell ref="H3328:I3328"/>
    <mergeCell ref="A3349:B3349"/>
    <mergeCell ref="C3349:F3349"/>
    <mergeCell ref="H3349:I3349"/>
    <mergeCell ref="A3350:B3350"/>
    <mergeCell ref="C3350:F3350"/>
    <mergeCell ref="H3350:I3350"/>
    <mergeCell ref="A3347:B3347"/>
    <mergeCell ref="C3347:F3347"/>
    <mergeCell ref="H3347:I3347"/>
    <mergeCell ref="A3348:B3348"/>
    <mergeCell ref="C3348:F3348"/>
    <mergeCell ref="H3348:I3348"/>
    <mergeCell ref="A3345:B3345"/>
    <mergeCell ref="C3345:F3345"/>
    <mergeCell ref="H3345:I3345"/>
    <mergeCell ref="A3346:B3346"/>
    <mergeCell ref="C3346:F3346"/>
    <mergeCell ref="H3346:I3346"/>
    <mergeCell ref="A3343:B3343"/>
    <mergeCell ref="C3343:F3343"/>
    <mergeCell ref="H3343:I3343"/>
    <mergeCell ref="A3344:B3344"/>
    <mergeCell ref="C3344:F3344"/>
    <mergeCell ref="H3344:I3344"/>
    <mergeCell ref="A3341:B3341"/>
    <mergeCell ref="C3341:F3341"/>
    <mergeCell ref="H3341:I3341"/>
    <mergeCell ref="A3342:B3342"/>
    <mergeCell ref="C3342:F3342"/>
    <mergeCell ref="H3342:I3342"/>
    <mergeCell ref="A3339:B3339"/>
    <mergeCell ref="C3339:F3339"/>
    <mergeCell ref="H3339:I3339"/>
    <mergeCell ref="A3340:B3340"/>
    <mergeCell ref="C3340:F3340"/>
    <mergeCell ref="H3340:I3340"/>
    <mergeCell ref="A3361:B3361"/>
    <mergeCell ref="C3361:F3361"/>
    <mergeCell ref="H3361:I3361"/>
    <mergeCell ref="A3362:B3362"/>
    <mergeCell ref="C3362:F3362"/>
    <mergeCell ref="H3362:I3362"/>
    <mergeCell ref="A3359:B3359"/>
    <mergeCell ref="C3359:F3359"/>
    <mergeCell ref="H3359:I3359"/>
    <mergeCell ref="A3360:B3360"/>
    <mergeCell ref="C3360:F3360"/>
    <mergeCell ref="H3360:I3360"/>
    <mergeCell ref="A3357:B3357"/>
    <mergeCell ref="C3357:F3357"/>
    <mergeCell ref="H3357:I3357"/>
    <mergeCell ref="A3358:B3358"/>
    <mergeCell ref="C3358:F3358"/>
    <mergeCell ref="H3358:I3358"/>
    <mergeCell ref="A3355:B3355"/>
    <mergeCell ref="C3355:F3355"/>
    <mergeCell ref="H3355:I3355"/>
    <mergeCell ref="A3356:B3356"/>
    <mergeCell ref="C3356:F3356"/>
    <mergeCell ref="H3356:I3356"/>
    <mergeCell ref="A3353:B3353"/>
    <mergeCell ref="C3353:F3353"/>
    <mergeCell ref="H3353:I3353"/>
    <mergeCell ref="A3354:B3354"/>
    <mergeCell ref="C3354:F3354"/>
    <mergeCell ref="H3354:I3354"/>
    <mergeCell ref="A3351:B3351"/>
    <mergeCell ref="C3351:F3351"/>
    <mergeCell ref="H3351:I3351"/>
    <mergeCell ref="A3352:B3352"/>
    <mergeCell ref="C3352:F3352"/>
    <mergeCell ref="H3352:I3352"/>
    <mergeCell ref="A3373:B3373"/>
    <mergeCell ref="C3373:F3373"/>
    <mergeCell ref="H3373:I3373"/>
    <mergeCell ref="A3374:B3374"/>
    <mergeCell ref="C3374:F3374"/>
    <mergeCell ref="H3374:I3374"/>
    <mergeCell ref="A3371:B3371"/>
    <mergeCell ref="C3371:F3371"/>
    <mergeCell ref="H3371:I3371"/>
    <mergeCell ref="A3372:B3372"/>
    <mergeCell ref="C3372:F3372"/>
    <mergeCell ref="H3372:I3372"/>
    <mergeCell ref="A3369:B3369"/>
    <mergeCell ref="C3369:F3369"/>
    <mergeCell ref="H3369:I3369"/>
    <mergeCell ref="A3370:B3370"/>
    <mergeCell ref="C3370:F3370"/>
    <mergeCell ref="H3370:I3370"/>
    <mergeCell ref="A3367:B3367"/>
    <mergeCell ref="C3367:F3367"/>
    <mergeCell ref="H3367:I3367"/>
    <mergeCell ref="A3368:B3368"/>
    <mergeCell ref="C3368:F3368"/>
    <mergeCell ref="H3368:I3368"/>
    <mergeCell ref="A3365:B3365"/>
    <mergeCell ref="C3365:F3365"/>
    <mergeCell ref="H3365:I3365"/>
    <mergeCell ref="A3366:B3366"/>
    <mergeCell ref="C3366:F3366"/>
    <mergeCell ref="H3366:I3366"/>
    <mergeCell ref="A3363:B3363"/>
    <mergeCell ref="C3363:F3363"/>
    <mergeCell ref="H3363:I3363"/>
    <mergeCell ref="A3364:B3364"/>
    <mergeCell ref="C3364:F3364"/>
    <mergeCell ref="H3364:I3364"/>
    <mergeCell ref="A3385:B3385"/>
    <mergeCell ref="C3385:F3385"/>
    <mergeCell ref="H3385:I3385"/>
    <mergeCell ref="A3386:B3386"/>
    <mergeCell ref="C3386:F3386"/>
    <mergeCell ref="H3386:I3386"/>
    <mergeCell ref="A3383:B3383"/>
    <mergeCell ref="C3383:F3383"/>
    <mergeCell ref="H3383:I3383"/>
    <mergeCell ref="A3384:B3384"/>
    <mergeCell ref="C3384:F3384"/>
    <mergeCell ref="H3384:I3384"/>
    <mergeCell ref="A3381:B3381"/>
    <mergeCell ref="C3381:F3381"/>
    <mergeCell ref="H3381:I3381"/>
    <mergeCell ref="A3382:B3382"/>
    <mergeCell ref="C3382:F3382"/>
    <mergeCell ref="H3382:I3382"/>
    <mergeCell ref="A3379:B3379"/>
    <mergeCell ref="C3379:F3379"/>
    <mergeCell ref="H3379:I3379"/>
    <mergeCell ref="A3380:B3380"/>
    <mergeCell ref="C3380:F3380"/>
    <mergeCell ref="H3380:I3380"/>
    <mergeCell ref="A3377:B3377"/>
    <mergeCell ref="C3377:F3377"/>
    <mergeCell ref="H3377:I3377"/>
    <mergeCell ref="A3378:B3378"/>
    <mergeCell ref="C3378:F3378"/>
    <mergeCell ref="H3378:I3378"/>
    <mergeCell ref="A3375:B3375"/>
    <mergeCell ref="C3375:F3375"/>
    <mergeCell ref="H3375:I3375"/>
    <mergeCell ref="A3376:B3376"/>
    <mergeCell ref="C3376:F3376"/>
    <mergeCell ref="H3376:I3376"/>
    <mergeCell ref="A3397:B3397"/>
    <mergeCell ref="C3397:F3397"/>
    <mergeCell ref="H3397:I3397"/>
    <mergeCell ref="A3398:B3398"/>
    <mergeCell ref="C3398:F3398"/>
    <mergeCell ref="H3398:I3398"/>
    <mergeCell ref="A3395:B3395"/>
    <mergeCell ref="C3395:F3395"/>
    <mergeCell ref="H3395:I3395"/>
    <mergeCell ref="A3396:B3396"/>
    <mergeCell ref="C3396:F3396"/>
    <mergeCell ref="H3396:I3396"/>
    <mergeCell ref="A3393:B3393"/>
    <mergeCell ref="C3393:F3393"/>
    <mergeCell ref="H3393:I3393"/>
    <mergeCell ref="A3394:B3394"/>
    <mergeCell ref="C3394:F3394"/>
    <mergeCell ref="H3394:I3394"/>
    <mergeCell ref="A3391:B3391"/>
    <mergeCell ref="C3391:F3391"/>
    <mergeCell ref="H3391:I3391"/>
    <mergeCell ref="A3392:B3392"/>
    <mergeCell ref="C3392:F3392"/>
    <mergeCell ref="H3392:I3392"/>
    <mergeCell ref="A3389:B3389"/>
    <mergeCell ref="C3389:F3389"/>
    <mergeCell ref="H3389:I3389"/>
    <mergeCell ref="A3390:B3390"/>
    <mergeCell ref="C3390:F3390"/>
    <mergeCell ref="H3390:I3390"/>
    <mergeCell ref="A3387:B3387"/>
    <mergeCell ref="C3387:F3387"/>
    <mergeCell ref="H3387:I3387"/>
    <mergeCell ref="A3388:B3388"/>
    <mergeCell ref="C3388:F3388"/>
    <mergeCell ref="H3388:I3388"/>
    <mergeCell ref="A3409:B3409"/>
    <mergeCell ref="C3409:F3409"/>
    <mergeCell ref="H3409:I3409"/>
    <mergeCell ref="A3410:B3410"/>
    <mergeCell ref="C3410:F3410"/>
    <mergeCell ref="H3410:I3410"/>
    <mergeCell ref="A3407:B3407"/>
    <mergeCell ref="C3407:F3407"/>
    <mergeCell ref="H3407:I3407"/>
    <mergeCell ref="A3408:B3408"/>
    <mergeCell ref="C3408:F3408"/>
    <mergeCell ref="H3408:I3408"/>
    <mergeCell ref="A3405:B3405"/>
    <mergeCell ref="C3405:F3405"/>
    <mergeCell ref="H3405:I3405"/>
    <mergeCell ref="A3406:B3406"/>
    <mergeCell ref="C3406:F3406"/>
    <mergeCell ref="H3406:I3406"/>
    <mergeCell ref="A3403:B3403"/>
    <mergeCell ref="C3403:F3403"/>
    <mergeCell ref="H3403:I3403"/>
    <mergeCell ref="A3404:B3404"/>
    <mergeCell ref="C3404:F3404"/>
    <mergeCell ref="H3404:I3404"/>
    <mergeCell ref="A3401:B3401"/>
    <mergeCell ref="C3401:F3401"/>
    <mergeCell ref="H3401:I3401"/>
    <mergeCell ref="A3402:B3402"/>
    <mergeCell ref="C3402:F3402"/>
    <mergeCell ref="H3402:I3402"/>
    <mergeCell ref="A3399:B3399"/>
    <mergeCell ref="C3399:F3399"/>
    <mergeCell ref="H3399:I3399"/>
    <mergeCell ref="A3400:B3400"/>
    <mergeCell ref="C3400:F3400"/>
    <mergeCell ref="H3400:I3400"/>
    <mergeCell ref="A3421:B3421"/>
    <mergeCell ref="C3421:F3421"/>
    <mergeCell ref="H3421:I3421"/>
    <mergeCell ref="A3422:B3422"/>
    <mergeCell ref="C3422:F3422"/>
    <mergeCell ref="H3422:I3422"/>
    <mergeCell ref="A3419:B3419"/>
    <mergeCell ref="C3419:F3419"/>
    <mergeCell ref="H3419:I3419"/>
    <mergeCell ref="A3420:B3420"/>
    <mergeCell ref="C3420:F3420"/>
    <mergeCell ref="H3420:I3420"/>
    <mergeCell ref="A3417:B3417"/>
    <mergeCell ref="C3417:F3417"/>
    <mergeCell ref="H3417:I3417"/>
    <mergeCell ref="A3418:B3418"/>
    <mergeCell ref="C3418:F3418"/>
    <mergeCell ref="H3418:I3418"/>
    <mergeCell ref="A3415:B3415"/>
    <mergeCell ref="C3415:F3415"/>
    <mergeCell ref="H3415:I3415"/>
    <mergeCell ref="A3416:B3416"/>
    <mergeCell ref="C3416:F3416"/>
    <mergeCell ref="H3416:I3416"/>
    <mergeCell ref="A3413:B3413"/>
    <mergeCell ref="C3413:F3413"/>
    <mergeCell ref="H3413:I3413"/>
    <mergeCell ref="A3414:B3414"/>
    <mergeCell ref="C3414:F3414"/>
    <mergeCell ref="H3414:I3414"/>
    <mergeCell ref="A3411:B3411"/>
    <mergeCell ref="C3411:F3411"/>
    <mergeCell ref="H3411:I3411"/>
    <mergeCell ref="A3412:B3412"/>
    <mergeCell ref="C3412:F3412"/>
    <mergeCell ref="H3412:I3412"/>
    <mergeCell ref="A3433:B3433"/>
    <mergeCell ref="C3433:F3433"/>
    <mergeCell ref="H3433:I3433"/>
    <mergeCell ref="A3434:B3434"/>
    <mergeCell ref="C3434:F3434"/>
    <mergeCell ref="H3434:I3434"/>
    <mergeCell ref="A3431:B3431"/>
    <mergeCell ref="C3431:F3431"/>
    <mergeCell ref="H3431:I3431"/>
    <mergeCell ref="A3432:B3432"/>
    <mergeCell ref="C3432:F3432"/>
    <mergeCell ref="H3432:I3432"/>
    <mergeCell ref="A3429:B3429"/>
    <mergeCell ref="C3429:F3429"/>
    <mergeCell ref="H3429:I3429"/>
    <mergeCell ref="A3430:B3430"/>
    <mergeCell ref="C3430:F3430"/>
    <mergeCell ref="H3430:I3430"/>
    <mergeCell ref="A3427:B3427"/>
    <mergeCell ref="C3427:F3427"/>
    <mergeCell ref="H3427:I3427"/>
    <mergeCell ref="A3428:B3428"/>
    <mergeCell ref="C3428:F3428"/>
    <mergeCell ref="H3428:I3428"/>
    <mergeCell ref="A3425:B3425"/>
    <mergeCell ref="C3425:F3425"/>
    <mergeCell ref="H3425:I3425"/>
    <mergeCell ref="A3426:B3426"/>
    <mergeCell ref="C3426:F3426"/>
    <mergeCell ref="H3426:I3426"/>
    <mergeCell ref="A3423:B3423"/>
    <mergeCell ref="C3423:F3423"/>
    <mergeCell ref="H3423:I3423"/>
    <mergeCell ref="A3424:B3424"/>
    <mergeCell ref="C3424:F3424"/>
    <mergeCell ref="H3424:I3424"/>
    <mergeCell ref="A3445:B3445"/>
    <mergeCell ref="C3445:F3445"/>
    <mergeCell ref="H3445:I3445"/>
    <mergeCell ref="A3446:B3446"/>
    <mergeCell ref="C3446:F3446"/>
    <mergeCell ref="H3446:I3446"/>
    <mergeCell ref="A3443:B3443"/>
    <mergeCell ref="C3443:F3443"/>
    <mergeCell ref="H3443:I3443"/>
    <mergeCell ref="A3444:B3444"/>
    <mergeCell ref="C3444:F3444"/>
    <mergeCell ref="H3444:I3444"/>
    <mergeCell ref="A3441:B3441"/>
    <mergeCell ref="C3441:F3441"/>
    <mergeCell ref="H3441:I3441"/>
    <mergeCell ref="A3442:B3442"/>
    <mergeCell ref="C3442:F3442"/>
    <mergeCell ref="H3442:I3442"/>
    <mergeCell ref="A3439:B3439"/>
    <mergeCell ref="C3439:F3439"/>
    <mergeCell ref="H3439:I3439"/>
    <mergeCell ref="A3440:B3440"/>
    <mergeCell ref="C3440:F3440"/>
    <mergeCell ref="H3440:I3440"/>
    <mergeCell ref="A3437:B3437"/>
    <mergeCell ref="C3437:F3437"/>
    <mergeCell ref="H3437:I3437"/>
    <mergeCell ref="A3438:B3438"/>
    <mergeCell ref="C3438:F3438"/>
    <mergeCell ref="H3438:I3438"/>
    <mergeCell ref="A3435:B3435"/>
    <mergeCell ref="C3435:F3435"/>
    <mergeCell ref="H3435:I3435"/>
    <mergeCell ref="A3436:B3436"/>
    <mergeCell ref="C3436:F3436"/>
    <mergeCell ref="H3436:I3436"/>
    <mergeCell ref="A3457:B3457"/>
    <mergeCell ref="C3457:F3457"/>
    <mergeCell ref="H3457:I3457"/>
    <mergeCell ref="A3458:B3458"/>
    <mergeCell ref="C3458:F3458"/>
    <mergeCell ref="H3458:I3458"/>
    <mergeCell ref="A3455:B3455"/>
    <mergeCell ref="C3455:F3455"/>
    <mergeCell ref="H3455:I3455"/>
    <mergeCell ref="A3456:B3456"/>
    <mergeCell ref="C3456:F3456"/>
    <mergeCell ref="H3456:I3456"/>
    <mergeCell ref="A3453:B3453"/>
    <mergeCell ref="C3453:F3453"/>
    <mergeCell ref="H3453:I3453"/>
    <mergeCell ref="A3454:B3454"/>
    <mergeCell ref="C3454:F3454"/>
    <mergeCell ref="H3454:I3454"/>
    <mergeCell ref="A3451:B3451"/>
    <mergeCell ref="C3451:F3451"/>
    <mergeCell ref="H3451:I3451"/>
    <mergeCell ref="A3452:B3452"/>
    <mergeCell ref="C3452:F3452"/>
    <mergeCell ref="H3452:I3452"/>
    <mergeCell ref="A3449:B3449"/>
    <mergeCell ref="C3449:F3449"/>
    <mergeCell ref="H3449:I3449"/>
    <mergeCell ref="A3450:B3450"/>
    <mergeCell ref="C3450:F3450"/>
    <mergeCell ref="H3450:I3450"/>
    <mergeCell ref="A3447:B3447"/>
    <mergeCell ref="C3447:F3447"/>
    <mergeCell ref="H3447:I3447"/>
    <mergeCell ref="A3448:B3448"/>
    <mergeCell ref="C3448:F3448"/>
    <mergeCell ref="H3448:I3448"/>
    <mergeCell ref="A3469:B3469"/>
    <mergeCell ref="C3469:F3469"/>
    <mergeCell ref="H3469:I3469"/>
    <mergeCell ref="A3470:B3470"/>
    <mergeCell ref="C3470:F3470"/>
    <mergeCell ref="H3470:I3470"/>
    <mergeCell ref="A3467:B3467"/>
    <mergeCell ref="C3467:F3467"/>
    <mergeCell ref="H3467:I3467"/>
    <mergeCell ref="A3468:B3468"/>
    <mergeCell ref="C3468:F3468"/>
    <mergeCell ref="H3468:I3468"/>
    <mergeCell ref="A3465:B3465"/>
    <mergeCell ref="C3465:F3465"/>
    <mergeCell ref="H3465:I3465"/>
    <mergeCell ref="A3466:B3466"/>
    <mergeCell ref="C3466:F3466"/>
    <mergeCell ref="H3466:I3466"/>
    <mergeCell ref="A3463:B3463"/>
    <mergeCell ref="C3463:F3463"/>
    <mergeCell ref="H3463:I3463"/>
    <mergeCell ref="A3464:B3464"/>
    <mergeCell ref="C3464:F3464"/>
    <mergeCell ref="H3464:I3464"/>
    <mergeCell ref="A3461:B3461"/>
    <mergeCell ref="C3461:F3461"/>
    <mergeCell ref="H3461:I3461"/>
    <mergeCell ref="A3462:B3462"/>
    <mergeCell ref="C3462:F3462"/>
    <mergeCell ref="H3462:I3462"/>
    <mergeCell ref="A3459:B3459"/>
    <mergeCell ref="C3459:F3459"/>
    <mergeCell ref="H3459:I3459"/>
    <mergeCell ref="A3460:B3460"/>
    <mergeCell ref="C3460:F3460"/>
    <mergeCell ref="H3460:I3460"/>
    <mergeCell ref="A3481:B3481"/>
    <mergeCell ref="C3481:F3481"/>
    <mergeCell ref="H3481:I3481"/>
    <mergeCell ref="A3482:B3482"/>
    <mergeCell ref="C3482:F3482"/>
    <mergeCell ref="H3482:I3482"/>
    <mergeCell ref="A3479:B3479"/>
    <mergeCell ref="C3479:F3479"/>
    <mergeCell ref="H3479:I3479"/>
    <mergeCell ref="A3480:B3480"/>
    <mergeCell ref="C3480:F3480"/>
    <mergeCell ref="H3480:I3480"/>
    <mergeCell ref="A3477:B3477"/>
    <mergeCell ref="C3477:F3477"/>
    <mergeCell ref="H3477:I3477"/>
    <mergeCell ref="A3478:B3478"/>
    <mergeCell ref="C3478:F3478"/>
    <mergeCell ref="H3478:I3478"/>
    <mergeCell ref="A3475:B3475"/>
    <mergeCell ref="C3475:F3475"/>
    <mergeCell ref="H3475:I3475"/>
    <mergeCell ref="A3476:B3476"/>
    <mergeCell ref="C3476:F3476"/>
    <mergeCell ref="H3476:I3476"/>
    <mergeCell ref="A3473:B3473"/>
    <mergeCell ref="C3473:F3473"/>
    <mergeCell ref="H3473:I3473"/>
    <mergeCell ref="A3474:B3474"/>
    <mergeCell ref="C3474:F3474"/>
    <mergeCell ref="H3474:I3474"/>
    <mergeCell ref="A3471:B3471"/>
    <mergeCell ref="C3471:F3471"/>
    <mergeCell ref="H3471:I3471"/>
    <mergeCell ref="A3472:B3472"/>
    <mergeCell ref="C3472:F3472"/>
    <mergeCell ref="H3472:I3472"/>
    <mergeCell ref="A3493:B3493"/>
    <mergeCell ref="C3493:F3493"/>
    <mergeCell ref="H3493:I3493"/>
    <mergeCell ref="A3494:B3494"/>
    <mergeCell ref="C3494:F3494"/>
    <mergeCell ref="H3494:I3494"/>
    <mergeCell ref="A3491:B3491"/>
    <mergeCell ref="C3491:F3491"/>
    <mergeCell ref="H3491:I3491"/>
    <mergeCell ref="A3492:B3492"/>
    <mergeCell ref="C3492:F3492"/>
    <mergeCell ref="H3492:I3492"/>
    <mergeCell ref="A3489:B3489"/>
    <mergeCell ref="C3489:F3489"/>
    <mergeCell ref="H3489:I3489"/>
    <mergeCell ref="A3490:B3490"/>
    <mergeCell ref="C3490:F3490"/>
    <mergeCell ref="H3490:I3490"/>
    <mergeCell ref="A3487:B3487"/>
    <mergeCell ref="C3487:F3487"/>
    <mergeCell ref="H3487:I3487"/>
    <mergeCell ref="A3488:B3488"/>
    <mergeCell ref="C3488:F3488"/>
    <mergeCell ref="H3488:I3488"/>
    <mergeCell ref="A3485:B3485"/>
    <mergeCell ref="C3485:F3485"/>
    <mergeCell ref="H3485:I3485"/>
    <mergeCell ref="A3486:B3486"/>
    <mergeCell ref="C3486:F3486"/>
    <mergeCell ref="H3486:I3486"/>
    <mergeCell ref="A3483:B3483"/>
    <mergeCell ref="C3483:F3483"/>
    <mergeCell ref="H3483:I3483"/>
    <mergeCell ref="A3484:B3484"/>
    <mergeCell ref="C3484:F3484"/>
    <mergeCell ref="H3484:I3484"/>
    <mergeCell ref="A3505:B3505"/>
    <mergeCell ref="C3505:F3505"/>
    <mergeCell ref="H3505:I3505"/>
    <mergeCell ref="A3506:B3506"/>
    <mergeCell ref="C3506:F3506"/>
    <mergeCell ref="H3506:I3506"/>
    <mergeCell ref="A3503:B3503"/>
    <mergeCell ref="C3503:F3503"/>
    <mergeCell ref="H3503:I3503"/>
    <mergeCell ref="A3504:B3504"/>
    <mergeCell ref="C3504:F3504"/>
    <mergeCell ref="H3504:I3504"/>
    <mergeCell ref="A3501:B3501"/>
    <mergeCell ref="C3501:F3501"/>
    <mergeCell ref="H3501:I3501"/>
    <mergeCell ref="A3502:B3502"/>
    <mergeCell ref="C3502:F3502"/>
    <mergeCell ref="H3502:I3502"/>
    <mergeCell ref="A3499:B3499"/>
    <mergeCell ref="C3499:F3499"/>
    <mergeCell ref="H3499:I3499"/>
    <mergeCell ref="A3500:B3500"/>
    <mergeCell ref="C3500:F3500"/>
    <mergeCell ref="H3500:I3500"/>
    <mergeCell ref="A3497:B3497"/>
    <mergeCell ref="C3497:F3497"/>
    <mergeCell ref="H3497:I3497"/>
    <mergeCell ref="A3498:B3498"/>
    <mergeCell ref="C3498:F3498"/>
    <mergeCell ref="H3498:I3498"/>
    <mergeCell ref="A3495:B3495"/>
    <mergeCell ref="C3495:F3495"/>
    <mergeCell ref="H3495:I3495"/>
    <mergeCell ref="A3496:B3496"/>
    <mergeCell ref="C3496:F3496"/>
    <mergeCell ref="H3496:I3496"/>
    <mergeCell ref="A3517:B3517"/>
    <mergeCell ref="C3517:F3517"/>
    <mergeCell ref="H3517:I3517"/>
    <mergeCell ref="A3518:B3518"/>
    <mergeCell ref="C3518:F3518"/>
    <mergeCell ref="H3518:I3518"/>
    <mergeCell ref="A3515:B3515"/>
    <mergeCell ref="C3515:F3515"/>
    <mergeCell ref="H3515:I3515"/>
    <mergeCell ref="A3516:B3516"/>
    <mergeCell ref="C3516:F3516"/>
    <mergeCell ref="H3516:I3516"/>
    <mergeCell ref="A3513:B3513"/>
    <mergeCell ref="C3513:F3513"/>
    <mergeCell ref="H3513:I3513"/>
    <mergeCell ref="A3514:B3514"/>
    <mergeCell ref="C3514:F3514"/>
    <mergeCell ref="H3514:I3514"/>
    <mergeCell ref="A3511:B3511"/>
    <mergeCell ref="C3511:F3511"/>
    <mergeCell ref="H3511:I3511"/>
    <mergeCell ref="A3512:B3512"/>
    <mergeCell ref="C3512:F3512"/>
    <mergeCell ref="H3512:I3512"/>
    <mergeCell ref="A3509:B3509"/>
    <mergeCell ref="C3509:F3509"/>
    <mergeCell ref="H3509:I3509"/>
    <mergeCell ref="A3510:B3510"/>
    <mergeCell ref="C3510:F3510"/>
    <mergeCell ref="H3510:I3510"/>
    <mergeCell ref="A3507:B3507"/>
    <mergeCell ref="C3507:F3507"/>
    <mergeCell ref="H3507:I3507"/>
    <mergeCell ref="A3508:B3508"/>
    <mergeCell ref="C3508:F3508"/>
    <mergeCell ref="H3508:I3508"/>
    <mergeCell ref="A3529:B3529"/>
    <mergeCell ref="C3529:F3529"/>
    <mergeCell ref="H3529:I3529"/>
    <mergeCell ref="A3530:B3530"/>
    <mergeCell ref="C3530:F3530"/>
    <mergeCell ref="H3530:I3530"/>
    <mergeCell ref="A3527:B3527"/>
    <mergeCell ref="C3527:F3527"/>
    <mergeCell ref="H3527:I3527"/>
    <mergeCell ref="A3528:B3528"/>
    <mergeCell ref="C3528:F3528"/>
    <mergeCell ref="H3528:I3528"/>
    <mergeCell ref="A3525:B3525"/>
    <mergeCell ref="C3525:F3525"/>
    <mergeCell ref="H3525:I3525"/>
    <mergeCell ref="A3526:B3526"/>
    <mergeCell ref="C3526:F3526"/>
    <mergeCell ref="H3526:I3526"/>
    <mergeCell ref="A3523:B3523"/>
    <mergeCell ref="C3523:F3523"/>
    <mergeCell ref="H3523:I3523"/>
    <mergeCell ref="A3524:B3524"/>
    <mergeCell ref="C3524:F3524"/>
    <mergeCell ref="H3524:I3524"/>
    <mergeCell ref="A3521:B3521"/>
    <mergeCell ref="C3521:F3521"/>
    <mergeCell ref="H3521:I3521"/>
    <mergeCell ref="A3522:B3522"/>
    <mergeCell ref="C3522:F3522"/>
    <mergeCell ref="H3522:I3522"/>
    <mergeCell ref="A3519:B3519"/>
    <mergeCell ref="C3519:F3519"/>
    <mergeCell ref="H3519:I3519"/>
    <mergeCell ref="A3520:B3520"/>
    <mergeCell ref="C3520:F3520"/>
    <mergeCell ref="H3520:I3520"/>
    <mergeCell ref="A3541:B3541"/>
    <mergeCell ref="C3541:F3541"/>
    <mergeCell ref="H3541:I3541"/>
    <mergeCell ref="A3542:B3542"/>
    <mergeCell ref="C3542:F3542"/>
    <mergeCell ref="H3542:I3542"/>
    <mergeCell ref="A3539:B3539"/>
    <mergeCell ref="C3539:F3539"/>
    <mergeCell ref="H3539:I3539"/>
    <mergeCell ref="A3540:B3540"/>
    <mergeCell ref="C3540:F3540"/>
    <mergeCell ref="H3540:I3540"/>
    <mergeCell ref="A3537:B3537"/>
    <mergeCell ref="C3537:F3537"/>
    <mergeCell ref="H3537:I3537"/>
    <mergeCell ref="A3538:B3538"/>
    <mergeCell ref="C3538:F3538"/>
    <mergeCell ref="H3538:I3538"/>
    <mergeCell ref="A3535:B3535"/>
    <mergeCell ref="C3535:F3535"/>
    <mergeCell ref="H3535:I3535"/>
    <mergeCell ref="A3536:B3536"/>
    <mergeCell ref="C3536:F3536"/>
    <mergeCell ref="H3536:I3536"/>
    <mergeCell ref="A3533:B3533"/>
    <mergeCell ref="C3533:F3533"/>
    <mergeCell ref="H3533:I3533"/>
    <mergeCell ref="A3534:B3534"/>
    <mergeCell ref="C3534:F3534"/>
    <mergeCell ref="H3534:I3534"/>
    <mergeCell ref="A3531:B3531"/>
    <mergeCell ref="C3531:F3531"/>
    <mergeCell ref="H3531:I3531"/>
    <mergeCell ref="A3532:B3532"/>
    <mergeCell ref="C3532:F3532"/>
    <mergeCell ref="H3532:I3532"/>
    <mergeCell ref="A3553:B3553"/>
    <mergeCell ref="C3553:F3553"/>
    <mergeCell ref="H3553:I3553"/>
    <mergeCell ref="A3554:B3554"/>
    <mergeCell ref="C3554:F3554"/>
    <mergeCell ref="H3554:I3554"/>
    <mergeCell ref="A3551:B3551"/>
    <mergeCell ref="C3551:F3551"/>
    <mergeCell ref="H3551:I3551"/>
    <mergeCell ref="A3552:B3552"/>
    <mergeCell ref="C3552:F3552"/>
    <mergeCell ref="H3552:I3552"/>
    <mergeCell ref="A3549:B3549"/>
    <mergeCell ref="C3549:F3549"/>
    <mergeCell ref="H3549:I3549"/>
    <mergeCell ref="A3550:B3550"/>
    <mergeCell ref="C3550:F3550"/>
    <mergeCell ref="H3550:I3550"/>
    <mergeCell ref="A3547:B3547"/>
    <mergeCell ref="C3547:F3547"/>
    <mergeCell ref="H3547:I3547"/>
    <mergeCell ref="A3548:B3548"/>
    <mergeCell ref="C3548:F3548"/>
    <mergeCell ref="H3548:I3548"/>
    <mergeCell ref="A3545:B3545"/>
    <mergeCell ref="C3545:F3545"/>
    <mergeCell ref="H3545:I3545"/>
    <mergeCell ref="A3546:B3546"/>
    <mergeCell ref="C3546:F3546"/>
    <mergeCell ref="H3546:I3546"/>
    <mergeCell ref="A3543:B3543"/>
    <mergeCell ref="C3543:F3543"/>
    <mergeCell ref="H3543:I3543"/>
    <mergeCell ref="A3544:B3544"/>
    <mergeCell ref="C3544:F3544"/>
    <mergeCell ref="H3544:I3544"/>
    <mergeCell ref="A3565:B3565"/>
    <mergeCell ref="C3565:F3565"/>
    <mergeCell ref="H3565:I3565"/>
    <mergeCell ref="A3566:B3566"/>
    <mergeCell ref="C3566:F3566"/>
    <mergeCell ref="H3566:I3566"/>
    <mergeCell ref="A3563:B3563"/>
    <mergeCell ref="C3563:F3563"/>
    <mergeCell ref="H3563:I3563"/>
    <mergeCell ref="A3564:B3564"/>
    <mergeCell ref="C3564:F3564"/>
    <mergeCell ref="H3564:I3564"/>
    <mergeCell ref="A3561:B3561"/>
    <mergeCell ref="C3561:F3561"/>
    <mergeCell ref="H3561:I3561"/>
    <mergeCell ref="A3562:B3562"/>
    <mergeCell ref="C3562:F3562"/>
    <mergeCell ref="H3562:I3562"/>
    <mergeCell ref="A3559:B3559"/>
    <mergeCell ref="C3559:F3559"/>
    <mergeCell ref="H3559:I3559"/>
    <mergeCell ref="A3560:B3560"/>
    <mergeCell ref="C3560:F3560"/>
    <mergeCell ref="H3560:I3560"/>
    <mergeCell ref="A3557:B3557"/>
    <mergeCell ref="C3557:F3557"/>
    <mergeCell ref="H3557:I3557"/>
    <mergeCell ref="A3558:B3558"/>
    <mergeCell ref="C3558:F3558"/>
    <mergeCell ref="H3558:I3558"/>
    <mergeCell ref="A3555:B3555"/>
    <mergeCell ref="C3555:F3555"/>
    <mergeCell ref="H3555:I3555"/>
    <mergeCell ref="A3556:B3556"/>
    <mergeCell ref="C3556:F3556"/>
    <mergeCell ref="H3556:I3556"/>
    <mergeCell ref="A3577:B3577"/>
    <mergeCell ref="C3577:F3577"/>
    <mergeCell ref="H3577:I3577"/>
    <mergeCell ref="A3578:B3578"/>
    <mergeCell ref="C3578:F3578"/>
    <mergeCell ref="H3578:I3578"/>
    <mergeCell ref="A3575:B3575"/>
    <mergeCell ref="C3575:F3575"/>
    <mergeCell ref="H3575:I3575"/>
    <mergeCell ref="A3576:B3576"/>
    <mergeCell ref="C3576:F3576"/>
    <mergeCell ref="H3576:I3576"/>
    <mergeCell ref="A3573:B3573"/>
    <mergeCell ref="C3573:F3573"/>
    <mergeCell ref="H3573:I3573"/>
    <mergeCell ref="A3574:B3574"/>
    <mergeCell ref="C3574:F3574"/>
    <mergeCell ref="H3574:I3574"/>
    <mergeCell ref="A3571:B3571"/>
    <mergeCell ref="C3571:F3571"/>
    <mergeCell ref="H3571:I3571"/>
    <mergeCell ref="A3572:B3572"/>
    <mergeCell ref="C3572:F3572"/>
    <mergeCell ref="H3572:I3572"/>
    <mergeCell ref="A3569:B3569"/>
    <mergeCell ref="C3569:F3569"/>
    <mergeCell ref="H3569:I3569"/>
    <mergeCell ref="A3570:B3570"/>
    <mergeCell ref="C3570:F3570"/>
    <mergeCell ref="H3570:I3570"/>
    <mergeCell ref="A3567:B3567"/>
    <mergeCell ref="C3567:F3567"/>
    <mergeCell ref="H3567:I3567"/>
    <mergeCell ref="A3568:B3568"/>
    <mergeCell ref="C3568:F3568"/>
    <mergeCell ref="H3568:I3568"/>
    <mergeCell ref="A3589:B3589"/>
    <mergeCell ref="C3589:F3589"/>
    <mergeCell ref="H3589:I3589"/>
    <mergeCell ref="A3590:B3590"/>
    <mergeCell ref="C3590:F3590"/>
    <mergeCell ref="H3590:I3590"/>
    <mergeCell ref="A3587:B3587"/>
    <mergeCell ref="C3587:F3587"/>
    <mergeCell ref="H3587:I3587"/>
    <mergeCell ref="A3588:B3588"/>
    <mergeCell ref="C3588:F3588"/>
    <mergeCell ref="H3588:I3588"/>
    <mergeCell ref="A3585:B3585"/>
    <mergeCell ref="C3585:F3585"/>
    <mergeCell ref="H3585:I3585"/>
    <mergeCell ref="A3586:B3586"/>
    <mergeCell ref="C3586:F3586"/>
    <mergeCell ref="H3586:I3586"/>
    <mergeCell ref="A3583:B3583"/>
    <mergeCell ref="C3583:F3583"/>
    <mergeCell ref="H3583:I3583"/>
    <mergeCell ref="A3584:B3584"/>
    <mergeCell ref="C3584:F3584"/>
    <mergeCell ref="H3584:I3584"/>
    <mergeCell ref="A3581:B3581"/>
    <mergeCell ref="C3581:F3581"/>
    <mergeCell ref="H3581:I3581"/>
    <mergeCell ref="A3582:B3582"/>
    <mergeCell ref="C3582:F3582"/>
    <mergeCell ref="H3582:I3582"/>
    <mergeCell ref="A3579:B3579"/>
    <mergeCell ref="C3579:F3579"/>
    <mergeCell ref="H3579:I3579"/>
    <mergeCell ref="A3580:B3580"/>
    <mergeCell ref="C3580:F3580"/>
    <mergeCell ref="H3580:I3580"/>
    <mergeCell ref="A3601:B3601"/>
    <mergeCell ref="C3601:F3601"/>
    <mergeCell ref="H3601:I3601"/>
    <mergeCell ref="A3602:B3602"/>
    <mergeCell ref="C3602:F3602"/>
    <mergeCell ref="H3602:I3602"/>
    <mergeCell ref="A3599:B3599"/>
    <mergeCell ref="C3599:F3599"/>
    <mergeCell ref="H3599:I3599"/>
    <mergeCell ref="A3600:B3600"/>
    <mergeCell ref="C3600:F3600"/>
    <mergeCell ref="H3600:I3600"/>
    <mergeCell ref="A3597:B3597"/>
    <mergeCell ref="C3597:F3597"/>
    <mergeCell ref="H3597:I3597"/>
    <mergeCell ref="A3598:B3598"/>
    <mergeCell ref="C3598:F3598"/>
    <mergeCell ref="H3598:I3598"/>
    <mergeCell ref="A3595:B3595"/>
    <mergeCell ref="C3595:F3595"/>
    <mergeCell ref="H3595:I3595"/>
    <mergeCell ref="A3596:B3596"/>
    <mergeCell ref="C3596:F3596"/>
    <mergeCell ref="H3596:I3596"/>
    <mergeCell ref="A3593:B3593"/>
    <mergeCell ref="C3593:F3593"/>
    <mergeCell ref="H3593:I3593"/>
    <mergeCell ref="A3594:B3594"/>
    <mergeCell ref="C3594:F3594"/>
    <mergeCell ref="H3594:I3594"/>
    <mergeCell ref="A3591:B3591"/>
    <mergeCell ref="C3591:F3591"/>
    <mergeCell ref="H3591:I3591"/>
    <mergeCell ref="A3592:B3592"/>
    <mergeCell ref="C3592:F3592"/>
    <mergeCell ref="H3592:I3592"/>
    <mergeCell ref="A3613:B3613"/>
    <mergeCell ref="C3613:F3613"/>
    <mergeCell ref="H3613:I3613"/>
    <mergeCell ref="A3614:B3614"/>
    <mergeCell ref="C3614:F3614"/>
    <mergeCell ref="H3614:I3614"/>
    <mergeCell ref="A3611:B3611"/>
    <mergeCell ref="C3611:F3611"/>
    <mergeCell ref="H3611:I3611"/>
    <mergeCell ref="A3612:B3612"/>
    <mergeCell ref="C3612:F3612"/>
    <mergeCell ref="H3612:I3612"/>
    <mergeCell ref="A3609:B3609"/>
    <mergeCell ref="C3609:F3609"/>
    <mergeCell ref="H3609:I3609"/>
    <mergeCell ref="A3610:B3610"/>
    <mergeCell ref="C3610:F3610"/>
    <mergeCell ref="H3610:I3610"/>
    <mergeCell ref="A3607:B3607"/>
    <mergeCell ref="C3607:F3607"/>
    <mergeCell ref="H3607:I3607"/>
    <mergeCell ref="A3608:B3608"/>
    <mergeCell ref="C3608:F3608"/>
    <mergeCell ref="H3608:I3608"/>
    <mergeCell ref="A3605:B3605"/>
    <mergeCell ref="C3605:F3605"/>
    <mergeCell ref="H3605:I3605"/>
    <mergeCell ref="A3606:B3606"/>
    <mergeCell ref="C3606:F3606"/>
    <mergeCell ref="H3606:I3606"/>
    <mergeCell ref="A3603:B3603"/>
    <mergeCell ref="C3603:F3603"/>
    <mergeCell ref="H3603:I3603"/>
    <mergeCell ref="A3604:B3604"/>
    <mergeCell ref="C3604:F3604"/>
    <mergeCell ref="H3604:I3604"/>
    <mergeCell ref="A3625:B3625"/>
    <mergeCell ref="C3625:F3625"/>
    <mergeCell ref="H3625:I3625"/>
    <mergeCell ref="A3626:B3626"/>
    <mergeCell ref="C3626:F3626"/>
    <mergeCell ref="H3626:I3626"/>
    <mergeCell ref="A3623:B3623"/>
    <mergeCell ref="C3623:F3623"/>
    <mergeCell ref="H3623:I3623"/>
    <mergeCell ref="A3624:B3624"/>
    <mergeCell ref="C3624:F3624"/>
    <mergeCell ref="H3624:I3624"/>
    <mergeCell ref="A3621:B3621"/>
    <mergeCell ref="C3621:F3621"/>
    <mergeCell ref="H3621:I3621"/>
    <mergeCell ref="A3622:B3622"/>
    <mergeCell ref="C3622:F3622"/>
    <mergeCell ref="H3622:I3622"/>
    <mergeCell ref="A3619:B3619"/>
    <mergeCell ref="C3619:F3619"/>
    <mergeCell ref="H3619:I3619"/>
    <mergeCell ref="A3620:B3620"/>
    <mergeCell ref="C3620:F3620"/>
    <mergeCell ref="H3620:I3620"/>
    <mergeCell ref="A3617:B3617"/>
    <mergeCell ref="C3617:F3617"/>
    <mergeCell ref="H3617:I3617"/>
    <mergeCell ref="A3618:B3618"/>
    <mergeCell ref="C3618:F3618"/>
    <mergeCell ref="H3618:I3618"/>
    <mergeCell ref="A3615:B3615"/>
    <mergeCell ref="C3615:F3615"/>
    <mergeCell ref="H3615:I3615"/>
    <mergeCell ref="A3616:B3616"/>
    <mergeCell ref="C3616:F3616"/>
    <mergeCell ref="H3616:I3616"/>
    <mergeCell ref="A3637:B3637"/>
    <mergeCell ref="C3637:F3637"/>
    <mergeCell ref="H3637:I3637"/>
    <mergeCell ref="A3638:B3638"/>
    <mergeCell ref="C3638:F3638"/>
    <mergeCell ref="H3638:I3638"/>
    <mergeCell ref="A3635:B3635"/>
    <mergeCell ref="C3635:F3635"/>
    <mergeCell ref="H3635:I3635"/>
    <mergeCell ref="A3636:B3636"/>
    <mergeCell ref="C3636:F3636"/>
    <mergeCell ref="H3636:I3636"/>
    <mergeCell ref="A3633:B3633"/>
    <mergeCell ref="C3633:F3633"/>
    <mergeCell ref="H3633:I3633"/>
    <mergeCell ref="A3634:B3634"/>
    <mergeCell ref="C3634:F3634"/>
    <mergeCell ref="H3634:I3634"/>
    <mergeCell ref="A3631:B3631"/>
    <mergeCell ref="C3631:F3631"/>
    <mergeCell ref="H3631:I3631"/>
    <mergeCell ref="A3632:B3632"/>
    <mergeCell ref="C3632:F3632"/>
    <mergeCell ref="H3632:I3632"/>
    <mergeCell ref="A3629:B3629"/>
    <mergeCell ref="C3629:F3629"/>
    <mergeCell ref="H3629:I3629"/>
    <mergeCell ref="A3630:B3630"/>
    <mergeCell ref="C3630:F3630"/>
    <mergeCell ref="H3630:I3630"/>
    <mergeCell ref="A3627:B3627"/>
    <mergeCell ref="C3627:F3627"/>
    <mergeCell ref="H3627:I3627"/>
    <mergeCell ref="A3628:B3628"/>
    <mergeCell ref="C3628:F3628"/>
    <mergeCell ref="H3628:I3628"/>
    <mergeCell ref="A3649:B3649"/>
    <mergeCell ref="C3649:F3649"/>
    <mergeCell ref="H3649:I3649"/>
    <mergeCell ref="A3650:B3650"/>
    <mergeCell ref="C3650:F3650"/>
    <mergeCell ref="H3650:I3650"/>
    <mergeCell ref="A3647:B3647"/>
    <mergeCell ref="C3647:F3647"/>
    <mergeCell ref="H3647:I3647"/>
    <mergeCell ref="A3648:B3648"/>
    <mergeCell ref="C3648:F3648"/>
    <mergeCell ref="H3648:I3648"/>
    <mergeCell ref="A3645:B3645"/>
    <mergeCell ref="C3645:F3645"/>
    <mergeCell ref="H3645:I3645"/>
    <mergeCell ref="A3646:B3646"/>
    <mergeCell ref="C3646:F3646"/>
    <mergeCell ref="H3646:I3646"/>
    <mergeCell ref="A3643:B3643"/>
    <mergeCell ref="C3643:F3643"/>
    <mergeCell ref="H3643:I3643"/>
    <mergeCell ref="A3644:B3644"/>
    <mergeCell ref="C3644:F3644"/>
    <mergeCell ref="H3644:I3644"/>
    <mergeCell ref="A3641:B3641"/>
    <mergeCell ref="C3641:F3641"/>
    <mergeCell ref="H3641:I3641"/>
    <mergeCell ref="A3642:B3642"/>
    <mergeCell ref="C3642:F3642"/>
    <mergeCell ref="H3642:I3642"/>
    <mergeCell ref="A3639:B3639"/>
    <mergeCell ref="C3639:F3639"/>
    <mergeCell ref="H3639:I3639"/>
    <mergeCell ref="A3640:B3640"/>
    <mergeCell ref="C3640:F3640"/>
    <mergeCell ref="H3640:I3640"/>
    <mergeCell ref="A3661:B3661"/>
    <mergeCell ref="C3661:F3661"/>
    <mergeCell ref="H3661:I3661"/>
    <mergeCell ref="A3662:B3662"/>
    <mergeCell ref="C3662:F3662"/>
    <mergeCell ref="H3662:I3662"/>
    <mergeCell ref="A3659:B3659"/>
    <mergeCell ref="C3659:F3659"/>
    <mergeCell ref="H3659:I3659"/>
    <mergeCell ref="A3660:B3660"/>
    <mergeCell ref="C3660:F3660"/>
    <mergeCell ref="H3660:I3660"/>
    <mergeCell ref="A3657:B3657"/>
    <mergeCell ref="C3657:F3657"/>
    <mergeCell ref="H3657:I3657"/>
    <mergeCell ref="A3658:B3658"/>
    <mergeCell ref="C3658:F3658"/>
    <mergeCell ref="H3658:I3658"/>
    <mergeCell ref="A3655:B3655"/>
    <mergeCell ref="C3655:F3655"/>
    <mergeCell ref="H3655:I3655"/>
    <mergeCell ref="A3656:B3656"/>
    <mergeCell ref="C3656:F3656"/>
    <mergeCell ref="H3656:I3656"/>
    <mergeCell ref="A3653:B3653"/>
    <mergeCell ref="C3653:F3653"/>
    <mergeCell ref="H3653:I3653"/>
    <mergeCell ref="A3654:B3654"/>
    <mergeCell ref="C3654:F3654"/>
    <mergeCell ref="H3654:I3654"/>
    <mergeCell ref="A3651:B3651"/>
    <mergeCell ref="C3651:F3651"/>
    <mergeCell ref="H3651:I3651"/>
    <mergeCell ref="A3652:B3652"/>
    <mergeCell ref="C3652:F3652"/>
    <mergeCell ref="H3652:I3652"/>
    <mergeCell ref="A3673:B3673"/>
    <mergeCell ref="C3673:F3673"/>
    <mergeCell ref="H3673:I3673"/>
    <mergeCell ref="A3674:B3674"/>
    <mergeCell ref="C3674:F3674"/>
    <mergeCell ref="H3674:I3674"/>
    <mergeCell ref="A3671:B3671"/>
    <mergeCell ref="C3671:F3671"/>
    <mergeCell ref="H3671:I3671"/>
    <mergeCell ref="A3672:B3672"/>
    <mergeCell ref="C3672:F3672"/>
    <mergeCell ref="H3672:I3672"/>
    <mergeCell ref="A3669:B3669"/>
    <mergeCell ref="C3669:F3669"/>
    <mergeCell ref="H3669:I3669"/>
    <mergeCell ref="A3670:B3670"/>
    <mergeCell ref="C3670:F3670"/>
    <mergeCell ref="H3670:I3670"/>
    <mergeCell ref="A3667:B3667"/>
    <mergeCell ref="C3667:F3667"/>
    <mergeCell ref="H3667:I3667"/>
    <mergeCell ref="A3668:B3668"/>
    <mergeCell ref="C3668:F3668"/>
    <mergeCell ref="H3668:I3668"/>
    <mergeCell ref="A3665:B3665"/>
    <mergeCell ref="C3665:F3665"/>
    <mergeCell ref="H3665:I3665"/>
    <mergeCell ref="A3666:B3666"/>
    <mergeCell ref="C3666:F3666"/>
    <mergeCell ref="H3666:I3666"/>
    <mergeCell ref="A3663:B3663"/>
    <mergeCell ref="C3663:F3663"/>
    <mergeCell ref="H3663:I3663"/>
    <mergeCell ref="A3664:B3664"/>
    <mergeCell ref="C3664:F3664"/>
    <mergeCell ref="H3664:I3664"/>
    <mergeCell ref="A3685:B3685"/>
    <mergeCell ref="C3685:F3685"/>
    <mergeCell ref="H3685:I3685"/>
    <mergeCell ref="A3686:B3686"/>
    <mergeCell ref="C3686:F3686"/>
    <mergeCell ref="H3686:I3686"/>
    <mergeCell ref="A3683:B3683"/>
    <mergeCell ref="C3683:F3683"/>
    <mergeCell ref="H3683:I3683"/>
    <mergeCell ref="A3684:B3684"/>
    <mergeCell ref="C3684:F3684"/>
    <mergeCell ref="H3684:I3684"/>
    <mergeCell ref="A3681:B3681"/>
    <mergeCell ref="C3681:F3681"/>
    <mergeCell ref="H3681:I3681"/>
    <mergeCell ref="A3682:B3682"/>
    <mergeCell ref="C3682:F3682"/>
    <mergeCell ref="H3682:I3682"/>
    <mergeCell ref="A3679:B3679"/>
    <mergeCell ref="C3679:F3679"/>
    <mergeCell ref="H3679:I3679"/>
    <mergeCell ref="A3680:B3680"/>
    <mergeCell ref="C3680:F3680"/>
    <mergeCell ref="H3680:I3680"/>
    <mergeCell ref="A3677:B3677"/>
    <mergeCell ref="C3677:F3677"/>
    <mergeCell ref="H3677:I3677"/>
    <mergeCell ref="A3678:B3678"/>
    <mergeCell ref="C3678:F3678"/>
    <mergeCell ref="H3678:I3678"/>
    <mergeCell ref="A3675:B3675"/>
    <mergeCell ref="C3675:F3675"/>
    <mergeCell ref="H3675:I3675"/>
    <mergeCell ref="A3676:B3676"/>
    <mergeCell ref="C3676:F3676"/>
    <mergeCell ref="H3676:I3676"/>
    <mergeCell ref="A3697:B3697"/>
    <mergeCell ref="C3697:F3697"/>
    <mergeCell ref="H3697:I3697"/>
    <mergeCell ref="A3698:B3698"/>
    <mergeCell ref="C3698:F3698"/>
    <mergeCell ref="H3698:I3698"/>
    <mergeCell ref="A3695:B3695"/>
    <mergeCell ref="C3695:F3695"/>
    <mergeCell ref="H3695:I3695"/>
    <mergeCell ref="A3696:B3696"/>
    <mergeCell ref="C3696:F3696"/>
    <mergeCell ref="H3696:I3696"/>
    <mergeCell ref="A3693:B3693"/>
    <mergeCell ref="C3693:F3693"/>
    <mergeCell ref="H3693:I3693"/>
    <mergeCell ref="A3694:B3694"/>
    <mergeCell ref="C3694:F3694"/>
    <mergeCell ref="H3694:I3694"/>
    <mergeCell ref="A3691:B3691"/>
    <mergeCell ref="C3691:F3691"/>
    <mergeCell ref="H3691:I3691"/>
    <mergeCell ref="A3692:B3692"/>
    <mergeCell ref="C3692:F3692"/>
    <mergeCell ref="H3692:I3692"/>
    <mergeCell ref="A3689:B3689"/>
    <mergeCell ref="C3689:F3689"/>
    <mergeCell ref="H3689:I3689"/>
    <mergeCell ref="A3690:B3690"/>
    <mergeCell ref="C3690:F3690"/>
    <mergeCell ref="H3690:I3690"/>
    <mergeCell ref="A3687:B3687"/>
    <mergeCell ref="C3687:F3687"/>
    <mergeCell ref="H3687:I3687"/>
    <mergeCell ref="A3688:B3688"/>
    <mergeCell ref="C3688:F3688"/>
    <mergeCell ref="H3688:I3688"/>
    <mergeCell ref="A3709:B3709"/>
    <mergeCell ref="C3709:F3709"/>
    <mergeCell ref="H3709:I3709"/>
    <mergeCell ref="A3710:B3710"/>
    <mergeCell ref="C3710:F3710"/>
    <mergeCell ref="H3710:I3710"/>
    <mergeCell ref="A3707:B3707"/>
    <mergeCell ref="C3707:F3707"/>
    <mergeCell ref="H3707:I3707"/>
    <mergeCell ref="A3708:B3708"/>
    <mergeCell ref="C3708:F3708"/>
    <mergeCell ref="H3708:I3708"/>
    <mergeCell ref="A3705:B3705"/>
    <mergeCell ref="C3705:F3705"/>
    <mergeCell ref="H3705:I3705"/>
    <mergeCell ref="A3706:B3706"/>
    <mergeCell ref="C3706:F3706"/>
    <mergeCell ref="H3706:I3706"/>
    <mergeCell ref="A3703:B3703"/>
    <mergeCell ref="C3703:F3703"/>
    <mergeCell ref="H3703:I3703"/>
    <mergeCell ref="A3704:B3704"/>
    <mergeCell ref="C3704:F3704"/>
    <mergeCell ref="H3704:I3704"/>
    <mergeCell ref="A3701:B3701"/>
    <mergeCell ref="C3701:F3701"/>
    <mergeCell ref="H3701:I3701"/>
    <mergeCell ref="A3702:B3702"/>
    <mergeCell ref="C3702:F3702"/>
    <mergeCell ref="H3702:I3702"/>
    <mergeCell ref="A3699:B3699"/>
    <mergeCell ref="C3699:F3699"/>
    <mergeCell ref="H3699:I3699"/>
    <mergeCell ref="A3700:B3700"/>
    <mergeCell ref="C3700:F3700"/>
    <mergeCell ref="H3700:I3700"/>
    <mergeCell ref="A3721:B3721"/>
    <mergeCell ref="C3721:F3721"/>
    <mergeCell ref="H3721:I3721"/>
    <mergeCell ref="A3722:B3722"/>
    <mergeCell ref="C3722:F3722"/>
    <mergeCell ref="H3722:I3722"/>
    <mergeCell ref="A3719:B3719"/>
    <mergeCell ref="C3719:F3719"/>
    <mergeCell ref="H3719:I3719"/>
    <mergeCell ref="A3720:B3720"/>
    <mergeCell ref="C3720:F3720"/>
    <mergeCell ref="H3720:I3720"/>
    <mergeCell ref="A3717:B3717"/>
    <mergeCell ref="C3717:F3717"/>
    <mergeCell ref="H3717:I3717"/>
    <mergeCell ref="A3718:B3718"/>
    <mergeCell ref="C3718:F3718"/>
    <mergeCell ref="H3718:I3718"/>
    <mergeCell ref="A3715:B3715"/>
    <mergeCell ref="C3715:F3715"/>
    <mergeCell ref="H3715:I3715"/>
    <mergeCell ref="A3716:B3716"/>
    <mergeCell ref="C3716:F3716"/>
    <mergeCell ref="H3716:I3716"/>
    <mergeCell ref="A3713:B3713"/>
    <mergeCell ref="C3713:F3713"/>
    <mergeCell ref="H3713:I3713"/>
    <mergeCell ref="A3714:B3714"/>
    <mergeCell ref="C3714:F3714"/>
    <mergeCell ref="H3714:I3714"/>
    <mergeCell ref="A3711:B3711"/>
    <mergeCell ref="C3711:F3711"/>
    <mergeCell ref="H3711:I3711"/>
    <mergeCell ref="A3712:B3712"/>
    <mergeCell ref="C3712:F3712"/>
    <mergeCell ref="H3712:I3712"/>
    <mergeCell ref="A3733:B3733"/>
    <mergeCell ref="C3733:F3733"/>
    <mergeCell ref="H3733:I3733"/>
    <mergeCell ref="A3734:B3734"/>
    <mergeCell ref="C3734:F3734"/>
    <mergeCell ref="H3734:I3734"/>
    <mergeCell ref="A3731:B3731"/>
    <mergeCell ref="C3731:F3731"/>
    <mergeCell ref="H3731:I3731"/>
    <mergeCell ref="A3732:B3732"/>
    <mergeCell ref="C3732:F3732"/>
    <mergeCell ref="H3732:I3732"/>
    <mergeCell ref="A3729:B3729"/>
    <mergeCell ref="C3729:F3729"/>
    <mergeCell ref="H3729:I3729"/>
    <mergeCell ref="A3730:B3730"/>
    <mergeCell ref="C3730:F3730"/>
    <mergeCell ref="H3730:I3730"/>
    <mergeCell ref="A3727:B3727"/>
    <mergeCell ref="C3727:F3727"/>
    <mergeCell ref="H3727:I3727"/>
    <mergeCell ref="A3728:B3728"/>
    <mergeCell ref="C3728:F3728"/>
    <mergeCell ref="H3728:I3728"/>
    <mergeCell ref="A3725:B3725"/>
    <mergeCell ref="C3725:F3725"/>
    <mergeCell ref="H3725:I3725"/>
    <mergeCell ref="A3726:B3726"/>
    <mergeCell ref="C3726:F3726"/>
    <mergeCell ref="H3726:I3726"/>
    <mergeCell ref="A3723:B3723"/>
    <mergeCell ref="C3723:F3723"/>
    <mergeCell ref="H3723:I3723"/>
    <mergeCell ref="A3724:B3724"/>
    <mergeCell ref="C3724:F3724"/>
    <mergeCell ref="H3724:I3724"/>
    <mergeCell ref="A3745:B3745"/>
    <mergeCell ref="C3745:F3745"/>
    <mergeCell ref="H3745:I3745"/>
    <mergeCell ref="A3746:B3746"/>
    <mergeCell ref="C3746:F3746"/>
    <mergeCell ref="H3746:I3746"/>
    <mergeCell ref="A3743:B3743"/>
    <mergeCell ref="C3743:F3743"/>
    <mergeCell ref="H3743:I3743"/>
    <mergeCell ref="A3744:B3744"/>
    <mergeCell ref="C3744:F3744"/>
    <mergeCell ref="H3744:I3744"/>
    <mergeCell ref="A3741:B3741"/>
    <mergeCell ref="C3741:F3741"/>
    <mergeCell ref="H3741:I3741"/>
    <mergeCell ref="A3742:B3742"/>
    <mergeCell ref="C3742:F3742"/>
    <mergeCell ref="H3742:I3742"/>
    <mergeCell ref="A3739:B3739"/>
    <mergeCell ref="C3739:F3739"/>
    <mergeCell ref="H3739:I3739"/>
    <mergeCell ref="A3740:B3740"/>
    <mergeCell ref="C3740:F3740"/>
    <mergeCell ref="H3740:I3740"/>
    <mergeCell ref="A3737:B3737"/>
    <mergeCell ref="C3737:F3737"/>
    <mergeCell ref="H3737:I3737"/>
    <mergeCell ref="A3738:B3738"/>
    <mergeCell ref="C3738:F3738"/>
    <mergeCell ref="H3738:I3738"/>
    <mergeCell ref="A3735:B3735"/>
    <mergeCell ref="C3735:F3735"/>
    <mergeCell ref="H3735:I3735"/>
    <mergeCell ref="A3736:B3736"/>
    <mergeCell ref="C3736:F3736"/>
    <mergeCell ref="H3736:I3736"/>
    <mergeCell ref="A3757:B3757"/>
    <mergeCell ref="C3757:F3757"/>
    <mergeCell ref="H3757:I3757"/>
    <mergeCell ref="A3758:B3758"/>
    <mergeCell ref="C3758:F3758"/>
    <mergeCell ref="H3758:I3758"/>
    <mergeCell ref="A3755:B3755"/>
    <mergeCell ref="C3755:F3755"/>
    <mergeCell ref="H3755:I3755"/>
    <mergeCell ref="A3756:B3756"/>
    <mergeCell ref="C3756:F3756"/>
    <mergeCell ref="H3756:I3756"/>
    <mergeCell ref="A3753:B3753"/>
    <mergeCell ref="C3753:F3753"/>
    <mergeCell ref="H3753:I3753"/>
    <mergeCell ref="A3754:B3754"/>
    <mergeCell ref="C3754:F3754"/>
    <mergeCell ref="H3754:I3754"/>
    <mergeCell ref="A3751:B3751"/>
    <mergeCell ref="C3751:F3751"/>
    <mergeCell ref="H3751:I3751"/>
    <mergeCell ref="A3752:B3752"/>
    <mergeCell ref="C3752:F3752"/>
    <mergeCell ref="H3752:I3752"/>
    <mergeCell ref="A3749:B3749"/>
    <mergeCell ref="C3749:F3749"/>
    <mergeCell ref="H3749:I3749"/>
    <mergeCell ref="A3750:B3750"/>
    <mergeCell ref="C3750:F3750"/>
    <mergeCell ref="H3750:I3750"/>
    <mergeCell ref="A3747:B3747"/>
    <mergeCell ref="C3747:F3747"/>
    <mergeCell ref="H3747:I3747"/>
    <mergeCell ref="A3748:B3748"/>
    <mergeCell ref="C3748:F3748"/>
    <mergeCell ref="H3748:I3748"/>
    <mergeCell ref="A3769:B3769"/>
    <mergeCell ref="C3769:F3769"/>
    <mergeCell ref="H3769:I3769"/>
    <mergeCell ref="A3770:B3770"/>
    <mergeCell ref="C3770:F3770"/>
    <mergeCell ref="H3770:I3770"/>
    <mergeCell ref="A3767:B3767"/>
    <mergeCell ref="C3767:F3767"/>
    <mergeCell ref="H3767:I3767"/>
    <mergeCell ref="A3768:B3768"/>
    <mergeCell ref="C3768:F3768"/>
    <mergeCell ref="H3768:I3768"/>
    <mergeCell ref="A3765:B3765"/>
    <mergeCell ref="C3765:F3765"/>
    <mergeCell ref="H3765:I3765"/>
    <mergeCell ref="A3766:B3766"/>
    <mergeCell ref="C3766:F3766"/>
    <mergeCell ref="H3766:I3766"/>
    <mergeCell ref="A3763:B3763"/>
    <mergeCell ref="C3763:F3763"/>
    <mergeCell ref="H3763:I3763"/>
    <mergeCell ref="A3764:B3764"/>
    <mergeCell ref="C3764:F3764"/>
    <mergeCell ref="H3764:I3764"/>
    <mergeCell ref="A3761:B3761"/>
    <mergeCell ref="C3761:F3761"/>
    <mergeCell ref="H3761:I3761"/>
    <mergeCell ref="A3762:B3762"/>
    <mergeCell ref="C3762:F3762"/>
    <mergeCell ref="H3762:I3762"/>
    <mergeCell ref="A3759:B3759"/>
    <mergeCell ref="C3759:F3759"/>
    <mergeCell ref="H3759:I3759"/>
    <mergeCell ref="A3760:B3760"/>
    <mergeCell ref="C3760:F3760"/>
    <mergeCell ref="H3760:I3760"/>
    <mergeCell ref="A3781:B3781"/>
    <mergeCell ref="C3781:F3781"/>
    <mergeCell ref="H3781:I3781"/>
    <mergeCell ref="A3782:B3782"/>
    <mergeCell ref="C3782:F3782"/>
    <mergeCell ref="H3782:I3782"/>
    <mergeCell ref="A3779:B3779"/>
    <mergeCell ref="C3779:F3779"/>
    <mergeCell ref="H3779:I3779"/>
    <mergeCell ref="A3780:B3780"/>
    <mergeCell ref="C3780:F3780"/>
    <mergeCell ref="H3780:I3780"/>
    <mergeCell ref="A3777:B3777"/>
    <mergeCell ref="C3777:F3777"/>
    <mergeCell ref="H3777:I3777"/>
    <mergeCell ref="A3778:B3778"/>
    <mergeCell ref="C3778:F3778"/>
    <mergeCell ref="H3778:I3778"/>
    <mergeCell ref="A3775:B3775"/>
    <mergeCell ref="C3775:F3775"/>
    <mergeCell ref="H3775:I3775"/>
    <mergeCell ref="A3776:B3776"/>
    <mergeCell ref="C3776:F3776"/>
    <mergeCell ref="H3776:I3776"/>
    <mergeCell ref="A3773:B3773"/>
    <mergeCell ref="C3773:F3773"/>
    <mergeCell ref="H3773:I3773"/>
    <mergeCell ref="A3774:B3774"/>
    <mergeCell ref="C3774:F3774"/>
    <mergeCell ref="H3774:I3774"/>
    <mergeCell ref="A3771:B3771"/>
    <mergeCell ref="C3771:F3771"/>
    <mergeCell ref="H3771:I3771"/>
    <mergeCell ref="A3772:B3772"/>
    <mergeCell ref="C3772:F3772"/>
    <mergeCell ref="H3772:I3772"/>
    <mergeCell ref="A3793:B3793"/>
    <mergeCell ref="C3793:F3793"/>
    <mergeCell ref="H3793:I3793"/>
    <mergeCell ref="A3794:B3794"/>
    <mergeCell ref="C3794:F3794"/>
    <mergeCell ref="H3794:I3794"/>
    <mergeCell ref="A3791:B3791"/>
    <mergeCell ref="C3791:F3791"/>
    <mergeCell ref="H3791:I3791"/>
    <mergeCell ref="A3792:B3792"/>
    <mergeCell ref="C3792:F3792"/>
    <mergeCell ref="H3792:I3792"/>
    <mergeCell ref="A3789:B3789"/>
    <mergeCell ref="C3789:F3789"/>
    <mergeCell ref="H3789:I3789"/>
    <mergeCell ref="A3790:B3790"/>
    <mergeCell ref="C3790:F3790"/>
    <mergeCell ref="H3790:I3790"/>
    <mergeCell ref="A3787:B3787"/>
    <mergeCell ref="C3787:F3787"/>
    <mergeCell ref="H3787:I3787"/>
    <mergeCell ref="A3788:B3788"/>
    <mergeCell ref="C3788:F3788"/>
    <mergeCell ref="H3788:I3788"/>
    <mergeCell ref="A3785:B3785"/>
    <mergeCell ref="C3785:F3785"/>
    <mergeCell ref="H3785:I3785"/>
    <mergeCell ref="A3786:B3786"/>
    <mergeCell ref="C3786:F3786"/>
    <mergeCell ref="H3786:I3786"/>
    <mergeCell ref="A3783:B3783"/>
    <mergeCell ref="C3783:F3783"/>
    <mergeCell ref="H3783:I3783"/>
    <mergeCell ref="A3784:B3784"/>
    <mergeCell ref="C3784:F3784"/>
    <mergeCell ref="H3784:I3784"/>
    <mergeCell ref="A3805:B3805"/>
    <mergeCell ref="C3805:F3805"/>
    <mergeCell ref="H3805:I3805"/>
    <mergeCell ref="A3806:B3806"/>
    <mergeCell ref="C3806:F3806"/>
    <mergeCell ref="H3806:I3806"/>
    <mergeCell ref="A3803:B3803"/>
    <mergeCell ref="C3803:F3803"/>
    <mergeCell ref="H3803:I3803"/>
    <mergeCell ref="A3804:B3804"/>
    <mergeCell ref="C3804:F3804"/>
    <mergeCell ref="H3804:I3804"/>
    <mergeCell ref="A3801:B3801"/>
    <mergeCell ref="C3801:F3801"/>
    <mergeCell ref="H3801:I3801"/>
    <mergeCell ref="A3802:B3802"/>
    <mergeCell ref="C3802:F3802"/>
    <mergeCell ref="H3802:I3802"/>
    <mergeCell ref="A3799:B3799"/>
    <mergeCell ref="C3799:F3799"/>
    <mergeCell ref="H3799:I3799"/>
    <mergeCell ref="A3800:B3800"/>
    <mergeCell ref="C3800:F3800"/>
    <mergeCell ref="H3800:I3800"/>
    <mergeCell ref="A3797:B3797"/>
    <mergeCell ref="C3797:F3797"/>
    <mergeCell ref="H3797:I3797"/>
    <mergeCell ref="A3798:B3798"/>
    <mergeCell ref="C3798:F3798"/>
    <mergeCell ref="H3798:I3798"/>
    <mergeCell ref="A3795:B3795"/>
    <mergeCell ref="C3795:F3795"/>
    <mergeCell ref="H3795:I3795"/>
    <mergeCell ref="A3796:B3796"/>
    <mergeCell ref="C3796:F3796"/>
    <mergeCell ref="H3796:I3796"/>
    <mergeCell ref="A3817:B3817"/>
    <mergeCell ref="C3817:F3817"/>
    <mergeCell ref="H3817:I3817"/>
    <mergeCell ref="A3818:B3818"/>
    <mergeCell ref="C3818:F3818"/>
    <mergeCell ref="H3818:I3818"/>
    <mergeCell ref="A3815:B3815"/>
    <mergeCell ref="C3815:F3815"/>
    <mergeCell ref="H3815:I3815"/>
    <mergeCell ref="A3816:B3816"/>
    <mergeCell ref="C3816:F3816"/>
    <mergeCell ref="H3816:I3816"/>
    <mergeCell ref="A3813:B3813"/>
    <mergeCell ref="C3813:F3813"/>
    <mergeCell ref="H3813:I3813"/>
    <mergeCell ref="A3814:B3814"/>
    <mergeCell ref="C3814:F3814"/>
    <mergeCell ref="H3814:I3814"/>
    <mergeCell ref="A3811:B3811"/>
    <mergeCell ref="C3811:F3811"/>
    <mergeCell ref="H3811:I3811"/>
    <mergeCell ref="A3812:B3812"/>
    <mergeCell ref="C3812:F3812"/>
    <mergeCell ref="H3812:I3812"/>
    <mergeCell ref="A3809:B3809"/>
    <mergeCell ref="C3809:F3809"/>
    <mergeCell ref="H3809:I3809"/>
    <mergeCell ref="A3810:B3810"/>
    <mergeCell ref="C3810:F3810"/>
    <mergeCell ref="H3810:I3810"/>
    <mergeCell ref="A3807:B3807"/>
    <mergeCell ref="C3807:F3807"/>
    <mergeCell ref="H3807:I3807"/>
    <mergeCell ref="A3808:B3808"/>
    <mergeCell ref="C3808:F3808"/>
    <mergeCell ref="H3808:I3808"/>
    <mergeCell ref="A3829:B3829"/>
    <mergeCell ref="C3829:F3829"/>
    <mergeCell ref="H3829:I3829"/>
    <mergeCell ref="A3830:B3830"/>
    <mergeCell ref="C3830:F3830"/>
    <mergeCell ref="H3830:I3830"/>
    <mergeCell ref="A3827:B3827"/>
    <mergeCell ref="C3827:F3827"/>
    <mergeCell ref="H3827:I3827"/>
    <mergeCell ref="A3828:B3828"/>
    <mergeCell ref="C3828:F3828"/>
    <mergeCell ref="H3828:I3828"/>
    <mergeCell ref="A3825:B3825"/>
    <mergeCell ref="C3825:F3825"/>
    <mergeCell ref="H3825:I3825"/>
    <mergeCell ref="A3826:B3826"/>
    <mergeCell ref="C3826:F3826"/>
    <mergeCell ref="H3826:I3826"/>
    <mergeCell ref="A3823:B3823"/>
    <mergeCell ref="C3823:F3823"/>
    <mergeCell ref="H3823:I3823"/>
    <mergeCell ref="A3824:B3824"/>
    <mergeCell ref="C3824:F3824"/>
    <mergeCell ref="H3824:I3824"/>
    <mergeCell ref="A3821:B3821"/>
    <mergeCell ref="C3821:F3821"/>
    <mergeCell ref="H3821:I3821"/>
    <mergeCell ref="A3822:B3822"/>
    <mergeCell ref="C3822:F3822"/>
    <mergeCell ref="H3822:I3822"/>
    <mergeCell ref="A3819:B3819"/>
    <mergeCell ref="C3819:F3819"/>
    <mergeCell ref="H3819:I3819"/>
    <mergeCell ref="A3820:B3820"/>
    <mergeCell ref="C3820:F3820"/>
    <mergeCell ref="H3820:I3820"/>
    <mergeCell ref="A3841:B3841"/>
    <mergeCell ref="C3841:F3841"/>
    <mergeCell ref="H3841:I3841"/>
    <mergeCell ref="A3842:B3842"/>
    <mergeCell ref="C3842:F3842"/>
    <mergeCell ref="H3842:I3842"/>
    <mergeCell ref="A3839:B3839"/>
    <mergeCell ref="C3839:F3839"/>
    <mergeCell ref="H3839:I3839"/>
    <mergeCell ref="A3840:B3840"/>
    <mergeCell ref="C3840:F3840"/>
    <mergeCell ref="H3840:I3840"/>
    <mergeCell ref="A3837:B3837"/>
    <mergeCell ref="C3837:F3837"/>
    <mergeCell ref="H3837:I3837"/>
    <mergeCell ref="A3838:B3838"/>
    <mergeCell ref="C3838:F3838"/>
    <mergeCell ref="H3838:I3838"/>
    <mergeCell ref="A3835:B3835"/>
    <mergeCell ref="C3835:F3835"/>
    <mergeCell ref="H3835:I3835"/>
    <mergeCell ref="A3836:B3836"/>
    <mergeCell ref="C3836:F3836"/>
    <mergeCell ref="H3836:I3836"/>
    <mergeCell ref="A3833:B3833"/>
    <mergeCell ref="C3833:F3833"/>
    <mergeCell ref="H3833:I3833"/>
    <mergeCell ref="A3834:B3834"/>
    <mergeCell ref="C3834:F3834"/>
    <mergeCell ref="H3834:I3834"/>
    <mergeCell ref="A3831:B3831"/>
    <mergeCell ref="C3831:F3831"/>
    <mergeCell ref="H3831:I3831"/>
    <mergeCell ref="A3832:B3832"/>
    <mergeCell ref="C3832:F3832"/>
    <mergeCell ref="H3832:I3832"/>
    <mergeCell ref="A3853:B3853"/>
    <mergeCell ref="C3853:F3853"/>
    <mergeCell ref="H3853:I3853"/>
    <mergeCell ref="A3854:B3854"/>
    <mergeCell ref="C3854:F3854"/>
    <mergeCell ref="H3854:I3854"/>
    <mergeCell ref="A3851:B3851"/>
    <mergeCell ref="C3851:F3851"/>
    <mergeCell ref="H3851:I3851"/>
    <mergeCell ref="A3852:B3852"/>
    <mergeCell ref="C3852:F3852"/>
    <mergeCell ref="H3852:I3852"/>
    <mergeCell ref="A3849:B3849"/>
    <mergeCell ref="C3849:F3849"/>
    <mergeCell ref="H3849:I3849"/>
    <mergeCell ref="A3850:B3850"/>
    <mergeCell ref="C3850:F3850"/>
    <mergeCell ref="H3850:I3850"/>
    <mergeCell ref="A3847:B3847"/>
    <mergeCell ref="C3847:F3847"/>
    <mergeCell ref="H3847:I3847"/>
    <mergeCell ref="A3848:B3848"/>
    <mergeCell ref="C3848:F3848"/>
    <mergeCell ref="H3848:I3848"/>
    <mergeCell ref="A3845:B3845"/>
    <mergeCell ref="C3845:F3845"/>
    <mergeCell ref="H3845:I3845"/>
    <mergeCell ref="A3846:B3846"/>
    <mergeCell ref="C3846:F3846"/>
    <mergeCell ref="H3846:I3846"/>
    <mergeCell ref="A3843:B3843"/>
    <mergeCell ref="C3843:F3843"/>
    <mergeCell ref="H3843:I3843"/>
    <mergeCell ref="A3844:B3844"/>
    <mergeCell ref="C3844:F3844"/>
    <mergeCell ref="H3844:I3844"/>
    <mergeCell ref="A3865:B3865"/>
    <mergeCell ref="C3865:F3865"/>
    <mergeCell ref="H3865:I3865"/>
    <mergeCell ref="A3866:B3866"/>
    <mergeCell ref="C3866:F3866"/>
    <mergeCell ref="H3866:I3866"/>
    <mergeCell ref="A3863:B3863"/>
    <mergeCell ref="C3863:F3863"/>
    <mergeCell ref="H3863:I3863"/>
    <mergeCell ref="A3864:B3864"/>
    <mergeCell ref="C3864:F3864"/>
    <mergeCell ref="H3864:I3864"/>
    <mergeCell ref="A3861:B3861"/>
    <mergeCell ref="C3861:F3861"/>
    <mergeCell ref="H3861:I3861"/>
    <mergeCell ref="A3862:B3862"/>
    <mergeCell ref="C3862:F3862"/>
    <mergeCell ref="H3862:I3862"/>
    <mergeCell ref="A3859:B3859"/>
    <mergeCell ref="C3859:F3859"/>
    <mergeCell ref="H3859:I3859"/>
    <mergeCell ref="A3860:B3860"/>
    <mergeCell ref="C3860:F3860"/>
    <mergeCell ref="H3860:I3860"/>
    <mergeCell ref="A3857:B3857"/>
    <mergeCell ref="C3857:F3857"/>
    <mergeCell ref="H3857:I3857"/>
    <mergeCell ref="A3858:B3858"/>
    <mergeCell ref="C3858:F3858"/>
    <mergeCell ref="H3858:I3858"/>
    <mergeCell ref="A3855:B3855"/>
    <mergeCell ref="C3855:F3855"/>
    <mergeCell ref="H3855:I3855"/>
    <mergeCell ref="A3856:B3856"/>
    <mergeCell ref="C3856:F3856"/>
    <mergeCell ref="H3856:I3856"/>
    <mergeCell ref="A3877:B3877"/>
    <mergeCell ref="C3877:F3877"/>
    <mergeCell ref="H3877:I3877"/>
    <mergeCell ref="A3878:B3878"/>
    <mergeCell ref="C3878:F3878"/>
    <mergeCell ref="H3878:I3878"/>
    <mergeCell ref="A3875:B3875"/>
    <mergeCell ref="C3875:F3875"/>
    <mergeCell ref="H3875:I3875"/>
    <mergeCell ref="A3876:B3876"/>
    <mergeCell ref="C3876:F3876"/>
    <mergeCell ref="H3876:I3876"/>
    <mergeCell ref="A3873:B3873"/>
    <mergeCell ref="C3873:F3873"/>
    <mergeCell ref="H3873:I3873"/>
    <mergeCell ref="A3874:B3874"/>
    <mergeCell ref="C3874:F3874"/>
    <mergeCell ref="H3874:I3874"/>
    <mergeCell ref="A3871:B3871"/>
    <mergeCell ref="C3871:F3871"/>
    <mergeCell ref="H3871:I3871"/>
    <mergeCell ref="A3872:B3872"/>
    <mergeCell ref="C3872:F3872"/>
    <mergeCell ref="H3872:I3872"/>
    <mergeCell ref="A3869:B3869"/>
    <mergeCell ref="C3869:F3869"/>
    <mergeCell ref="H3869:I3869"/>
    <mergeCell ref="A3870:B3870"/>
    <mergeCell ref="C3870:F3870"/>
    <mergeCell ref="H3870:I3870"/>
    <mergeCell ref="A3867:B3867"/>
    <mergeCell ref="C3867:F3867"/>
    <mergeCell ref="H3867:I3867"/>
    <mergeCell ref="A3868:B3868"/>
    <mergeCell ref="C3868:F3868"/>
    <mergeCell ref="H3868:I3868"/>
    <mergeCell ref="A3889:B3889"/>
    <mergeCell ref="C3889:F3889"/>
    <mergeCell ref="H3889:I3889"/>
    <mergeCell ref="A3890:B3890"/>
    <mergeCell ref="C3890:F3890"/>
    <mergeCell ref="H3890:I3890"/>
    <mergeCell ref="A3887:B3887"/>
    <mergeCell ref="C3887:F3887"/>
    <mergeCell ref="H3887:I3887"/>
    <mergeCell ref="A3888:B3888"/>
    <mergeCell ref="C3888:F3888"/>
    <mergeCell ref="H3888:I3888"/>
    <mergeCell ref="A3885:B3885"/>
    <mergeCell ref="C3885:F3885"/>
    <mergeCell ref="H3885:I3885"/>
    <mergeCell ref="A3886:B3886"/>
    <mergeCell ref="C3886:F3886"/>
    <mergeCell ref="H3886:I3886"/>
    <mergeCell ref="A3883:B3883"/>
    <mergeCell ref="C3883:F3883"/>
    <mergeCell ref="H3883:I3883"/>
    <mergeCell ref="A3884:B3884"/>
    <mergeCell ref="C3884:F3884"/>
    <mergeCell ref="H3884:I3884"/>
    <mergeCell ref="A3881:B3881"/>
    <mergeCell ref="C3881:F3881"/>
    <mergeCell ref="H3881:I3881"/>
    <mergeCell ref="A3882:B3882"/>
    <mergeCell ref="C3882:F3882"/>
    <mergeCell ref="H3882:I3882"/>
    <mergeCell ref="A3879:B3879"/>
    <mergeCell ref="C3879:F3879"/>
    <mergeCell ref="H3879:I3879"/>
    <mergeCell ref="A3880:B3880"/>
    <mergeCell ref="C3880:F3880"/>
    <mergeCell ref="H3880:I3880"/>
    <mergeCell ref="A3901:B3901"/>
    <mergeCell ref="C3901:F3901"/>
    <mergeCell ref="H3901:I3901"/>
    <mergeCell ref="A3902:B3902"/>
    <mergeCell ref="C3902:F3902"/>
    <mergeCell ref="H3902:I3902"/>
    <mergeCell ref="A3899:B3899"/>
    <mergeCell ref="C3899:F3899"/>
    <mergeCell ref="H3899:I3899"/>
    <mergeCell ref="A3900:B3900"/>
    <mergeCell ref="C3900:F3900"/>
    <mergeCell ref="H3900:I3900"/>
    <mergeCell ref="A3897:B3897"/>
    <mergeCell ref="C3897:F3897"/>
    <mergeCell ref="H3897:I3897"/>
    <mergeCell ref="A3898:B3898"/>
    <mergeCell ref="C3898:F3898"/>
    <mergeCell ref="H3898:I3898"/>
    <mergeCell ref="A3895:B3895"/>
    <mergeCell ref="C3895:F3895"/>
    <mergeCell ref="H3895:I3895"/>
    <mergeCell ref="A3896:B3896"/>
    <mergeCell ref="C3896:F3896"/>
    <mergeCell ref="H3896:I3896"/>
    <mergeCell ref="A3893:B3893"/>
    <mergeCell ref="C3893:F3893"/>
    <mergeCell ref="H3893:I3893"/>
    <mergeCell ref="A3894:B3894"/>
    <mergeCell ref="C3894:F3894"/>
    <mergeCell ref="H3894:I3894"/>
    <mergeCell ref="A3891:B3891"/>
    <mergeCell ref="C3891:F3891"/>
    <mergeCell ref="H3891:I3891"/>
    <mergeCell ref="A3892:B3892"/>
    <mergeCell ref="C3892:F3892"/>
    <mergeCell ref="H3892:I3892"/>
    <mergeCell ref="A3913:B3913"/>
    <mergeCell ref="C3913:F3913"/>
    <mergeCell ref="H3913:I3913"/>
    <mergeCell ref="A3914:B3914"/>
    <mergeCell ref="C3914:F3914"/>
    <mergeCell ref="H3914:I3914"/>
    <mergeCell ref="A3911:B3911"/>
    <mergeCell ref="C3911:F3911"/>
    <mergeCell ref="H3911:I3911"/>
    <mergeCell ref="A3912:B3912"/>
    <mergeCell ref="C3912:F3912"/>
    <mergeCell ref="H3912:I3912"/>
    <mergeCell ref="A3909:B3909"/>
    <mergeCell ref="C3909:F3909"/>
    <mergeCell ref="H3909:I3909"/>
    <mergeCell ref="A3910:B3910"/>
    <mergeCell ref="C3910:F3910"/>
    <mergeCell ref="H3910:I3910"/>
    <mergeCell ref="A3907:B3907"/>
    <mergeCell ref="C3907:F3907"/>
    <mergeCell ref="H3907:I3907"/>
    <mergeCell ref="A3908:B3908"/>
    <mergeCell ref="C3908:F3908"/>
    <mergeCell ref="H3908:I3908"/>
    <mergeCell ref="A3905:B3905"/>
    <mergeCell ref="C3905:F3905"/>
    <mergeCell ref="H3905:I3905"/>
    <mergeCell ref="A3906:B3906"/>
    <mergeCell ref="C3906:F3906"/>
    <mergeCell ref="H3906:I3906"/>
    <mergeCell ref="A3903:B3903"/>
    <mergeCell ref="C3903:F3903"/>
    <mergeCell ref="H3903:I3903"/>
    <mergeCell ref="A3904:B3904"/>
    <mergeCell ref="C3904:F3904"/>
    <mergeCell ref="H3904:I3904"/>
    <mergeCell ref="A3925:B3925"/>
    <mergeCell ref="C3925:F3925"/>
    <mergeCell ref="H3925:I3925"/>
    <mergeCell ref="A3926:B3926"/>
    <mergeCell ref="C3926:F3926"/>
    <mergeCell ref="H3926:I3926"/>
    <mergeCell ref="A3923:B3923"/>
    <mergeCell ref="C3923:F3923"/>
    <mergeCell ref="H3923:I3923"/>
    <mergeCell ref="A3924:B3924"/>
    <mergeCell ref="C3924:F3924"/>
    <mergeCell ref="H3924:I3924"/>
    <mergeCell ref="A3921:B3921"/>
    <mergeCell ref="C3921:F3921"/>
    <mergeCell ref="H3921:I3921"/>
    <mergeCell ref="A3922:B3922"/>
    <mergeCell ref="C3922:F3922"/>
    <mergeCell ref="H3922:I3922"/>
    <mergeCell ref="A3919:B3919"/>
    <mergeCell ref="C3919:F3919"/>
    <mergeCell ref="H3919:I3919"/>
    <mergeCell ref="A3920:B3920"/>
    <mergeCell ref="C3920:F3920"/>
    <mergeCell ref="H3920:I3920"/>
    <mergeCell ref="A3917:B3917"/>
    <mergeCell ref="C3917:F3917"/>
    <mergeCell ref="H3917:I3917"/>
    <mergeCell ref="A3918:B3918"/>
    <mergeCell ref="C3918:F3918"/>
    <mergeCell ref="H3918:I3918"/>
    <mergeCell ref="A3915:B3915"/>
    <mergeCell ref="C3915:F3915"/>
    <mergeCell ref="H3915:I3915"/>
    <mergeCell ref="A3916:B3916"/>
    <mergeCell ref="C3916:F3916"/>
    <mergeCell ref="H3916:I3916"/>
    <mergeCell ref="A3937:B3937"/>
    <mergeCell ref="C3937:F3937"/>
    <mergeCell ref="H3937:I3937"/>
    <mergeCell ref="A3938:B3938"/>
    <mergeCell ref="C3938:F3938"/>
    <mergeCell ref="H3938:I3938"/>
    <mergeCell ref="A3935:B3935"/>
    <mergeCell ref="C3935:F3935"/>
    <mergeCell ref="H3935:I3935"/>
    <mergeCell ref="A3936:B3936"/>
    <mergeCell ref="C3936:F3936"/>
    <mergeCell ref="H3936:I3936"/>
    <mergeCell ref="A3933:B3933"/>
    <mergeCell ref="C3933:F3933"/>
    <mergeCell ref="H3933:I3933"/>
    <mergeCell ref="A3934:B3934"/>
    <mergeCell ref="C3934:F3934"/>
    <mergeCell ref="H3934:I3934"/>
    <mergeCell ref="A3931:B3931"/>
    <mergeCell ref="C3931:F3931"/>
    <mergeCell ref="H3931:I3931"/>
    <mergeCell ref="A3932:B3932"/>
    <mergeCell ref="C3932:F3932"/>
    <mergeCell ref="H3932:I3932"/>
    <mergeCell ref="A3929:B3929"/>
    <mergeCell ref="C3929:F3929"/>
    <mergeCell ref="H3929:I3929"/>
    <mergeCell ref="A3930:B3930"/>
    <mergeCell ref="C3930:F3930"/>
    <mergeCell ref="H3930:I3930"/>
    <mergeCell ref="A3927:B3927"/>
    <mergeCell ref="C3927:F3927"/>
    <mergeCell ref="H3927:I3927"/>
    <mergeCell ref="A3928:B3928"/>
    <mergeCell ref="C3928:F3928"/>
    <mergeCell ref="H3928:I3928"/>
    <mergeCell ref="A3949:B3949"/>
    <mergeCell ref="C3949:F3949"/>
    <mergeCell ref="H3949:I3949"/>
    <mergeCell ref="A3950:B3950"/>
    <mergeCell ref="C3950:F3950"/>
    <mergeCell ref="H3950:I3950"/>
    <mergeCell ref="A3947:B3947"/>
    <mergeCell ref="C3947:F3947"/>
    <mergeCell ref="H3947:I3947"/>
    <mergeCell ref="A3948:B3948"/>
    <mergeCell ref="C3948:F3948"/>
    <mergeCell ref="H3948:I3948"/>
    <mergeCell ref="A3945:B3945"/>
    <mergeCell ref="C3945:F3945"/>
    <mergeCell ref="H3945:I3945"/>
    <mergeCell ref="A3946:B3946"/>
    <mergeCell ref="C3946:F3946"/>
    <mergeCell ref="H3946:I3946"/>
    <mergeCell ref="A3943:B3943"/>
    <mergeCell ref="C3943:F3943"/>
    <mergeCell ref="H3943:I3943"/>
    <mergeCell ref="A3944:B3944"/>
    <mergeCell ref="C3944:F3944"/>
    <mergeCell ref="H3944:I3944"/>
    <mergeCell ref="A3941:B3941"/>
    <mergeCell ref="C3941:F3941"/>
    <mergeCell ref="H3941:I3941"/>
    <mergeCell ref="A3942:B3942"/>
    <mergeCell ref="C3942:F3942"/>
    <mergeCell ref="H3942:I3942"/>
    <mergeCell ref="A3939:B3939"/>
    <mergeCell ref="C3939:F3939"/>
    <mergeCell ref="H3939:I3939"/>
    <mergeCell ref="A3940:B3940"/>
    <mergeCell ref="C3940:F3940"/>
    <mergeCell ref="H3940:I3940"/>
    <mergeCell ref="A3961:B3961"/>
    <mergeCell ref="C3961:F3961"/>
    <mergeCell ref="H3961:I3961"/>
    <mergeCell ref="A3962:B3962"/>
    <mergeCell ref="C3962:F3962"/>
    <mergeCell ref="H3962:I3962"/>
    <mergeCell ref="A3959:B3959"/>
    <mergeCell ref="C3959:F3959"/>
    <mergeCell ref="H3959:I3959"/>
    <mergeCell ref="A3960:B3960"/>
    <mergeCell ref="C3960:F3960"/>
    <mergeCell ref="H3960:I3960"/>
    <mergeCell ref="A3957:B3957"/>
    <mergeCell ref="C3957:F3957"/>
    <mergeCell ref="H3957:I3957"/>
    <mergeCell ref="A3958:B3958"/>
    <mergeCell ref="C3958:F3958"/>
    <mergeCell ref="H3958:I3958"/>
    <mergeCell ref="A3955:B3955"/>
    <mergeCell ref="C3955:F3955"/>
    <mergeCell ref="H3955:I3955"/>
    <mergeCell ref="A3956:B3956"/>
    <mergeCell ref="C3956:F3956"/>
    <mergeCell ref="H3956:I3956"/>
    <mergeCell ref="A3953:B3953"/>
    <mergeCell ref="C3953:F3953"/>
    <mergeCell ref="H3953:I3953"/>
    <mergeCell ref="A3954:B3954"/>
    <mergeCell ref="C3954:F3954"/>
    <mergeCell ref="H3954:I3954"/>
    <mergeCell ref="A3951:B3951"/>
    <mergeCell ref="C3951:F3951"/>
    <mergeCell ref="H3951:I3951"/>
    <mergeCell ref="A3952:B3952"/>
    <mergeCell ref="C3952:F3952"/>
    <mergeCell ref="H3952:I3952"/>
    <mergeCell ref="A3973:B3973"/>
    <mergeCell ref="C3973:F3973"/>
    <mergeCell ref="H3973:I3973"/>
    <mergeCell ref="A3974:B3974"/>
    <mergeCell ref="C3974:F3974"/>
    <mergeCell ref="H3974:I3974"/>
    <mergeCell ref="A3971:B3971"/>
    <mergeCell ref="C3971:F3971"/>
    <mergeCell ref="H3971:I3971"/>
    <mergeCell ref="A3972:B3972"/>
    <mergeCell ref="C3972:F3972"/>
    <mergeCell ref="H3972:I3972"/>
    <mergeCell ref="A3969:B3969"/>
    <mergeCell ref="C3969:F3969"/>
    <mergeCell ref="H3969:I3969"/>
    <mergeCell ref="A3970:B3970"/>
    <mergeCell ref="C3970:F3970"/>
    <mergeCell ref="H3970:I3970"/>
    <mergeCell ref="A3967:B3967"/>
    <mergeCell ref="C3967:F3967"/>
    <mergeCell ref="H3967:I3967"/>
    <mergeCell ref="A3968:B3968"/>
    <mergeCell ref="C3968:F3968"/>
    <mergeCell ref="H3968:I3968"/>
    <mergeCell ref="A3965:B3965"/>
    <mergeCell ref="C3965:F3965"/>
    <mergeCell ref="H3965:I3965"/>
    <mergeCell ref="A3966:B3966"/>
    <mergeCell ref="C3966:F3966"/>
    <mergeCell ref="H3966:I3966"/>
    <mergeCell ref="A3963:B3963"/>
    <mergeCell ref="C3963:F3963"/>
    <mergeCell ref="H3963:I3963"/>
    <mergeCell ref="A3964:B3964"/>
    <mergeCell ref="C3964:F3964"/>
    <mergeCell ref="H3964:I3964"/>
    <mergeCell ref="A3985:B3985"/>
    <mergeCell ref="C3985:F3985"/>
    <mergeCell ref="H3985:I3985"/>
    <mergeCell ref="A3986:B3986"/>
    <mergeCell ref="C3986:F3986"/>
    <mergeCell ref="H3986:I3986"/>
    <mergeCell ref="A3983:B3983"/>
    <mergeCell ref="C3983:F3983"/>
    <mergeCell ref="H3983:I3983"/>
    <mergeCell ref="A3984:B3984"/>
    <mergeCell ref="C3984:F3984"/>
    <mergeCell ref="H3984:I3984"/>
    <mergeCell ref="A3981:B3981"/>
    <mergeCell ref="C3981:F3981"/>
    <mergeCell ref="H3981:I3981"/>
    <mergeCell ref="A3982:B3982"/>
    <mergeCell ref="C3982:F3982"/>
    <mergeCell ref="H3982:I3982"/>
    <mergeCell ref="A3979:B3979"/>
    <mergeCell ref="C3979:F3979"/>
    <mergeCell ref="H3979:I3979"/>
    <mergeCell ref="A3980:B3980"/>
    <mergeCell ref="C3980:F3980"/>
    <mergeCell ref="H3980:I3980"/>
    <mergeCell ref="A3977:B3977"/>
    <mergeCell ref="C3977:F3977"/>
    <mergeCell ref="H3977:I3977"/>
    <mergeCell ref="A3978:B3978"/>
    <mergeCell ref="C3978:F3978"/>
    <mergeCell ref="H3978:I3978"/>
    <mergeCell ref="A3975:B3975"/>
    <mergeCell ref="C3975:F3975"/>
    <mergeCell ref="H3975:I3975"/>
    <mergeCell ref="A3976:B3976"/>
    <mergeCell ref="C3976:F3976"/>
    <mergeCell ref="H3976:I3976"/>
    <mergeCell ref="A3997:B3997"/>
    <mergeCell ref="C3997:F3997"/>
    <mergeCell ref="H3997:I3997"/>
    <mergeCell ref="A3998:B3998"/>
    <mergeCell ref="C3998:F3998"/>
    <mergeCell ref="H3998:I3998"/>
    <mergeCell ref="A3995:B3995"/>
    <mergeCell ref="C3995:F3995"/>
    <mergeCell ref="H3995:I3995"/>
    <mergeCell ref="A3996:B3996"/>
    <mergeCell ref="C3996:F3996"/>
    <mergeCell ref="H3996:I3996"/>
    <mergeCell ref="A3993:B3993"/>
    <mergeCell ref="C3993:F3993"/>
    <mergeCell ref="H3993:I3993"/>
    <mergeCell ref="A3994:B3994"/>
    <mergeCell ref="C3994:F3994"/>
    <mergeCell ref="H3994:I3994"/>
    <mergeCell ref="A3991:B3991"/>
    <mergeCell ref="C3991:F3991"/>
    <mergeCell ref="H3991:I3991"/>
    <mergeCell ref="A3992:B3992"/>
    <mergeCell ref="C3992:F3992"/>
    <mergeCell ref="H3992:I3992"/>
    <mergeCell ref="A3989:B3989"/>
    <mergeCell ref="C3989:F3989"/>
    <mergeCell ref="H3989:I3989"/>
    <mergeCell ref="A3990:B3990"/>
    <mergeCell ref="C3990:F3990"/>
    <mergeCell ref="H3990:I3990"/>
    <mergeCell ref="A3987:B3987"/>
    <mergeCell ref="C3987:F3987"/>
    <mergeCell ref="H3987:I3987"/>
    <mergeCell ref="A3988:B3988"/>
    <mergeCell ref="C3988:F3988"/>
    <mergeCell ref="H3988:I3988"/>
    <mergeCell ref="A4009:B4009"/>
    <mergeCell ref="C4009:F4009"/>
    <mergeCell ref="H4009:I4009"/>
    <mergeCell ref="A4010:B4010"/>
    <mergeCell ref="C4010:F4010"/>
    <mergeCell ref="H4010:I4010"/>
    <mergeCell ref="A4007:B4007"/>
    <mergeCell ref="C4007:F4007"/>
    <mergeCell ref="H4007:I4007"/>
    <mergeCell ref="A4008:B4008"/>
    <mergeCell ref="C4008:F4008"/>
    <mergeCell ref="H4008:I4008"/>
    <mergeCell ref="A4005:B4005"/>
    <mergeCell ref="C4005:F4005"/>
    <mergeCell ref="H4005:I4005"/>
    <mergeCell ref="A4006:B4006"/>
    <mergeCell ref="C4006:F4006"/>
    <mergeCell ref="H4006:I4006"/>
    <mergeCell ref="A4003:B4003"/>
    <mergeCell ref="C4003:F4003"/>
    <mergeCell ref="H4003:I4003"/>
    <mergeCell ref="A4004:B4004"/>
    <mergeCell ref="C4004:F4004"/>
    <mergeCell ref="H4004:I4004"/>
    <mergeCell ref="A4001:B4001"/>
    <mergeCell ref="C4001:F4001"/>
    <mergeCell ref="H4001:I4001"/>
    <mergeCell ref="A4002:B4002"/>
    <mergeCell ref="C4002:F4002"/>
    <mergeCell ref="H4002:I4002"/>
    <mergeCell ref="A3999:B3999"/>
    <mergeCell ref="C3999:F3999"/>
    <mergeCell ref="H3999:I3999"/>
    <mergeCell ref="A4000:B4000"/>
    <mergeCell ref="C4000:F4000"/>
    <mergeCell ref="H4000:I4000"/>
    <mergeCell ref="A4021:B4021"/>
    <mergeCell ref="C4021:F4021"/>
    <mergeCell ref="H4021:I4021"/>
    <mergeCell ref="A4022:B4022"/>
    <mergeCell ref="C4022:F4022"/>
    <mergeCell ref="H4022:I4022"/>
    <mergeCell ref="A4019:B4019"/>
    <mergeCell ref="C4019:F4019"/>
    <mergeCell ref="H4019:I4019"/>
    <mergeCell ref="A4020:B4020"/>
    <mergeCell ref="C4020:F4020"/>
    <mergeCell ref="H4020:I4020"/>
    <mergeCell ref="A4017:B4017"/>
    <mergeCell ref="C4017:F4017"/>
    <mergeCell ref="H4017:I4017"/>
    <mergeCell ref="A4018:B4018"/>
    <mergeCell ref="C4018:F4018"/>
    <mergeCell ref="H4018:I4018"/>
    <mergeCell ref="A4015:B4015"/>
    <mergeCell ref="C4015:F4015"/>
    <mergeCell ref="H4015:I4015"/>
    <mergeCell ref="A4016:B4016"/>
    <mergeCell ref="C4016:F4016"/>
    <mergeCell ref="H4016:I4016"/>
    <mergeCell ref="A4013:B4013"/>
    <mergeCell ref="C4013:F4013"/>
    <mergeCell ref="H4013:I4013"/>
    <mergeCell ref="A4014:B4014"/>
    <mergeCell ref="C4014:F4014"/>
    <mergeCell ref="H4014:I4014"/>
    <mergeCell ref="A4011:B4011"/>
    <mergeCell ref="C4011:F4011"/>
    <mergeCell ref="H4011:I4011"/>
    <mergeCell ref="A4012:B4012"/>
    <mergeCell ref="C4012:F4012"/>
    <mergeCell ref="H4012:I4012"/>
    <mergeCell ref="A4031:B4031"/>
    <mergeCell ref="C4031:F4031"/>
    <mergeCell ref="H4031:I4031"/>
    <mergeCell ref="A4032:B4032"/>
    <mergeCell ref="C4032:F4032"/>
    <mergeCell ref="H4032:I4032"/>
    <mergeCell ref="A4029:B4029"/>
    <mergeCell ref="C4029:F4029"/>
    <mergeCell ref="H4029:I4029"/>
    <mergeCell ref="A4030:B4030"/>
    <mergeCell ref="C4030:F4030"/>
    <mergeCell ref="H4030:I4030"/>
    <mergeCell ref="A4027:B4027"/>
    <mergeCell ref="C4027:F4027"/>
    <mergeCell ref="H4027:I4027"/>
    <mergeCell ref="A4028:B4028"/>
    <mergeCell ref="C4028:F4028"/>
    <mergeCell ref="H4028:I4028"/>
    <mergeCell ref="A4036:I4036"/>
    <mergeCell ref="A4037:I4037"/>
    <mergeCell ref="A4038:I4038"/>
    <mergeCell ref="A4025:B4025"/>
    <mergeCell ref="C4025:F4025"/>
    <mergeCell ref="H4025:I4025"/>
    <mergeCell ref="A4026:B4026"/>
    <mergeCell ref="C4026:F4026"/>
    <mergeCell ref="H4026:I4026"/>
    <mergeCell ref="A4023:B4023"/>
    <mergeCell ref="C4023:F4023"/>
    <mergeCell ref="H4023:I4023"/>
    <mergeCell ref="A4024:B4024"/>
    <mergeCell ref="C4024:F4024"/>
    <mergeCell ref="H4024:I4024"/>
    <mergeCell ref="A4049:B4049"/>
    <mergeCell ref="C4049:F4049"/>
    <mergeCell ref="H4049:I4049"/>
    <mergeCell ref="A4050:B4050"/>
    <mergeCell ref="C4050:F4050"/>
    <mergeCell ref="H4050:I4050"/>
    <mergeCell ref="A4047:B4047"/>
    <mergeCell ref="C4047:F4047"/>
    <mergeCell ref="H4047:I4047"/>
    <mergeCell ref="A4048:B4048"/>
    <mergeCell ref="C4048:F4048"/>
    <mergeCell ref="H4048:I4048"/>
    <mergeCell ref="A4045:B4045"/>
    <mergeCell ref="C4045:F4045"/>
    <mergeCell ref="H4045:I4045"/>
    <mergeCell ref="A4046:B4046"/>
    <mergeCell ref="C4046:F4046"/>
    <mergeCell ref="H4046:I4046"/>
    <mergeCell ref="A4044:B4044"/>
    <mergeCell ref="C4044:F4044"/>
    <mergeCell ref="H4044:I4044"/>
    <mergeCell ref="A4039:I4039"/>
    <mergeCell ref="A4040:I4040"/>
    <mergeCell ref="A4041:I4041"/>
    <mergeCell ref="A4042:I4042"/>
    <mergeCell ref="A4043:I4043"/>
    <mergeCell ref="A4035:B4035"/>
    <mergeCell ref="C4035:F4035"/>
    <mergeCell ref="H4035:I4035"/>
    <mergeCell ref="A4033:B4033"/>
    <mergeCell ref="C4033:F4033"/>
    <mergeCell ref="H4033:I4033"/>
    <mergeCell ref="A4034:B4034"/>
    <mergeCell ref="C4034:F4034"/>
    <mergeCell ref="H4034:I4034"/>
    <mergeCell ref="A4061:B4061"/>
    <mergeCell ref="C4061:F4061"/>
    <mergeCell ref="H4061:I4061"/>
    <mergeCell ref="A4062:B4062"/>
    <mergeCell ref="C4062:F4062"/>
    <mergeCell ref="H4062:I4062"/>
    <mergeCell ref="A4059:B4059"/>
    <mergeCell ref="C4059:F4059"/>
    <mergeCell ref="H4059:I4059"/>
    <mergeCell ref="A4060:B4060"/>
    <mergeCell ref="C4060:F4060"/>
    <mergeCell ref="H4060:I4060"/>
    <mergeCell ref="A4057:B4057"/>
    <mergeCell ref="C4057:F4057"/>
    <mergeCell ref="H4057:I4057"/>
    <mergeCell ref="A4058:B4058"/>
    <mergeCell ref="C4058:F4058"/>
    <mergeCell ref="H4058:I4058"/>
    <mergeCell ref="A4055:B4055"/>
    <mergeCell ref="C4055:F4055"/>
    <mergeCell ref="H4055:I4055"/>
    <mergeCell ref="A4056:B4056"/>
    <mergeCell ref="C4056:F4056"/>
    <mergeCell ref="H4056:I4056"/>
    <mergeCell ref="A4053:B4053"/>
    <mergeCell ref="C4053:F4053"/>
    <mergeCell ref="H4053:I4053"/>
    <mergeCell ref="A4054:B4054"/>
    <mergeCell ref="C4054:F4054"/>
    <mergeCell ref="H4054:I4054"/>
    <mergeCell ref="A4051:B4051"/>
    <mergeCell ref="C4051:F4051"/>
    <mergeCell ref="H4051:I4051"/>
    <mergeCell ref="A4052:B4052"/>
    <mergeCell ref="C4052:F4052"/>
    <mergeCell ref="H4052:I4052"/>
    <mergeCell ref="A4065:B4065"/>
    <mergeCell ref="C4065:F4065"/>
    <mergeCell ref="H4065:I4065"/>
    <mergeCell ref="A4066:B4066"/>
    <mergeCell ref="C4066:F4066"/>
    <mergeCell ref="H4066:I4066"/>
    <mergeCell ref="A4063:B4063"/>
    <mergeCell ref="C4063:F4063"/>
    <mergeCell ref="H4063:I4063"/>
    <mergeCell ref="A4064:B4064"/>
    <mergeCell ref="C4064:F4064"/>
    <mergeCell ref="H4064:I4064"/>
    <mergeCell ref="A4071:B4071"/>
    <mergeCell ref="C4071:F4071"/>
    <mergeCell ref="H4071:I4071"/>
    <mergeCell ref="A4072:B4072"/>
    <mergeCell ref="C4072:F4072"/>
    <mergeCell ref="H4072:I4072"/>
    <mergeCell ref="A4073:B4073"/>
    <mergeCell ref="C4073:F4073"/>
    <mergeCell ref="H4073:I4073"/>
    <mergeCell ref="A4074:B4074"/>
    <mergeCell ref="C4074:F4074"/>
    <mergeCell ref="H4074:I4074"/>
    <mergeCell ref="A4075:B4075"/>
    <mergeCell ref="C4075:F4075"/>
    <mergeCell ref="H4075:I4075"/>
    <mergeCell ref="A4076:B4076"/>
    <mergeCell ref="C4076:F4076"/>
    <mergeCell ref="H4076:I4076"/>
    <mergeCell ref="A4077:B4077"/>
    <mergeCell ref="C4077:F4077"/>
    <mergeCell ref="H4077:I4077"/>
    <mergeCell ref="A4085:B4085"/>
    <mergeCell ref="C4085:F4085"/>
    <mergeCell ref="H4085:I4085"/>
    <mergeCell ref="A4086:B4086"/>
    <mergeCell ref="C4086:F4086"/>
    <mergeCell ref="H4086:I4086"/>
    <mergeCell ref="A4083:B4083"/>
    <mergeCell ref="C4083:F4083"/>
    <mergeCell ref="H4083:I4083"/>
    <mergeCell ref="A4084:B4084"/>
    <mergeCell ref="C4084:F4084"/>
    <mergeCell ref="H4084:I4084"/>
    <mergeCell ref="A4081:B4081"/>
    <mergeCell ref="C4081:F4081"/>
    <mergeCell ref="H4081:I4081"/>
    <mergeCell ref="A4082:B4082"/>
    <mergeCell ref="C4082:F4082"/>
    <mergeCell ref="H4082:I4082"/>
    <mergeCell ref="A4079:B4079"/>
    <mergeCell ref="C4079:F4079"/>
    <mergeCell ref="H4079:I4079"/>
    <mergeCell ref="A4080:B4080"/>
    <mergeCell ref="C4080:F4080"/>
    <mergeCell ref="H4080:I4080"/>
    <mergeCell ref="A4069:B4069"/>
    <mergeCell ref="C4069:F4069"/>
    <mergeCell ref="H4069:I4069"/>
    <mergeCell ref="A4070:B4070"/>
    <mergeCell ref="C4070:F4070"/>
    <mergeCell ref="H4070:I4070"/>
    <mergeCell ref="A4067:B4067"/>
    <mergeCell ref="C4067:F4067"/>
    <mergeCell ref="H4067:I4067"/>
    <mergeCell ref="A4068:B4068"/>
    <mergeCell ref="C4068:F4068"/>
    <mergeCell ref="H4068:I4068"/>
    <mergeCell ref="A4078:B4078"/>
    <mergeCell ref="C4078:F4078"/>
    <mergeCell ref="H4078:I4078"/>
    <mergeCell ref="A4097:B4097"/>
    <mergeCell ref="C4097:F4097"/>
    <mergeCell ref="H4097:I4097"/>
    <mergeCell ref="A4098:B4098"/>
    <mergeCell ref="C4098:F4098"/>
    <mergeCell ref="H4098:I4098"/>
    <mergeCell ref="A4095:B4095"/>
    <mergeCell ref="C4095:F4095"/>
    <mergeCell ref="H4095:I4095"/>
    <mergeCell ref="A4096:B4096"/>
    <mergeCell ref="C4096:F4096"/>
    <mergeCell ref="H4096:I4096"/>
    <mergeCell ref="A4093:B4093"/>
    <mergeCell ref="C4093:F4093"/>
    <mergeCell ref="H4093:I4093"/>
    <mergeCell ref="A4094:B4094"/>
    <mergeCell ref="C4094:F4094"/>
    <mergeCell ref="H4094:I4094"/>
    <mergeCell ref="A4091:B4091"/>
    <mergeCell ref="C4091:F4091"/>
    <mergeCell ref="H4091:I4091"/>
    <mergeCell ref="A4092:B4092"/>
    <mergeCell ref="C4092:F4092"/>
    <mergeCell ref="H4092:I4092"/>
    <mergeCell ref="A4089:B4089"/>
    <mergeCell ref="C4089:F4089"/>
    <mergeCell ref="H4089:I4089"/>
    <mergeCell ref="A4090:B4090"/>
    <mergeCell ref="C4090:F4090"/>
    <mergeCell ref="H4090:I4090"/>
    <mergeCell ref="A4087:B4087"/>
    <mergeCell ref="C4087:F4087"/>
    <mergeCell ref="H4087:I4087"/>
    <mergeCell ref="A4088:B4088"/>
    <mergeCell ref="C4088:F4088"/>
    <mergeCell ref="H4088:I4088"/>
    <mergeCell ref="A4109:B4109"/>
    <mergeCell ref="C4109:F4109"/>
    <mergeCell ref="H4109:I4109"/>
    <mergeCell ref="A4110:B4110"/>
    <mergeCell ref="C4110:F4110"/>
    <mergeCell ref="H4110:I4110"/>
    <mergeCell ref="A4107:B4107"/>
    <mergeCell ref="C4107:F4107"/>
    <mergeCell ref="H4107:I4107"/>
    <mergeCell ref="A4108:B4108"/>
    <mergeCell ref="C4108:F4108"/>
    <mergeCell ref="H4108:I4108"/>
    <mergeCell ref="A4105:B4105"/>
    <mergeCell ref="C4105:F4105"/>
    <mergeCell ref="H4105:I4105"/>
    <mergeCell ref="A4106:B4106"/>
    <mergeCell ref="C4106:F4106"/>
    <mergeCell ref="H4106:I4106"/>
    <mergeCell ref="A4103:B4103"/>
    <mergeCell ref="C4103:F4103"/>
    <mergeCell ref="H4103:I4103"/>
    <mergeCell ref="A4104:B4104"/>
    <mergeCell ref="C4104:F4104"/>
    <mergeCell ref="H4104:I4104"/>
    <mergeCell ref="A4101:B4101"/>
    <mergeCell ref="C4101:F4101"/>
    <mergeCell ref="H4101:I4101"/>
    <mergeCell ref="A4102:B4102"/>
    <mergeCell ref="C4102:F4102"/>
    <mergeCell ref="H4102:I4102"/>
    <mergeCell ref="A4099:B4099"/>
    <mergeCell ref="C4099:F4099"/>
    <mergeCell ref="H4099:I4099"/>
    <mergeCell ref="A4100:B4100"/>
    <mergeCell ref="C4100:F4100"/>
    <mergeCell ref="H4100:I4100"/>
    <mergeCell ref="A4121:B4121"/>
    <mergeCell ref="C4121:F4121"/>
    <mergeCell ref="H4121:I4121"/>
    <mergeCell ref="A4122:B4122"/>
    <mergeCell ref="C4122:F4122"/>
    <mergeCell ref="H4122:I4122"/>
    <mergeCell ref="A4119:B4119"/>
    <mergeCell ref="C4119:F4119"/>
    <mergeCell ref="H4119:I4119"/>
    <mergeCell ref="A4120:B4120"/>
    <mergeCell ref="C4120:F4120"/>
    <mergeCell ref="H4120:I4120"/>
    <mergeCell ref="A4117:B4117"/>
    <mergeCell ref="C4117:F4117"/>
    <mergeCell ref="H4117:I4117"/>
    <mergeCell ref="A4118:B4118"/>
    <mergeCell ref="C4118:F4118"/>
    <mergeCell ref="H4118:I4118"/>
    <mergeCell ref="A4115:B4115"/>
    <mergeCell ref="C4115:F4115"/>
    <mergeCell ref="H4115:I4115"/>
    <mergeCell ref="A4116:B4116"/>
    <mergeCell ref="C4116:F4116"/>
    <mergeCell ref="H4116:I4116"/>
    <mergeCell ref="A4113:B4113"/>
    <mergeCell ref="C4113:F4113"/>
    <mergeCell ref="H4113:I4113"/>
    <mergeCell ref="A4114:B4114"/>
    <mergeCell ref="C4114:F4114"/>
    <mergeCell ref="H4114:I4114"/>
    <mergeCell ref="A4111:B4111"/>
    <mergeCell ref="C4111:F4111"/>
    <mergeCell ref="H4111:I4111"/>
    <mergeCell ref="A4112:B4112"/>
    <mergeCell ref="C4112:F4112"/>
    <mergeCell ref="H4112:I4112"/>
    <mergeCell ref="A4133:B4133"/>
    <mergeCell ref="C4133:F4133"/>
    <mergeCell ref="H4133:I4133"/>
    <mergeCell ref="A4134:B4134"/>
    <mergeCell ref="C4134:F4134"/>
    <mergeCell ref="H4134:I4134"/>
    <mergeCell ref="A4131:B4131"/>
    <mergeCell ref="C4131:F4131"/>
    <mergeCell ref="H4131:I4131"/>
    <mergeCell ref="A4132:B4132"/>
    <mergeCell ref="C4132:F4132"/>
    <mergeCell ref="H4132:I4132"/>
    <mergeCell ref="A4129:B4129"/>
    <mergeCell ref="C4129:F4129"/>
    <mergeCell ref="H4129:I4129"/>
    <mergeCell ref="A4130:B4130"/>
    <mergeCell ref="C4130:F4130"/>
    <mergeCell ref="H4130:I4130"/>
    <mergeCell ref="A4127:B4127"/>
    <mergeCell ref="C4127:F4127"/>
    <mergeCell ref="H4127:I4127"/>
    <mergeCell ref="A4128:B4128"/>
    <mergeCell ref="C4128:F4128"/>
    <mergeCell ref="H4128:I4128"/>
    <mergeCell ref="A4125:B4125"/>
    <mergeCell ref="C4125:F4125"/>
    <mergeCell ref="H4125:I4125"/>
    <mergeCell ref="A4126:B4126"/>
    <mergeCell ref="C4126:F4126"/>
    <mergeCell ref="H4126:I4126"/>
    <mergeCell ref="A4123:B4123"/>
    <mergeCell ref="C4123:F4123"/>
    <mergeCell ref="H4123:I4123"/>
    <mergeCell ref="A4124:B4124"/>
    <mergeCell ref="C4124:F4124"/>
    <mergeCell ref="H4124:I4124"/>
    <mergeCell ref="A4145:B4145"/>
    <mergeCell ref="C4145:F4145"/>
    <mergeCell ref="H4145:I4145"/>
    <mergeCell ref="A4146:B4146"/>
    <mergeCell ref="C4146:F4146"/>
    <mergeCell ref="H4146:I4146"/>
    <mergeCell ref="A4143:B4143"/>
    <mergeCell ref="C4143:F4143"/>
    <mergeCell ref="H4143:I4143"/>
    <mergeCell ref="A4144:B4144"/>
    <mergeCell ref="C4144:F4144"/>
    <mergeCell ref="H4144:I4144"/>
    <mergeCell ref="A4141:B4141"/>
    <mergeCell ref="C4141:F4141"/>
    <mergeCell ref="H4141:I4141"/>
    <mergeCell ref="A4142:B4142"/>
    <mergeCell ref="C4142:F4142"/>
    <mergeCell ref="H4142:I4142"/>
    <mergeCell ref="A4139:B4139"/>
    <mergeCell ref="C4139:F4139"/>
    <mergeCell ref="H4139:I4139"/>
    <mergeCell ref="A4140:B4140"/>
    <mergeCell ref="C4140:F4140"/>
    <mergeCell ref="H4140:I4140"/>
    <mergeCell ref="A4137:B4137"/>
    <mergeCell ref="C4137:F4137"/>
    <mergeCell ref="H4137:I4137"/>
    <mergeCell ref="A4138:B4138"/>
    <mergeCell ref="C4138:F4138"/>
    <mergeCell ref="H4138:I4138"/>
    <mergeCell ref="A4135:B4135"/>
    <mergeCell ref="C4135:F4135"/>
    <mergeCell ref="H4135:I4135"/>
    <mergeCell ref="A4136:B4136"/>
    <mergeCell ref="C4136:F4136"/>
    <mergeCell ref="H4136:I4136"/>
    <mergeCell ref="A4157:B4157"/>
    <mergeCell ref="C4157:F4157"/>
    <mergeCell ref="H4157:I4157"/>
    <mergeCell ref="A4158:B4158"/>
    <mergeCell ref="C4158:F4158"/>
    <mergeCell ref="H4158:I4158"/>
    <mergeCell ref="A4155:B4155"/>
    <mergeCell ref="C4155:F4155"/>
    <mergeCell ref="H4155:I4155"/>
    <mergeCell ref="A4156:B4156"/>
    <mergeCell ref="C4156:F4156"/>
    <mergeCell ref="H4156:I4156"/>
    <mergeCell ref="A4153:B4153"/>
    <mergeCell ref="C4153:F4153"/>
    <mergeCell ref="H4153:I4153"/>
    <mergeCell ref="A4154:B4154"/>
    <mergeCell ref="C4154:F4154"/>
    <mergeCell ref="H4154:I4154"/>
    <mergeCell ref="A4151:B4151"/>
    <mergeCell ref="C4151:F4151"/>
    <mergeCell ref="H4151:I4151"/>
    <mergeCell ref="A4152:B4152"/>
    <mergeCell ref="C4152:F4152"/>
    <mergeCell ref="H4152:I4152"/>
    <mergeCell ref="A4149:B4149"/>
    <mergeCell ref="C4149:F4149"/>
    <mergeCell ref="H4149:I4149"/>
    <mergeCell ref="A4150:B4150"/>
    <mergeCell ref="C4150:F4150"/>
    <mergeCell ref="H4150:I4150"/>
    <mergeCell ref="A4147:B4147"/>
    <mergeCell ref="C4147:F4147"/>
    <mergeCell ref="H4147:I4147"/>
    <mergeCell ref="A4148:B4148"/>
    <mergeCell ref="C4148:F4148"/>
    <mergeCell ref="H4148:I4148"/>
    <mergeCell ref="A4169:B4169"/>
    <mergeCell ref="C4169:F4169"/>
    <mergeCell ref="H4169:I4169"/>
    <mergeCell ref="A4170:B4170"/>
    <mergeCell ref="C4170:F4170"/>
    <mergeCell ref="H4170:I4170"/>
    <mergeCell ref="A4167:B4167"/>
    <mergeCell ref="C4167:F4167"/>
    <mergeCell ref="H4167:I4167"/>
    <mergeCell ref="A4168:B4168"/>
    <mergeCell ref="C4168:F4168"/>
    <mergeCell ref="H4168:I4168"/>
    <mergeCell ref="A4165:B4165"/>
    <mergeCell ref="C4165:F4165"/>
    <mergeCell ref="H4165:I4165"/>
    <mergeCell ref="A4166:B4166"/>
    <mergeCell ref="C4166:F4166"/>
    <mergeCell ref="H4166:I4166"/>
    <mergeCell ref="A4163:B4163"/>
    <mergeCell ref="C4163:F4163"/>
    <mergeCell ref="H4163:I4163"/>
    <mergeCell ref="A4164:B4164"/>
    <mergeCell ref="C4164:F4164"/>
    <mergeCell ref="H4164:I4164"/>
    <mergeCell ref="A4161:B4161"/>
    <mergeCell ref="C4161:F4161"/>
    <mergeCell ref="H4161:I4161"/>
    <mergeCell ref="A4162:B4162"/>
    <mergeCell ref="C4162:F4162"/>
    <mergeCell ref="H4162:I4162"/>
    <mergeCell ref="A4159:B4159"/>
    <mergeCell ref="C4159:F4159"/>
    <mergeCell ref="H4159:I4159"/>
    <mergeCell ref="A4160:B4160"/>
    <mergeCell ref="C4160:F4160"/>
    <mergeCell ref="H4160:I4160"/>
    <mergeCell ref="A4181:B4181"/>
    <mergeCell ref="C4181:F4181"/>
    <mergeCell ref="H4181:I4181"/>
    <mergeCell ref="A4182:B4182"/>
    <mergeCell ref="C4182:F4182"/>
    <mergeCell ref="H4182:I4182"/>
    <mergeCell ref="A4179:B4179"/>
    <mergeCell ref="C4179:F4179"/>
    <mergeCell ref="H4179:I4179"/>
    <mergeCell ref="A4180:B4180"/>
    <mergeCell ref="C4180:F4180"/>
    <mergeCell ref="H4180:I4180"/>
    <mergeCell ref="A4177:B4177"/>
    <mergeCell ref="C4177:F4177"/>
    <mergeCell ref="H4177:I4177"/>
    <mergeCell ref="A4178:B4178"/>
    <mergeCell ref="C4178:F4178"/>
    <mergeCell ref="H4178:I4178"/>
    <mergeCell ref="A4175:B4175"/>
    <mergeCell ref="C4175:F4175"/>
    <mergeCell ref="H4175:I4175"/>
    <mergeCell ref="A4176:B4176"/>
    <mergeCell ref="C4176:F4176"/>
    <mergeCell ref="H4176:I4176"/>
    <mergeCell ref="A4173:B4173"/>
    <mergeCell ref="C4173:F4173"/>
    <mergeCell ref="H4173:I4173"/>
    <mergeCell ref="A4174:B4174"/>
    <mergeCell ref="C4174:F4174"/>
    <mergeCell ref="H4174:I4174"/>
    <mergeCell ref="A4171:B4171"/>
    <mergeCell ref="C4171:F4171"/>
    <mergeCell ref="H4171:I4171"/>
    <mergeCell ref="A4172:B4172"/>
    <mergeCell ref="C4172:F4172"/>
    <mergeCell ref="H4172:I4172"/>
    <mergeCell ref="A4193:B4193"/>
    <mergeCell ref="C4193:F4193"/>
    <mergeCell ref="H4193:I4193"/>
    <mergeCell ref="A4194:B4194"/>
    <mergeCell ref="C4194:F4194"/>
    <mergeCell ref="H4194:I4194"/>
    <mergeCell ref="A4191:B4191"/>
    <mergeCell ref="C4191:F4191"/>
    <mergeCell ref="H4191:I4191"/>
    <mergeCell ref="A4192:B4192"/>
    <mergeCell ref="C4192:F4192"/>
    <mergeCell ref="H4192:I4192"/>
    <mergeCell ref="A4189:B4189"/>
    <mergeCell ref="C4189:F4189"/>
    <mergeCell ref="H4189:I4189"/>
    <mergeCell ref="A4190:B4190"/>
    <mergeCell ref="C4190:F4190"/>
    <mergeCell ref="H4190:I4190"/>
    <mergeCell ref="A4187:B4187"/>
    <mergeCell ref="C4187:F4187"/>
    <mergeCell ref="H4187:I4187"/>
    <mergeCell ref="A4188:B4188"/>
    <mergeCell ref="C4188:F4188"/>
    <mergeCell ref="H4188:I4188"/>
    <mergeCell ref="A4185:B4185"/>
    <mergeCell ref="C4185:F4185"/>
    <mergeCell ref="H4185:I4185"/>
    <mergeCell ref="A4186:B4186"/>
    <mergeCell ref="C4186:F4186"/>
    <mergeCell ref="H4186:I4186"/>
    <mergeCell ref="A4183:B4183"/>
    <mergeCell ref="C4183:F4183"/>
    <mergeCell ref="H4183:I4183"/>
    <mergeCell ref="A4184:B4184"/>
    <mergeCell ref="C4184:F4184"/>
    <mergeCell ref="H4184:I4184"/>
    <mergeCell ref="A4205:B4205"/>
    <mergeCell ref="C4205:F4205"/>
    <mergeCell ref="H4205:I4205"/>
    <mergeCell ref="A4206:B4206"/>
    <mergeCell ref="C4206:F4206"/>
    <mergeCell ref="H4206:I4206"/>
    <mergeCell ref="A4203:B4203"/>
    <mergeCell ref="C4203:F4203"/>
    <mergeCell ref="H4203:I4203"/>
    <mergeCell ref="A4204:B4204"/>
    <mergeCell ref="C4204:F4204"/>
    <mergeCell ref="H4204:I4204"/>
    <mergeCell ref="A4201:B4201"/>
    <mergeCell ref="C4201:F4201"/>
    <mergeCell ref="H4201:I4201"/>
    <mergeCell ref="A4202:B4202"/>
    <mergeCell ref="C4202:F4202"/>
    <mergeCell ref="H4202:I4202"/>
    <mergeCell ref="A4199:B4199"/>
    <mergeCell ref="C4199:F4199"/>
    <mergeCell ref="H4199:I4199"/>
    <mergeCell ref="A4200:B4200"/>
    <mergeCell ref="C4200:F4200"/>
    <mergeCell ref="H4200:I4200"/>
    <mergeCell ref="A4197:B4197"/>
    <mergeCell ref="C4197:F4197"/>
    <mergeCell ref="H4197:I4197"/>
    <mergeCell ref="A4198:B4198"/>
    <mergeCell ref="C4198:F4198"/>
    <mergeCell ref="H4198:I4198"/>
    <mergeCell ref="A4195:B4195"/>
    <mergeCell ref="C4195:F4195"/>
    <mergeCell ref="H4195:I4195"/>
    <mergeCell ref="A4196:B4196"/>
    <mergeCell ref="C4196:F4196"/>
    <mergeCell ref="H4196:I4196"/>
    <mergeCell ref="A4217:B4217"/>
    <mergeCell ref="C4217:F4217"/>
    <mergeCell ref="H4217:I4217"/>
    <mergeCell ref="A4215:B4215"/>
    <mergeCell ref="C4215:F4215"/>
    <mergeCell ref="H4215:I4215"/>
    <mergeCell ref="A4216:B4216"/>
    <mergeCell ref="C4216:F4216"/>
    <mergeCell ref="H4216:I4216"/>
    <mergeCell ref="A4213:B4213"/>
    <mergeCell ref="C4213:F4213"/>
    <mergeCell ref="H4213:I4213"/>
    <mergeCell ref="A4214:B4214"/>
    <mergeCell ref="C4214:F4214"/>
    <mergeCell ref="H4214:I4214"/>
    <mergeCell ref="A4218:E4218"/>
    <mergeCell ref="F4218:I4218"/>
    <mergeCell ref="A4219:E4219"/>
    <mergeCell ref="F4219:I4219"/>
    <mergeCell ref="A4220:I4220"/>
    <mergeCell ref="A4211:B4211"/>
    <mergeCell ref="C4211:F4211"/>
    <mergeCell ref="H4211:I4211"/>
    <mergeCell ref="A4212:B4212"/>
    <mergeCell ref="C4212:F4212"/>
    <mergeCell ref="H4212:I4212"/>
    <mergeCell ref="A4209:B4209"/>
    <mergeCell ref="C4209:F4209"/>
    <mergeCell ref="H4209:I4209"/>
    <mergeCell ref="A4210:B4210"/>
    <mergeCell ref="C4210:F4210"/>
    <mergeCell ref="H4210:I4210"/>
    <mergeCell ref="A4207:B4207"/>
    <mergeCell ref="C4207:F4207"/>
    <mergeCell ref="H4207:I4207"/>
    <mergeCell ref="A4208:B4208"/>
    <mergeCell ref="C4208:F4208"/>
    <mergeCell ref="H4208:I4208"/>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CM319"/>
  <sheetViews>
    <sheetView tabSelected="1" view="pageBreakPreview" zoomScaleNormal="100" zoomScaleSheetLayoutView="100" workbookViewId="0">
      <selection activeCell="Q13" sqref="Q13"/>
    </sheetView>
  </sheetViews>
  <sheetFormatPr defaultRowHeight="12.75" x14ac:dyDescent="0.2"/>
  <cols>
    <col min="1" max="1" width="7.140625" style="753" bestFit="1" customWidth="1"/>
    <col min="2" max="2" width="15.140625" style="451" customWidth="1"/>
    <col min="3" max="3" width="15.140625" style="902" customWidth="1"/>
    <col min="4" max="4" width="70.42578125" style="452" customWidth="1"/>
    <col min="5" max="5" width="11.28515625" style="442" bestFit="1" customWidth="1"/>
    <col min="6" max="6" width="15.7109375" style="450" bestFit="1" customWidth="1"/>
    <col min="7" max="7" width="20.28515625" style="798" customWidth="1"/>
    <col min="8" max="8" width="19" style="458" customWidth="1"/>
    <col min="9" max="9" width="22.42578125" style="457" customWidth="1"/>
    <col min="10" max="10" width="12.85546875" style="843" bestFit="1" customWidth="1"/>
    <col min="11" max="11" width="29.28515625" style="846" customWidth="1"/>
    <col min="12" max="15" width="9.140625" style="437" customWidth="1"/>
    <col min="16" max="16" width="10.85546875" style="437" bestFit="1" customWidth="1"/>
    <col min="17" max="23" width="9.140625" style="437" customWidth="1"/>
    <col min="24" max="24" width="10.140625" style="437" bestFit="1" customWidth="1"/>
    <col min="25" max="25" width="23.85546875" style="437" customWidth="1"/>
    <col min="26" max="26" width="10.140625" style="437" bestFit="1" customWidth="1"/>
    <col min="27" max="16384" width="9.140625" style="437"/>
  </cols>
  <sheetData>
    <row r="1" spans="1:91" s="436" customFormat="1" ht="74.25" customHeight="1" thickBot="1" x14ac:dyDescent="0.25">
      <c r="A1" s="895"/>
      <c r="B1" s="896"/>
      <c r="C1" s="898"/>
      <c r="D1" s="897" t="s">
        <v>8055</v>
      </c>
      <c r="E1" s="898"/>
      <c r="F1" s="898"/>
      <c r="G1" s="898"/>
      <c r="H1" s="898"/>
      <c r="I1" s="899"/>
      <c r="J1" s="840"/>
      <c r="K1" s="844"/>
    </row>
    <row r="2" spans="1:91" s="536" customFormat="1" ht="13.5" thickBot="1" x14ac:dyDescent="0.25">
      <c r="A2" s="1147" t="s">
        <v>8056</v>
      </c>
      <c r="B2" s="1148"/>
      <c r="C2" s="1148"/>
      <c r="D2" s="1148"/>
      <c r="E2" s="1148"/>
      <c r="F2" s="1148"/>
      <c r="G2" s="1148"/>
      <c r="H2" s="1148"/>
      <c r="I2" s="1149"/>
      <c r="J2" s="841"/>
      <c r="K2" s="845"/>
    </row>
    <row r="3" spans="1:91" x14ac:dyDescent="0.2">
      <c r="A3" s="1153" t="s">
        <v>9435</v>
      </c>
      <c r="B3" s="1154"/>
      <c r="C3" s="1154"/>
      <c r="D3" s="1154"/>
      <c r="E3" s="1154"/>
      <c r="F3" s="1154"/>
      <c r="G3" s="1154"/>
      <c r="H3" s="1154"/>
      <c r="I3" s="1155"/>
      <c r="J3" s="842"/>
    </row>
    <row r="4" spans="1:91" x14ac:dyDescent="0.2">
      <c r="A4" s="1156" t="s">
        <v>9431</v>
      </c>
      <c r="B4" s="1157"/>
      <c r="C4" s="1157"/>
      <c r="D4" s="1157"/>
      <c r="E4" s="1163" t="s">
        <v>9433</v>
      </c>
      <c r="F4" s="1163"/>
      <c r="G4" s="1163"/>
      <c r="H4" s="454"/>
      <c r="I4" s="454"/>
      <c r="J4" s="842"/>
    </row>
    <row r="5" spans="1:91" x14ac:dyDescent="0.2">
      <c r="A5" s="1150" t="s">
        <v>9432</v>
      </c>
      <c r="B5" s="1151"/>
      <c r="C5" s="1151"/>
      <c r="D5" s="1151"/>
      <c r="E5" s="1151"/>
      <c r="F5" s="1151"/>
      <c r="G5" s="1151"/>
      <c r="H5" s="1151"/>
      <c r="I5" s="1152"/>
      <c r="J5" s="842"/>
    </row>
    <row r="6" spans="1:91" ht="13.5" thickBot="1" x14ac:dyDescent="0.25">
      <c r="A6" s="1164" t="s">
        <v>8057</v>
      </c>
      <c r="B6" s="1165"/>
      <c r="C6" s="453"/>
      <c r="D6" s="438">
        <v>0.24060000000000001</v>
      </c>
      <c r="E6" s="453"/>
      <c r="F6" s="649"/>
      <c r="G6" s="786"/>
      <c r="H6" s="455"/>
      <c r="I6" s="836"/>
    </row>
    <row r="7" spans="1:91" s="940" customFormat="1" ht="25.5" x14ac:dyDescent="0.2">
      <c r="A7" s="933" t="s">
        <v>8058</v>
      </c>
      <c r="B7" s="934" t="s">
        <v>100</v>
      </c>
      <c r="C7" s="934" t="s">
        <v>9029</v>
      </c>
      <c r="D7" s="935" t="s">
        <v>31</v>
      </c>
      <c r="E7" s="935" t="s">
        <v>32</v>
      </c>
      <c r="F7" s="935" t="s">
        <v>33</v>
      </c>
      <c r="G7" s="935" t="s">
        <v>8059</v>
      </c>
      <c r="H7" s="936" t="s">
        <v>8060</v>
      </c>
      <c r="I7" s="937" t="s">
        <v>8061</v>
      </c>
      <c r="J7" s="938"/>
      <c r="K7" s="939"/>
    </row>
    <row r="8" spans="1:91" s="436" customFormat="1" x14ac:dyDescent="0.2">
      <c r="A8" s="1166"/>
      <c r="B8" s="1166"/>
      <c r="C8" s="1166"/>
      <c r="D8" s="1166"/>
      <c r="E8" s="1166"/>
      <c r="F8" s="1166"/>
      <c r="G8" s="1166"/>
      <c r="H8" s="1166"/>
      <c r="I8" s="837">
        <f>SUM(I10+I14+I21+I23+I26+I29+I52+I58+I69+I77+I82+I101+I109+I155+I161+I172+I203+I215+I228+I282+I289+I303+I309+I313+I315)</f>
        <v>6379853.75</v>
      </c>
      <c r="J8" s="838"/>
      <c r="K8" s="844"/>
    </row>
    <row r="9" spans="1:91" s="913" customFormat="1" x14ac:dyDescent="0.2">
      <c r="A9" s="905" t="s">
        <v>9412</v>
      </c>
      <c r="B9" s="906"/>
      <c r="C9" s="906"/>
      <c r="D9" s="907" t="s">
        <v>8062</v>
      </c>
      <c r="E9" s="1160"/>
      <c r="F9" s="1161"/>
      <c r="G9" s="1161"/>
      <c r="H9" s="1161"/>
      <c r="I9" s="1162"/>
      <c r="J9" s="941"/>
      <c r="K9" s="942"/>
    </row>
    <row r="10" spans="1:91" s="913" customFormat="1" x14ac:dyDescent="0.2">
      <c r="A10" s="905"/>
      <c r="B10" s="906"/>
      <c r="C10" s="906"/>
      <c r="D10" s="907" t="s">
        <v>8063</v>
      </c>
      <c r="E10" s="906"/>
      <c r="F10" s="908"/>
      <c r="G10" s="908"/>
      <c r="H10" s="909"/>
      <c r="I10" s="910">
        <f>SUM(I11:I13)</f>
        <v>417748.14</v>
      </c>
      <c r="J10" s="941"/>
      <c r="K10" s="942"/>
    </row>
    <row r="11" spans="1:91" s="445" customFormat="1" x14ac:dyDescent="0.2">
      <c r="A11" s="749" t="s">
        <v>38</v>
      </c>
      <c r="B11" s="903" t="s">
        <v>6017</v>
      </c>
      <c r="C11" s="583" t="s">
        <v>9030</v>
      </c>
      <c r="D11" s="584" t="str">
        <f>IF(B11="","",VLOOKUP($B11,Relatório!$A$3:$I$4070,3,FALSE))</f>
        <v>VIGIA NOTURNO COM ENCARGOS COMPLEMENTARES</v>
      </c>
      <c r="E11" s="585" t="s">
        <v>8565</v>
      </c>
      <c r="F11" s="651">
        <f>'Memória  '!H9</f>
        <v>18</v>
      </c>
      <c r="G11" s="784">
        <v>3653.76</v>
      </c>
      <c r="H11" s="586">
        <f>ROUND((G11*1.2406),2)</f>
        <v>4532.8500000000004</v>
      </c>
      <c r="I11" s="586">
        <f>ROUND(PRODUCT(H11*F11),2)</f>
        <v>81591.3</v>
      </c>
      <c r="J11" s="930"/>
      <c r="K11" s="931"/>
      <c r="L11" s="444"/>
      <c r="M11" s="444"/>
      <c r="N11" s="444"/>
      <c r="O11" s="444"/>
      <c r="P11" s="932"/>
      <c r="Q11" s="444"/>
      <c r="R11" s="444"/>
      <c r="S11" s="444"/>
      <c r="T11" s="444"/>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c r="AT11" s="444"/>
      <c r="AU11" s="444"/>
      <c r="AV11" s="444"/>
      <c r="AW11" s="444"/>
      <c r="AX11" s="444"/>
      <c r="AY11" s="444"/>
      <c r="AZ11" s="444"/>
      <c r="BA11" s="444"/>
      <c r="BB11" s="444"/>
      <c r="BC11" s="444"/>
      <c r="BD11" s="444"/>
      <c r="BE11" s="444"/>
      <c r="BF11" s="444"/>
      <c r="BG11" s="444"/>
      <c r="BH11" s="444"/>
      <c r="BI11" s="444"/>
      <c r="BJ11" s="444"/>
      <c r="BK11" s="444"/>
      <c r="BL11" s="444"/>
      <c r="BM11" s="444"/>
      <c r="BN11" s="444"/>
      <c r="BO11" s="444"/>
      <c r="BP11" s="444"/>
      <c r="BQ11" s="444"/>
      <c r="BR11" s="444"/>
      <c r="BS11" s="444"/>
      <c r="BT11" s="444"/>
      <c r="BU11" s="444"/>
      <c r="BV11" s="444"/>
      <c r="BW11" s="444"/>
      <c r="BX11" s="444"/>
      <c r="BY11" s="444"/>
      <c r="BZ11" s="444"/>
      <c r="CA11" s="444"/>
      <c r="CB11" s="444"/>
      <c r="CC11" s="444"/>
      <c r="CD11" s="444"/>
      <c r="CE11" s="444"/>
      <c r="CF11" s="444"/>
      <c r="CG11" s="444"/>
      <c r="CH11" s="444"/>
      <c r="CI11" s="444"/>
      <c r="CJ11" s="444"/>
      <c r="CK11" s="444"/>
      <c r="CL11" s="444"/>
      <c r="CM11" s="444"/>
    </row>
    <row r="12" spans="1:91" s="441" customFormat="1" x14ac:dyDescent="0.2">
      <c r="A12" s="748" t="s">
        <v>8896</v>
      </c>
      <c r="B12" s="892" t="s">
        <v>5961</v>
      </c>
      <c r="C12" s="467" t="s">
        <v>9030</v>
      </c>
      <c r="D12" s="469" t="str">
        <f>IF(B12="","",VLOOKUP($B12,Relatório!$A$3:$I$4070,3,FALSE))</f>
        <v>ENGENHEIRO CIVIL DE OBRA JÚNIOR COM ENCARGOS COMPLEMENTARES</v>
      </c>
      <c r="E12" s="468" t="s">
        <v>8565</v>
      </c>
      <c r="F12" s="650">
        <f>'Memória  '!H11</f>
        <v>9</v>
      </c>
      <c r="G12" s="835">
        <v>15840.32</v>
      </c>
      <c r="H12" s="456">
        <f t="shared" ref="H12:H20" si="0">ROUND((G12*1.2406),2)</f>
        <v>19651.5</v>
      </c>
      <c r="I12" s="456">
        <f t="shared" ref="I12" si="1">ROUND(PRODUCT(H12*F12),2)</f>
        <v>176863.5</v>
      </c>
      <c r="J12" s="894"/>
      <c r="K12" s="849"/>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row>
    <row r="13" spans="1:91" s="441" customFormat="1" x14ac:dyDescent="0.2">
      <c r="A13" s="748" t="s">
        <v>8897</v>
      </c>
      <c r="B13" s="442" t="s">
        <v>5959</v>
      </c>
      <c r="C13" s="467" t="s">
        <v>9030</v>
      </c>
      <c r="D13" s="469" t="str">
        <f>IF(B13="","",VLOOKUP($B13,Relatório!$A$3:$I$4070,3,FALSE))</f>
        <v>ENCARREGADO GERAL DE OBRAS COM ENCARGOS COMPLEMENTARES</v>
      </c>
      <c r="E13" s="468" t="s">
        <v>8565</v>
      </c>
      <c r="F13" s="650">
        <f>'Memória  '!H12</f>
        <v>18</v>
      </c>
      <c r="G13" s="835">
        <v>7133.35</v>
      </c>
      <c r="H13" s="456">
        <f t="shared" si="0"/>
        <v>8849.6299999999992</v>
      </c>
      <c r="I13" s="456">
        <f>ROUND(PRODUCT(H13*F13),2)</f>
        <v>159293.34</v>
      </c>
      <c r="J13" s="894"/>
      <c r="K13" s="849"/>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row>
    <row r="14" spans="1:91" s="913" customFormat="1" x14ac:dyDescent="0.2">
      <c r="A14" s="905" t="s">
        <v>9413</v>
      </c>
      <c r="B14" s="906"/>
      <c r="C14" s="906"/>
      <c r="D14" s="907" t="s">
        <v>8868</v>
      </c>
      <c r="E14" s="906" t="str">
        <f>IF(B14="","",VLOOKUP($B14,[3]Relatório!$A$3:$I$4070,7,FALSE))</f>
        <v/>
      </c>
      <c r="F14" s="908"/>
      <c r="G14" s="908"/>
      <c r="H14" s="909"/>
      <c r="I14" s="910">
        <f>SUM(I15:I20)</f>
        <v>135698.28</v>
      </c>
      <c r="J14" s="911"/>
      <c r="K14" s="912"/>
    </row>
    <row r="15" spans="1:91" s="441" customFormat="1" ht="25.5" x14ac:dyDescent="0.2">
      <c r="A15" s="748" t="s">
        <v>43</v>
      </c>
      <c r="B15" s="467" t="s">
        <v>168</v>
      </c>
      <c r="C15" s="467" t="s">
        <v>9030</v>
      </c>
      <c r="D15" s="891" t="s">
        <v>169</v>
      </c>
      <c r="E15" s="468" t="s">
        <v>8570</v>
      </c>
      <c r="F15" s="650">
        <f>'Memória  '!H14</f>
        <v>11037.2</v>
      </c>
      <c r="G15" s="835">
        <v>1.91</v>
      </c>
      <c r="H15" s="456">
        <f t="shared" si="0"/>
        <v>2.37</v>
      </c>
      <c r="I15" s="456">
        <f t="shared" ref="I15:I20" si="2">ROUND(PRODUCT(H15*F15),2)</f>
        <v>26158.16</v>
      </c>
      <c r="J15" s="894"/>
      <c r="K15" s="849"/>
      <c r="L15" s="440"/>
      <c r="M15" s="440"/>
      <c r="N15" s="440"/>
      <c r="O15" s="440"/>
      <c r="P15" s="848"/>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row>
    <row r="16" spans="1:91" s="441" customFormat="1" ht="64.5" customHeight="1" x14ac:dyDescent="0.2">
      <c r="A16" s="748" t="s">
        <v>46</v>
      </c>
      <c r="B16" s="467" t="str">
        <f>Relatório!$A$146</f>
        <v>ED-16660</v>
      </c>
      <c r="C16" s="467" t="s">
        <v>9030</v>
      </c>
      <c r="D16" s="469" t="str">
        <f>Relatório!C146</f>
        <v>FORNECIMENTO E COLOCAÇÃO DE PLACA DE OBRA EM CHAPA GALVANIZADA #26, ESP. 0,45 MM, PLOTADA COM ADESIVO VINÍLICO, AFIXADA COM REBITES 4,8X40 MM, EM ESTRUTURA METÁLICA DE METALON 20X20 MM, ESP. 1,25 MM, INCLUSIVE SUPORTE EM EUCALIPTO AUTOCLAVADO PINTADO COM TINTA PVA DUAS (2) DEMÃOS</v>
      </c>
      <c r="E16" s="468" t="s">
        <v>8570</v>
      </c>
      <c r="F16" s="650">
        <f>'Memória  '!H16</f>
        <v>4.5</v>
      </c>
      <c r="G16" s="835">
        <v>291.97000000000003</v>
      </c>
      <c r="H16" s="456">
        <f t="shared" si="0"/>
        <v>362.22</v>
      </c>
      <c r="I16" s="456">
        <f t="shared" si="2"/>
        <v>1629.99</v>
      </c>
      <c r="J16" s="894"/>
      <c r="K16" s="849"/>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row>
    <row r="17" spans="1:91" s="464" customFormat="1" ht="38.25" x14ac:dyDescent="0.2">
      <c r="A17" s="748" t="s">
        <v>49</v>
      </c>
      <c r="B17" s="467" t="s">
        <v>366</v>
      </c>
      <c r="C17" s="467" t="s">
        <v>9030</v>
      </c>
      <c r="D17" s="469" t="str">
        <f>IF(B17="","",VLOOKUP($B17,Relatório!$A$3:$I$4070,3,FALSE))</f>
        <v>LIGAÇÃO DE ÁGUA PROVISÓRIA PARA CANTEIRO,  INCLUSIVE HIDRÔMETRO E CAVALETE PARA MEDIÇÃO DE ÁGUA - ENTRADA PRINCIPAL, EM AÇO GALVANIZADO DN 20MM (1/2") - PADRÃO CONCESSIONÁRIA</v>
      </c>
      <c r="E17" s="468" t="s">
        <v>9033</v>
      </c>
      <c r="F17" s="650">
        <f>'Memória  '!H18</f>
        <v>1</v>
      </c>
      <c r="G17" s="784">
        <v>354.66</v>
      </c>
      <c r="H17" s="456">
        <f t="shared" si="0"/>
        <v>439.99</v>
      </c>
      <c r="I17" s="456">
        <f t="shared" si="2"/>
        <v>439.99</v>
      </c>
      <c r="J17" s="839"/>
      <c r="K17" s="847"/>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row>
    <row r="18" spans="1:91" s="464" customFormat="1" ht="57" customHeight="1" x14ac:dyDescent="0.2">
      <c r="A18" s="748" t="s">
        <v>51</v>
      </c>
      <c r="B18" s="467" t="s">
        <v>368</v>
      </c>
      <c r="C18" s="467" t="s">
        <v>9030</v>
      </c>
      <c r="D18" s="469" t="str">
        <f>IF(B18="","",VLOOKUP($B18,Relatório!$A$3:$I$4070,3,FALSE))</f>
        <v>LIGAÇÃO PROVISÓRIA COM ENTRADA DE ENERGIA AÉREA, PADRÃO CEMIG, CARGA INSTALADA DE 15,1KVA ATÉ 30KVA, TRIFÁSICO, COM SAÍDA SUBTERRÂNEA, INCLUSIVE POSTE, CAIXA PARA MEDIDOR, DISJUNTOR, BARRAMENTO, ATERRAMENTO E ACESSÓRIOS</v>
      </c>
      <c r="E18" s="468" t="s">
        <v>9033</v>
      </c>
      <c r="F18" s="650">
        <f>'Memória  '!H20</f>
        <v>1</v>
      </c>
      <c r="G18" s="784">
        <v>1102.7</v>
      </c>
      <c r="H18" s="456">
        <f t="shared" si="0"/>
        <v>1368.01</v>
      </c>
      <c r="I18" s="456">
        <f t="shared" si="2"/>
        <v>1368.01</v>
      </c>
      <c r="J18" s="839"/>
      <c r="K18" s="847"/>
      <c r="L18" s="463"/>
      <c r="M18" s="463"/>
      <c r="N18" s="463"/>
      <c r="O18" s="463"/>
      <c r="P18" s="463"/>
      <c r="Q18" s="463"/>
      <c r="R18" s="463"/>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row>
    <row r="19" spans="1:91" s="464" customFormat="1" ht="25.5" x14ac:dyDescent="0.2">
      <c r="A19" s="748" t="s">
        <v>115</v>
      </c>
      <c r="B19" s="467" t="s">
        <v>373</v>
      </c>
      <c r="C19" s="467" t="s">
        <v>9030</v>
      </c>
      <c r="D19" s="469" t="str">
        <f>IF(B19="","",VLOOKUP($B19,Relatório!$A$3:$I$4070,3,FALSE))</f>
        <v>BARRACÃO DE OBRA, EM CHAPA DE COMPENSADO RESINADO, INCLUSIVE  INSTALAÇÕES SANITÁRIAS E MOBILIÁRIO - PADRÃO DER-MG</v>
      </c>
      <c r="E19" s="468" t="s">
        <v>8570</v>
      </c>
      <c r="F19" s="650">
        <f>'Memória  '!H22</f>
        <v>20</v>
      </c>
      <c r="G19" s="784">
        <v>519.95000000000005</v>
      </c>
      <c r="H19" s="456">
        <f t="shared" si="0"/>
        <v>645.04999999999995</v>
      </c>
      <c r="I19" s="456">
        <f t="shared" si="2"/>
        <v>12901</v>
      </c>
      <c r="J19" s="839"/>
      <c r="K19" s="847"/>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row>
    <row r="20" spans="1:91" s="441" customFormat="1" ht="63.75" x14ac:dyDescent="0.2">
      <c r="A20" s="748" t="s">
        <v>118</v>
      </c>
      <c r="B20" s="467" t="s">
        <v>466</v>
      </c>
      <c r="C20" s="467" t="s">
        <v>9030</v>
      </c>
      <c r="D20" s="469" t="str">
        <f>Relatório!C202</f>
        <v xml:space="preserve">TAPUME FIXO DE PROTEÇÃO PARA FECHAMENTO DE OBRA EM TELHA METÁLICA GALVANIZADA, TIPO TRAPEZOIDAL, ESP. 0,5MM, COM MÓDULO NA DIMENSÃO DE (300X220)CM, COM REAPROVEITAMENTO, EXCLUSIVE PINTURA ESMALTE, INCLUSIVE PONTALETE E FIXAÇÃO
</v>
      </c>
      <c r="E20" s="468" t="s">
        <v>8081</v>
      </c>
      <c r="F20" s="650">
        <f>'Memória  '!H24</f>
        <v>451.95</v>
      </c>
      <c r="G20" s="835">
        <v>166.23</v>
      </c>
      <c r="H20" s="456">
        <f t="shared" si="0"/>
        <v>206.22</v>
      </c>
      <c r="I20" s="456">
        <f t="shared" si="2"/>
        <v>93201.13</v>
      </c>
      <c r="J20" s="894"/>
      <c r="K20" s="849"/>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row>
    <row r="21" spans="1:91" s="913" customFormat="1" x14ac:dyDescent="0.2">
      <c r="A21" s="905" t="s">
        <v>9414</v>
      </c>
      <c r="B21" s="906"/>
      <c r="C21" s="906"/>
      <c r="D21" s="907" t="s">
        <v>8064</v>
      </c>
      <c r="E21" s="906"/>
      <c r="F21" s="914"/>
      <c r="G21" s="915"/>
      <c r="H21" s="909"/>
      <c r="I21" s="916">
        <f>SUM(I22)</f>
        <v>21585.5</v>
      </c>
      <c r="J21" s="911"/>
      <c r="K21" s="912"/>
    </row>
    <row r="22" spans="1:91" s="441" customFormat="1" x14ac:dyDescent="0.2">
      <c r="A22" s="748" t="s">
        <v>55</v>
      </c>
      <c r="B22" s="467">
        <v>12070</v>
      </c>
      <c r="C22" s="467" t="s">
        <v>9025</v>
      </c>
      <c r="D22" s="891" t="s">
        <v>9026</v>
      </c>
      <c r="E22" s="468" t="s">
        <v>8570</v>
      </c>
      <c r="F22" s="650">
        <f>'Memória  '!H27</f>
        <v>1150</v>
      </c>
      <c r="G22" s="835">
        <v>15.13</v>
      </c>
      <c r="H22" s="456">
        <f>ROUND((G22*1.2406),2)</f>
        <v>18.77</v>
      </c>
      <c r="I22" s="456">
        <f>ROUND(PRODUCT(H22*F22),2)</f>
        <v>21585.5</v>
      </c>
      <c r="J22" s="894"/>
      <c r="K22" s="849"/>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row>
    <row r="23" spans="1:91" s="913" customFormat="1" x14ac:dyDescent="0.2">
      <c r="A23" s="905" t="s">
        <v>9415</v>
      </c>
      <c r="B23" s="906"/>
      <c r="C23" s="906"/>
      <c r="D23" s="907" t="s">
        <v>9031</v>
      </c>
      <c r="E23" s="906"/>
      <c r="F23" s="914"/>
      <c r="G23" s="915"/>
      <c r="H23" s="909"/>
      <c r="I23" s="916">
        <f>SUM(I24:I25)</f>
        <v>134370.20000000001</v>
      </c>
      <c r="J23" s="911"/>
      <c r="K23" s="912"/>
    </row>
    <row r="24" spans="1:91" s="441" customFormat="1" ht="38.25" x14ac:dyDescent="0.2">
      <c r="A24" s="748" t="s">
        <v>61</v>
      </c>
      <c r="B24" s="467" t="s">
        <v>507</v>
      </c>
      <c r="C24" s="467" t="s">
        <v>9030</v>
      </c>
      <c r="D24" s="469" t="s">
        <v>9324</v>
      </c>
      <c r="E24" s="468" t="s">
        <v>8574</v>
      </c>
      <c r="F24" s="650">
        <f>'Memória  '!H30</f>
        <v>27360</v>
      </c>
      <c r="G24" s="835">
        <v>3.72</v>
      </c>
      <c r="H24" s="456">
        <f t="shared" ref="H24:H25" si="3">ROUND((G24*1.2406),2)</f>
        <v>4.62</v>
      </c>
      <c r="I24" s="456">
        <f t="shared" ref="I24:I25" si="4">ROUND(PRODUCT(H24*F24),2)</f>
        <v>126403.2</v>
      </c>
      <c r="J24" s="894"/>
      <c r="K24" s="849"/>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row>
    <row r="25" spans="1:91" s="441" customFormat="1" x14ac:dyDescent="0.2">
      <c r="A25" s="748" t="s">
        <v>63</v>
      </c>
      <c r="B25" s="467" t="s">
        <v>509</v>
      </c>
      <c r="C25" s="467" t="s">
        <v>9030</v>
      </c>
      <c r="D25" s="469" t="str">
        <f>IF(B25="","",VLOOKUP($B25,Relatório!$A$3:$I$4070,3,FALSE))</f>
        <v>REGULARIZAÇÃO E COMPACTAÇÃO DE TERRENO COM PLACA VIBRATÓRIA</v>
      </c>
      <c r="E25" s="468" t="s">
        <v>8570</v>
      </c>
      <c r="F25" s="650">
        <f>'Memória  '!H32</f>
        <v>1550</v>
      </c>
      <c r="G25" s="835">
        <v>4.1399999999999997</v>
      </c>
      <c r="H25" s="456">
        <f t="shared" si="3"/>
        <v>5.14</v>
      </c>
      <c r="I25" s="456">
        <f t="shared" si="4"/>
        <v>7967</v>
      </c>
      <c r="J25" s="894"/>
      <c r="K25" s="849"/>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40"/>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row>
    <row r="26" spans="1:91" s="913" customFormat="1" x14ac:dyDescent="0.2">
      <c r="A26" s="905" t="s">
        <v>9416</v>
      </c>
      <c r="B26" s="906"/>
      <c r="C26" s="906"/>
      <c r="D26" s="907" t="s">
        <v>586</v>
      </c>
      <c r="E26" s="906"/>
      <c r="F26" s="914"/>
      <c r="G26" s="915"/>
      <c r="H26" s="909"/>
      <c r="I26" s="916">
        <f>SUM(I27:I28)</f>
        <v>604863.04</v>
      </c>
      <c r="J26" s="911"/>
      <c r="K26" s="912"/>
    </row>
    <row r="27" spans="1:91" s="441" customFormat="1" x14ac:dyDescent="0.2">
      <c r="A27" s="748" t="s">
        <v>8664</v>
      </c>
      <c r="B27" s="467" t="s">
        <v>9326</v>
      </c>
      <c r="C27" s="467" t="s">
        <v>9325</v>
      </c>
      <c r="D27" s="469" t="s">
        <v>9327</v>
      </c>
      <c r="E27" s="468" t="s">
        <v>8081</v>
      </c>
      <c r="F27" s="650">
        <f>'Memória  '!H35</f>
        <v>3780</v>
      </c>
      <c r="G27" s="835">
        <v>102.77</v>
      </c>
      <c r="H27" s="456">
        <f t="shared" ref="H27:H28" si="5">ROUND((G27*1.2406),2)</f>
        <v>127.5</v>
      </c>
      <c r="I27" s="456">
        <f>ROUND(PRODUCT(H27*F27),2)</f>
        <v>481950</v>
      </c>
      <c r="J27" s="894"/>
      <c r="K27" s="849"/>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row>
    <row r="28" spans="1:91" s="441" customFormat="1" x14ac:dyDescent="0.2">
      <c r="A28" s="748" t="s">
        <v>8675</v>
      </c>
      <c r="B28" s="467" t="str">
        <f>Relatório!$A$389</f>
        <v>ED-48298</v>
      </c>
      <c r="C28" s="467" t="s">
        <v>9030</v>
      </c>
      <c r="D28" s="469" t="str">
        <f>IF(B28="","",VLOOKUP($B28,Relatório!$A$3:$I$4070,3,FALSE))</f>
        <v>CORTE, DOBRA E MONTAGEM DE AÇO CA-50/60</v>
      </c>
      <c r="E28" s="468" t="s">
        <v>9034</v>
      </c>
      <c r="F28" s="650">
        <f>'Memória  '!H37</f>
        <v>7573.2</v>
      </c>
      <c r="G28" s="835">
        <v>13.08</v>
      </c>
      <c r="H28" s="456">
        <f t="shared" si="5"/>
        <v>16.23</v>
      </c>
      <c r="I28" s="456">
        <f>ROUND(PRODUCT(H28*F28),2)</f>
        <v>122913.04</v>
      </c>
      <c r="J28" s="894"/>
      <c r="K28" s="849"/>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row>
    <row r="29" spans="1:91" s="913" customFormat="1" x14ac:dyDescent="0.2">
      <c r="A29" s="905" t="s">
        <v>9417</v>
      </c>
      <c r="B29" s="906"/>
      <c r="C29" s="906"/>
      <c r="D29" s="907" t="s">
        <v>8881</v>
      </c>
      <c r="E29" s="906"/>
      <c r="F29" s="914"/>
      <c r="G29" s="915"/>
      <c r="H29" s="909"/>
      <c r="I29" s="916">
        <f>SUM(I30:I51)</f>
        <v>1192649.3899999999</v>
      </c>
      <c r="J29" s="911"/>
      <c r="K29" s="912"/>
    </row>
    <row r="30" spans="1:91" s="820" customFormat="1" x14ac:dyDescent="0.2">
      <c r="A30" s="821"/>
      <c r="B30" s="814"/>
      <c r="C30" s="814"/>
      <c r="D30" s="830" t="s">
        <v>8885</v>
      </c>
      <c r="E30" s="816"/>
      <c r="F30" s="814"/>
      <c r="G30" s="834"/>
      <c r="H30" s="818">
        <f t="shared" ref="H30:H75" si="6">G30*1.2406</f>
        <v>0</v>
      </c>
      <c r="I30" s="818">
        <f t="shared" ref="I30:I75" si="7">ROUND(PRODUCT(H30*F30),2)</f>
        <v>0</v>
      </c>
      <c r="J30" s="839"/>
      <c r="K30" s="847"/>
      <c r="L30" s="819"/>
      <c r="M30" s="819"/>
      <c r="N30" s="819"/>
      <c r="O30" s="819"/>
      <c r="P30" s="819"/>
      <c r="Q30" s="819"/>
      <c r="R30" s="819"/>
      <c r="S30" s="819"/>
      <c r="T30" s="819"/>
      <c r="U30" s="819"/>
      <c r="V30" s="819"/>
      <c r="W30" s="819"/>
      <c r="X30" s="819"/>
      <c r="Y30" s="819"/>
      <c r="Z30" s="819"/>
      <c r="AA30" s="819"/>
      <c r="AB30" s="819"/>
      <c r="AC30" s="819"/>
      <c r="AD30" s="819"/>
      <c r="AE30" s="819"/>
      <c r="AF30" s="819"/>
      <c r="AG30" s="819"/>
      <c r="AH30" s="819"/>
      <c r="AI30" s="819"/>
      <c r="AJ30" s="819"/>
      <c r="AK30" s="819"/>
      <c r="AL30" s="819"/>
      <c r="AM30" s="819"/>
      <c r="AN30" s="819"/>
      <c r="AO30" s="819"/>
      <c r="AP30" s="819"/>
      <c r="AQ30" s="819"/>
      <c r="AR30" s="819"/>
      <c r="AS30" s="819"/>
      <c r="AT30" s="819"/>
      <c r="AU30" s="819"/>
      <c r="AV30" s="819"/>
      <c r="AW30" s="819"/>
      <c r="AX30" s="819"/>
      <c r="AY30" s="819"/>
      <c r="AZ30" s="819"/>
      <c r="BA30" s="819"/>
      <c r="BB30" s="819"/>
      <c r="BC30" s="819"/>
      <c r="BD30" s="819"/>
      <c r="BE30" s="819"/>
      <c r="BF30" s="819"/>
      <c r="BG30" s="819"/>
      <c r="BH30" s="819"/>
      <c r="BI30" s="819"/>
      <c r="BJ30" s="819"/>
      <c r="BK30" s="819"/>
      <c r="BL30" s="819"/>
      <c r="BM30" s="819"/>
      <c r="BN30" s="819"/>
      <c r="BO30" s="819"/>
      <c r="BP30" s="819"/>
      <c r="BQ30" s="819"/>
      <c r="BR30" s="819"/>
      <c r="BS30" s="819"/>
      <c r="BT30" s="819"/>
      <c r="BU30" s="819"/>
      <c r="BV30" s="819"/>
      <c r="BW30" s="819"/>
      <c r="BX30" s="819"/>
      <c r="BY30" s="819"/>
      <c r="BZ30" s="819"/>
      <c r="CA30" s="819"/>
      <c r="CB30" s="819"/>
      <c r="CC30" s="819"/>
      <c r="CD30" s="819"/>
      <c r="CE30" s="819"/>
      <c r="CF30" s="819"/>
      <c r="CG30" s="819"/>
      <c r="CH30" s="819"/>
      <c r="CI30" s="819"/>
      <c r="CJ30" s="819"/>
      <c r="CK30" s="819"/>
      <c r="CL30" s="819"/>
      <c r="CM30" s="819"/>
    </row>
    <row r="31" spans="1:91" s="441" customFormat="1" ht="25.5" x14ac:dyDescent="0.2">
      <c r="A31" s="748" t="s">
        <v>8685</v>
      </c>
      <c r="B31" s="467">
        <v>97101</v>
      </c>
      <c r="C31" s="467" t="s">
        <v>9059</v>
      </c>
      <c r="D31" s="469" t="s">
        <v>8886</v>
      </c>
      <c r="E31" s="468" t="s">
        <v>8570</v>
      </c>
      <c r="F31" s="467">
        <f>'Memória  '!H43</f>
        <v>11.56</v>
      </c>
      <c r="G31" s="893">
        <v>200.61</v>
      </c>
      <c r="H31" s="456">
        <f t="shared" ref="H31:H35" si="8">ROUND((G31*1.2406),2)</f>
        <v>248.88</v>
      </c>
      <c r="I31" s="456">
        <f>ROUND(PRODUCT(H31*F31),2)</f>
        <v>2877.05</v>
      </c>
      <c r="J31" s="894"/>
      <c r="K31" s="849"/>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row>
    <row r="32" spans="1:91" s="441" customFormat="1" ht="17.25" customHeight="1" x14ac:dyDescent="0.2">
      <c r="A32" s="748" t="s">
        <v>8687</v>
      </c>
      <c r="B32" s="467" t="s">
        <v>549</v>
      </c>
      <c r="C32" s="467" t="s">
        <v>9030</v>
      </c>
      <c r="D32" s="469" t="str">
        <f>IF(B32="","",VLOOKUP($B32,Relatório!$A$3:$I$4070,3,FALSE))</f>
        <v>ESCAVAÇÃO MANUAL DE VALA COM PROFUNDIDADE MENOR OU IGUAL A 1,5M</v>
      </c>
      <c r="E32" s="468" t="s">
        <v>8574</v>
      </c>
      <c r="F32" s="650">
        <f>'Memória  '!H46</f>
        <v>206.14</v>
      </c>
      <c r="G32" s="835">
        <v>55.11</v>
      </c>
      <c r="H32" s="456">
        <f t="shared" si="8"/>
        <v>68.37</v>
      </c>
      <c r="I32" s="456">
        <f t="shared" si="7"/>
        <v>14093.79</v>
      </c>
      <c r="J32" s="894"/>
      <c r="K32" s="849"/>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row>
    <row r="33" spans="1:91" s="445" customFormat="1" x14ac:dyDescent="0.2">
      <c r="A33" s="749" t="s">
        <v>8689</v>
      </c>
      <c r="B33" s="583">
        <v>30435</v>
      </c>
      <c r="C33" s="583" t="s">
        <v>9025</v>
      </c>
      <c r="D33" s="584" t="s">
        <v>9328</v>
      </c>
      <c r="E33" s="585" t="s">
        <v>8574</v>
      </c>
      <c r="F33" s="651">
        <f>'Memória  '!H53</f>
        <v>155.31</v>
      </c>
      <c r="G33" s="784">
        <v>519.47</v>
      </c>
      <c r="H33" s="456">
        <f t="shared" si="8"/>
        <v>644.45000000000005</v>
      </c>
      <c r="I33" s="586">
        <f t="shared" si="7"/>
        <v>100089.53</v>
      </c>
      <c r="J33" s="839"/>
      <c r="K33" s="847"/>
      <c r="L33" s="444"/>
      <c r="M33" s="444"/>
      <c r="N33" s="444"/>
      <c r="O33" s="444"/>
      <c r="P33" s="444"/>
      <c r="Q33" s="444"/>
      <c r="R33" s="444"/>
      <c r="S33" s="444"/>
      <c r="T33" s="444"/>
      <c r="U33" s="444"/>
      <c r="V33" s="444"/>
      <c r="W33" s="444"/>
      <c r="X33" s="444"/>
      <c r="Y33" s="444"/>
      <c r="Z33" s="444"/>
      <c r="AA33" s="444"/>
      <c r="AB33" s="444"/>
      <c r="AC33" s="444"/>
      <c r="AD33" s="444"/>
      <c r="AE33" s="444"/>
      <c r="AF33" s="444"/>
      <c r="AG33" s="444"/>
      <c r="AH33" s="444"/>
      <c r="AI33" s="444"/>
      <c r="AJ33" s="444"/>
      <c r="AK33" s="444"/>
      <c r="AL33" s="444"/>
      <c r="AM33" s="444"/>
      <c r="AN33" s="444"/>
      <c r="AO33" s="444"/>
      <c r="AP33" s="444"/>
      <c r="AQ33" s="444"/>
      <c r="AR33" s="444"/>
      <c r="AS33" s="444"/>
      <c r="AT33" s="444"/>
      <c r="AU33" s="444"/>
      <c r="AV33" s="444"/>
      <c r="AW33" s="444"/>
      <c r="AX33" s="444"/>
      <c r="AY33" s="444"/>
      <c r="AZ33" s="444"/>
      <c r="BA33" s="444"/>
      <c r="BB33" s="444"/>
      <c r="BC33" s="444"/>
      <c r="BD33" s="444"/>
      <c r="BE33" s="444"/>
      <c r="BF33" s="444"/>
      <c r="BG33" s="444"/>
      <c r="BH33" s="444"/>
      <c r="BI33" s="444"/>
      <c r="BJ33" s="444"/>
      <c r="BK33" s="444"/>
      <c r="BL33" s="444"/>
      <c r="BM33" s="444"/>
      <c r="BN33" s="444"/>
      <c r="BO33" s="444"/>
      <c r="BP33" s="444"/>
      <c r="BQ33" s="444"/>
      <c r="BR33" s="444"/>
      <c r="BS33" s="444"/>
      <c r="BT33" s="444"/>
      <c r="BU33" s="444"/>
      <c r="BV33" s="444"/>
      <c r="BW33" s="444"/>
      <c r="BX33" s="444"/>
      <c r="BY33" s="444"/>
      <c r="BZ33" s="444"/>
      <c r="CA33" s="444"/>
      <c r="CB33" s="444"/>
      <c r="CC33" s="444"/>
      <c r="CD33" s="444"/>
      <c r="CE33" s="444"/>
      <c r="CF33" s="444"/>
      <c r="CG33" s="444"/>
      <c r="CH33" s="444"/>
      <c r="CI33" s="444"/>
      <c r="CJ33" s="444"/>
      <c r="CK33" s="444"/>
      <c r="CL33" s="444"/>
      <c r="CM33" s="444"/>
    </row>
    <row r="34" spans="1:91" s="851" customFormat="1" x14ac:dyDescent="0.2">
      <c r="A34" s="748" t="s">
        <v>8691</v>
      </c>
      <c r="B34" s="467" t="str">
        <f>Relatório!$A$389</f>
        <v>ED-48298</v>
      </c>
      <c r="C34" s="467" t="s">
        <v>9030</v>
      </c>
      <c r="D34" s="469" t="str">
        <f>IF(B34="","",VLOOKUP($B34,Relatório!$A$3:$I$4070,3,FALSE))</f>
        <v>CORTE, DOBRA E MONTAGEM DE AÇO CA-50/60</v>
      </c>
      <c r="E34" s="468" t="s">
        <v>9034</v>
      </c>
      <c r="F34" s="650">
        <f>'Memória  '!H55</f>
        <v>4417.5</v>
      </c>
      <c r="G34" s="835">
        <v>13.08</v>
      </c>
      <c r="H34" s="456">
        <f t="shared" si="8"/>
        <v>16.23</v>
      </c>
      <c r="I34" s="456">
        <f t="shared" si="7"/>
        <v>71696.03</v>
      </c>
      <c r="J34" s="894"/>
      <c r="K34" s="849"/>
      <c r="L34" s="850"/>
      <c r="M34" s="850"/>
      <c r="N34" s="850"/>
      <c r="O34" s="850"/>
      <c r="P34" s="850"/>
      <c r="Q34" s="850"/>
      <c r="R34" s="850"/>
      <c r="S34" s="850"/>
      <c r="T34" s="850"/>
      <c r="U34" s="850"/>
      <c r="V34" s="850"/>
      <c r="W34" s="850"/>
      <c r="X34" s="850"/>
      <c r="Y34" s="850"/>
      <c r="Z34" s="850"/>
      <c r="AA34" s="850"/>
      <c r="AB34" s="850"/>
      <c r="AC34" s="850"/>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c r="BB34" s="850"/>
      <c r="BC34" s="850"/>
      <c r="BD34" s="850"/>
      <c r="BE34" s="850"/>
      <c r="BF34" s="850"/>
      <c r="BG34" s="850"/>
      <c r="BH34" s="850"/>
      <c r="BI34" s="850"/>
      <c r="BJ34" s="850"/>
      <c r="BK34" s="850"/>
      <c r="BL34" s="850"/>
      <c r="BM34" s="850"/>
      <c r="BN34" s="850"/>
      <c r="BO34" s="850"/>
      <c r="BP34" s="850"/>
      <c r="BQ34" s="850"/>
      <c r="BR34" s="850"/>
      <c r="BS34" s="850"/>
      <c r="BT34" s="850"/>
      <c r="BU34" s="850"/>
      <c r="BV34" s="850"/>
      <c r="BW34" s="850"/>
      <c r="BX34" s="850"/>
      <c r="BY34" s="850"/>
      <c r="BZ34" s="850"/>
      <c r="CA34" s="850"/>
      <c r="CB34" s="850"/>
      <c r="CC34" s="850"/>
      <c r="CD34" s="850"/>
      <c r="CE34" s="850"/>
      <c r="CF34" s="850"/>
      <c r="CG34" s="850"/>
      <c r="CH34" s="850"/>
      <c r="CI34" s="850"/>
      <c r="CJ34" s="850"/>
      <c r="CK34" s="850"/>
      <c r="CL34" s="850"/>
      <c r="CM34" s="850"/>
    </row>
    <row r="35" spans="1:91" s="441" customFormat="1" x14ac:dyDescent="0.2">
      <c r="A35" s="748" t="s">
        <v>8703</v>
      </c>
      <c r="B35" s="467" t="s">
        <v>733</v>
      </c>
      <c r="C35" s="467" t="s">
        <v>9030</v>
      </c>
      <c r="D35" s="469" t="str">
        <f>IF(B35="","",VLOOKUP($B35,Relatório!$A$3:$I$4070,3,FALSE))</f>
        <v>FORMA E DESFORMA DE TÁBUA E SARRAFO, REAPROVEITAMENTO (3X) (FUNDAÇÃO)</v>
      </c>
      <c r="E35" s="468" t="s">
        <v>8570</v>
      </c>
      <c r="F35" s="650">
        <f>'Memória  '!H58</f>
        <v>620.64</v>
      </c>
      <c r="G35" s="835">
        <v>58.57</v>
      </c>
      <c r="H35" s="456">
        <f t="shared" si="8"/>
        <v>72.66</v>
      </c>
      <c r="I35" s="456">
        <f t="shared" si="7"/>
        <v>45095.7</v>
      </c>
      <c r="J35" s="894"/>
      <c r="K35" s="849"/>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row>
    <row r="36" spans="1:91" s="953" customFormat="1" x14ac:dyDescent="0.2">
      <c r="A36" s="943"/>
      <c r="B36" s="944"/>
      <c r="C36" s="944"/>
      <c r="D36" s="945" t="s">
        <v>8880</v>
      </c>
      <c r="E36" s="946"/>
      <c r="F36" s="947"/>
      <c r="G36" s="948"/>
      <c r="H36" s="949">
        <f t="shared" si="6"/>
        <v>0</v>
      </c>
      <c r="I36" s="949">
        <f t="shared" si="7"/>
        <v>0</v>
      </c>
      <c r="J36" s="950"/>
      <c r="K36" s="951"/>
      <c r="L36" s="952"/>
      <c r="M36" s="952"/>
      <c r="N36" s="952"/>
      <c r="O36" s="952"/>
      <c r="P36" s="952"/>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52"/>
      <c r="AR36" s="952"/>
      <c r="AS36" s="952"/>
      <c r="AT36" s="952"/>
      <c r="AU36" s="952"/>
      <c r="AV36" s="952"/>
      <c r="AW36" s="952"/>
      <c r="AX36" s="952"/>
      <c r="AY36" s="952"/>
      <c r="AZ36" s="952"/>
      <c r="BA36" s="952"/>
      <c r="BB36" s="952"/>
      <c r="BC36" s="952"/>
      <c r="BD36" s="952"/>
      <c r="BE36" s="952"/>
      <c r="BF36" s="952"/>
      <c r="BG36" s="952"/>
      <c r="BH36" s="952"/>
      <c r="BI36" s="952"/>
      <c r="BJ36" s="952"/>
      <c r="BK36" s="952"/>
      <c r="BL36" s="952"/>
      <c r="BM36" s="952"/>
      <c r="BN36" s="952"/>
      <c r="BO36" s="952"/>
      <c r="BP36" s="952"/>
      <c r="BQ36" s="952"/>
      <c r="BR36" s="952"/>
      <c r="BS36" s="952"/>
      <c r="BT36" s="952"/>
      <c r="BU36" s="952"/>
      <c r="BV36" s="952"/>
      <c r="BW36" s="952"/>
      <c r="BX36" s="952"/>
      <c r="BY36" s="952"/>
      <c r="BZ36" s="952"/>
      <c r="CA36" s="952"/>
      <c r="CB36" s="952"/>
      <c r="CC36" s="952"/>
      <c r="CD36" s="952"/>
      <c r="CE36" s="952"/>
      <c r="CF36" s="952"/>
      <c r="CG36" s="952"/>
      <c r="CH36" s="952"/>
      <c r="CI36" s="952"/>
      <c r="CJ36" s="952"/>
      <c r="CK36" s="952"/>
      <c r="CL36" s="952"/>
      <c r="CM36" s="952"/>
    </row>
    <row r="37" spans="1:91" s="851" customFormat="1" x14ac:dyDescent="0.2">
      <c r="A37" s="748" t="s">
        <v>8707</v>
      </c>
      <c r="B37" s="467" t="str">
        <f>Relatório!$A$389</f>
        <v>ED-48298</v>
      </c>
      <c r="C37" s="467" t="s">
        <v>9030</v>
      </c>
      <c r="D37" s="469" t="str">
        <f>IF(B37="","",VLOOKUP($B37,Relatório!$A$3:$I$4070,3,FALSE))</f>
        <v>CORTE, DOBRA E MONTAGEM DE AÇO CA-50/60</v>
      </c>
      <c r="E37" s="468" t="s">
        <v>9034</v>
      </c>
      <c r="F37" s="650">
        <f>'Memória  '!H61</f>
        <v>2746.3</v>
      </c>
      <c r="G37" s="835">
        <v>13.08</v>
      </c>
      <c r="H37" s="456">
        <f t="shared" ref="H37:H40" si="9">ROUND((G37*1.2406),2)</f>
        <v>16.23</v>
      </c>
      <c r="I37" s="456">
        <f t="shared" si="7"/>
        <v>44572.45</v>
      </c>
      <c r="J37" s="894"/>
      <c r="K37" s="849"/>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50"/>
      <c r="AJ37" s="850"/>
      <c r="AK37" s="850"/>
      <c r="AL37" s="850"/>
      <c r="AM37" s="850"/>
      <c r="AN37" s="850"/>
      <c r="AO37" s="850"/>
      <c r="AP37" s="850"/>
      <c r="AQ37" s="850"/>
      <c r="AR37" s="850"/>
      <c r="AS37" s="850"/>
      <c r="AT37" s="850"/>
      <c r="AU37" s="850"/>
      <c r="AV37" s="850"/>
      <c r="AW37" s="850"/>
      <c r="AX37" s="850"/>
      <c r="AY37" s="850"/>
      <c r="AZ37" s="850"/>
      <c r="BA37" s="850"/>
      <c r="BB37" s="850"/>
      <c r="BC37" s="850"/>
      <c r="BD37" s="850"/>
      <c r="BE37" s="850"/>
      <c r="BF37" s="850"/>
      <c r="BG37" s="850"/>
      <c r="BH37" s="850"/>
      <c r="BI37" s="850"/>
      <c r="BJ37" s="850"/>
      <c r="BK37" s="850"/>
      <c r="BL37" s="850"/>
      <c r="BM37" s="850"/>
      <c r="BN37" s="850"/>
      <c r="BO37" s="850"/>
      <c r="BP37" s="850"/>
      <c r="BQ37" s="850"/>
      <c r="BR37" s="850"/>
      <c r="BS37" s="850"/>
      <c r="BT37" s="850"/>
      <c r="BU37" s="850"/>
      <c r="BV37" s="850"/>
      <c r="BW37" s="850"/>
      <c r="BX37" s="850"/>
      <c r="BY37" s="850"/>
      <c r="BZ37" s="850"/>
      <c r="CA37" s="850"/>
      <c r="CB37" s="850"/>
      <c r="CC37" s="850"/>
      <c r="CD37" s="850"/>
      <c r="CE37" s="850"/>
      <c r="CF37" s="850"/>
      <c r="CG37" s="850"/>
      <c r="CH37" s="850"/>
      <c r="CI37" s="850"/>
      <c r="CJ37" s="850"/>
      <c r="CK37" s="850"/>
      <c r="CL37" s="850"/>
      <c r="CM37" s="850"/>
    </row>
    <row r="38" spans="1:91" s="441" customFormat="1" ht="25.5" customHeight="1" x14ac:dyDescent="0.2">
      <c r="A38" s="748" t="s">
        <v>8709</v>
      </c>
      <c r="B38" s="467" t="s">
        <v>831</v>
      </c>
      <c r="C38" s="467" t="s">
        <v>9030</v>
      </c>
      <c r="D38" s="469" t="str">
        <f>IF(B38="","",VLOOKUP($B38,Relatório!$A$3:$I$4070,3,FALSE))</f>
        <v>FORMA E DESFORMA DE COMPENSADO RESINADO, ESP. 10MM, REAPROVEITAMENTO (3X), EXCLUSIVE ESCORAMENTO</v>
      </c>
      <c r="E38" s="468" t="s">
        <v>8570</v>
      </c>
      <c r="F38" s="650">
        <f>'Memória  '!H64</f>
        <v>847.19</v>
      </c>
      <c r="G38" s="835">
        <v>59.74</v>
      </c>
      <c r="H38" s="456">
        <f t="shared" si="9"/>
        <v>74.11</v>
      </c>
      <c r="I38" s="456">
        <f t="shared" si="7"/>
        <v>62785.25</v>
      </c>
      <c r="J38" s="894"/>
      <c r="K38" s="849"/>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row>
    <row r="39" spans="1:91" s="441" customFormat="1" x14ac:dyDescent="0.2">
      <c r="A39" s="748" t="s">
        <v>8711</v>
      </c>
      <c r="B39" s="467">
        <f>B33</f>
        <v>30435</v>
      </c>
      <c r="C39" s="467" t="str">
        <f>C33</f>
        <v>SBC</v>
      </c>
      <c r="D39" s="469" t="str">
        <f>D33</f>
        <v>CONCRETO USINADO 20,0MPa PARA BALDRAMES</v>
      </c>
      <c r="E39" s="468" t="s">
        <v>8574</v>
      </c>
      <c r="F39" s="650">
        <f>'Memória  '!G67</f>
        <v>50.83</v>
      </c>
      <c r="G39" s="835">
        <v>519.47</v>
      </c>
      <c r="H39" s="456">
        <f t="shared" si="9"/>
        <v>644.45000000000005</v>
      </c>
      <c r="I39" s="456">
        <f t="shared" si="7"/>
        <v>32757.39</v>
      </c>
      <c r="J39" s="894"/>
      <c r="K39" s="849"/>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40"/>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row>
    <row r="40" spans="1:91" s="441" customFormat="1" x14ac:dyDescent="0.2">
      <c r="A40" s="748" t="s">
        <v>8712</v>
      </c>
      <c r="B40" s="467">
        <v>98557</v>
      </c>
      <c r="C40" s="467" t="s">
        <v>9059</v>
      </c>
      <c r="D40" s="469" t="s">
        <v>9329</v>
      </c>
      <c r="E40" s="468" t="s">
        <v>8570</v>
      </c>
      <c r="F40" s="650">
        <f>'Memória  '!H68</f>
        <v>847.19</v>
      </c>
      <c r="G40" s="835">
        <v>40.61</v>
      </c>
      <c r="H40" s="456">
        <f t="shared" si="9"/>
        <v>50.38</v>
      </c>
      <c r="I40" s="456">
        <f t="shared" si="7"/>
        <v>42681.43</v>
      </c>
      <c r="J40" s="894"/>
      <c r="K40" s="849"/>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row>
    <row r="41" spans="1:91" s="953" customFormat="1" x14ac:dyDescent="0.2">
      <c r="A41" s="943"/>
      <c r="B41" s="944"/>
      <c r="C41" s="944"/>
      <c r="D41" s="945" t="s">
        <v>8882</v>
      </c>
      <c r="E41" s="946"/>
      <c r="F41" s="947"/>
      <c r="G41" s="948"/>
      <c r="H41" s="949">
        <f t="shared" si="6"/>
        <v>0</v>
      </c>
      <c r="I41" s="949">
        <f t="shared" si="7"/>
        <v>0</v>
      </c>
      <c r="J41" s="950"/>
      <c r="K41" s="951"/>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c r="AU41" s="952"/>
      <c r="AV41" s="952"/>
      <c r="AW41" s="952"/>
      <c r="AX41" s="952"/>
      <c r="AY41" s="952"/>
      <c r="AZ41" s="952"/>
      <c r="BA41" s="952"/>
      <c r="BB41" s="952"/>
      <c r="BC41" s="952"/>
      <c r="BD41" s="952"/>
      <c r="BE41" s="952"/>
      <c r="BF41" s="952"/>
      <c r="BG41" s="952"/>
      <c r="BH41" s="952"/>
      <c r="BI41" s="952"/>
      <c r="BJ41" s="952"/>
      <c r="BK41" s="952"/>
      <c r="BL41" s="952"/>
      <c r="BM41" s="952"/>
      <c r="BN41" s="952"/>
      <c r="BO41" s="952"/>
      <c r="BP41" s="952"/>
      <c r="BQ41" s="952"/>
      <c r="BR41" s="952"/>
      <c r="BS41" s="952"/>
      <c r="BT41" s="952"/>
      <c r="BU41" s="952"/>
      <c r="BV41" s="952"/>
      <c r="BW41" s="952"/>
      <c r="BX41" s="952"/>
      <c r="BY41" s="952"/>
      <c r="BZ41" s="952"/>
      <c r="CA41" s="952"/>
      <c r="CB41" s="952"/>
      <c r="CC41" s="952"/>
      <c r="CD41" s="952"/>
      <c r="CE41" s="952"/>
      <c r="CF41" s="952"/>
      <c r="CG41" s="952"/>
      <c r="CH41" s="952"/>
      <c r="CI41" s="952"/>
      <c r="CJ41" s="952"/>
      <c r="CK41" s="952"/>
      <c r="CL41" s="952"/>
      <c r="CM41" s="952"/>
    </row>
    <row r="42" spans="1:91" s="851" customFormat="1" x14ac:dyDescent="0.2">
      <c r="A42" s="748" t="s">
        <v>8713</v>
      </c>
      <c r="B42" s="467" t="str">
        <f>Relatório!$A$389</f>
        <v>ED-48298</v>
      </c>
      <c r="C42" s="467" t="s">
        <v>9030</v>
      </c>
      <c r="D42" s="469" t="str">
        <f>IF(B42="","",VLOOKUP($B42,Relatório!$A$3:$I$4070,3,FALSE))</f>
        <v>CORTE, DOBRA E MONTAGEM DE AÇO CA-50/60</v>
      </c>
      <c r="E42" s="468" t="s">
        <v>9034</v>
      </c>
      <c r="F42" s="650">
        <f>'Memória  '!H71</f>
        <v>3812.8</v>
      </c>
      <c r="G42" s="835">
        <v>13.08</v>
      </c>
      <c r="H42" s="456">
        <f t="shared" ref="H42:H44" si="10">ROUND((G42*1.2406),2)</f>
        <v>16.23</v>
      </c>
      <c r="I42" s="456">
        <f t="shared" si="7"/>
        <v>61881.74</v>
      </c>
      <c r="J42" s="894"/>
      <c r="K42" s="849"/>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50"/>
      <c r="AJ42" s="850"/>
      <c r="AK42" s="850"/>
      <c r="AL42" s="850"/>
      <c r="AM42" s="850"/>
      <c r="AN42" s="850"/>
      <c r="AO42" s="850"/>
      <c r="AP42" s="850"/>
      <c r="AQ42" s="850"/>
      <c r="AR42" s="850"/>
      <c r="AS42" s="850"/>
      <c r="AT42" s="850"/>
      <c r="AU42" s="850"/>
      <c r="AV42" s="850"/>
      <c r="AW42" s="850"/>
      <c r="AX42" s="850"/>
      <c r="AY42" s="850"/>
      <c r="AZ42" s="850"/>
      <c r="BA42" s="850"/>
      <c r="BB42" s="850"/>
      <c r="BC42" s="850"/>
      <c r="BD42" s="850"/>
      <c r="BE42" s="850"/>
      <c r="BF42" s="850"/>
      <c r="BG42" s="850"/>
      <c r="BH42" s="850"/>
      <c r="BI42" s="850"/>
      <c r="BJ42" s="850"/>
      <c r="BK42" s="850"/>
      <c r="BL42" s="850"/>
      <c r="BM42" s="850"/>
      <c r="BN42" s="850"/>
      <c r="BO42" s="850"/>
      <c r="BP42" s="850"/>
      <c r="BQ42" s="850"/>
      <c r="BR42" s="850"/>
      <c r="BS42" s="850"/>
      <c r="BT42" s="850"/>
      <c r="BU42" s="850"/>
      <c r="BV42" s="850"/>
      <c r="BW42" s="850"/>
      <c r="BX42" s="850"/>
      <c r="BY42" s="850"/>
      <c r="BZ42" s="850"/>
      <c r="CA42" s="850"/>
      <c r="CB42" s="850"/>
      <c r="CC42" s="850"/>
      <c r="CD42" s="850"/>
      <c r="CE42" s="850"/>
      <c r="CF42" s="850"/>
      <c r="CG42" s="850"/>
      <c r="CH42" s="850"/>
      <c r="CI42" s="850"/>
      <c r="CJ42" s="850"/>
      <c r="CK42" s="850"/>
      <c r="CL42" s="850"/>
      <c r="CM42" s="850"/>
    </row>
    <row r="43" spans="1:91" s="441" customFormat="1" ht="25.5" customHeight="1" x14ac:dyDescent="0.2">
      <c r="A43" s="748" t="s">
        <v>8714</v>
      </c>
      <c r="B43" s="467" t="s">
        <v>831</v>
      </c>
      <c r="C43" s="467" t="s">
        <v>9030</v>
      </c>
      <c r="D43" s="469" t="str">
        <f>IF(B43="","",VLOOKUP($B43,Relatório!$A$3:$I$4070,3,FALSE))</f>
        <v>FORMA E DESFORMA DE COMPENSADO RESINADO, ESP. 10MM, REAPROVEITAMENTO (3X), EXCLUSIVE ESCORAMENTO</v>
      </c>
      <c r="E43" s="468" t="s">
        <v>8570</v>
      </c>
      <c r="F43" s="650">
        <f>'Memória  '!H74</f>
        <v>540.29999999999995</v>
      </c>
      <c r="G43" s="835">
        <v>59.74</v>
      </c>
      <c r="H43" s="456">
        <f t="shared" si="10"/>
        <v>74.11</v>
      </c>
      <c r="I43" s="456">
        <f t="shared" si="7"/>
        <v>40041.629999999997</v>
      </c>
      <c r="J43" s="894"/>
      <c r="K43" s="849"/>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40"/>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row>
    <row r="44" spans="1:91" s="441" customFormat="1" ht="32.25" customHeight="1" x14ac:dyDescent="0.2">
      <c r="A44" s="748" t="s">
        <v>8715</v>
      </c>
      <c r="B44" s="467" t="s">
        <v>855</v>
      </c>
      <c r="C44" s="467" t="s">
        <v>9030</v>
      </c>
      <c r="D44" s="469" t="str">
        <f>IF(B44="","",VLOOKUP($B44,Relatório!$A$3:$I$4070,3,FALSE))</f>
        <v>FORNECIMENTO DE CONCRETO ESTRUTURAL, USINADO BOMBEADO, COM FCK 25 MPA, INCLUSIVE LANÇAMENTO, ADENSAMENTO E ACABAMENTO</v>
      </c>
      <c r="E44" s="468" t="s">
        <v>8574</v>
      </c>
      <c r="F44" s="650">
        <f>'Memória  '!H76</f>
        <v>30.34</v>
      </c>
      <c r="G44" s="835">
        <v>692.06</v>
      </c>
      <c r="H44" s="456">
        <f t="shared" si="10"/>
        <v>858.57</v>
      </c>
      <c r="I44" s="456">
        <f t="shared" si="7"/>
        <v>26049.01</v>
      </c>
      <c r="J44" s="894"/>
      <c r="K44" s="849"/>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0"/>
      <c r="CJ44" s="440"/>
      <c r="CK44" s="440"/>
      <c r="CL44" s="440"/>
      <c r="CM44" s="440"/>
    </row>
    <row r="45" spans="1:91" s="953" customFormat="1" x14ac:dyDescent="0.2">
      <c r="A45" s="943"/>
      <c r="B45" s="944"/>
      <c r="C45" s="944"/>
      <c r="D45" s="945" t="s">
        <v>8883</v>
      </c>
      <c r="E45" s="946"/>
      <c r="F45" s="947"/>
      <c r="G45" s="948"/>
      <c r="H45" s="949">
        <f t="shared" si="6"/>
        <v>0</v>
      </c>
      <c r="I45" s="949">
        <f t="shared" si="7"/>
        <v>0</v>
      </c>
      <c r="J45" s="950"/>
      <c r="K45" s="951"/>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c r="AU45" s="952"/>
      <c r="AV45" s="952"/>
      <c r="AW45" s="952"/>
      <c r="AX45" s="952"/>
      <c r="AY45" s="952"/>
      <c r="AZ45" s="952"/>
      <c r="BA45" s="952"/>
      <c r="BB45" s="952"/>
      <c r="BC45" s="952"/>
      <c r="BD45" s="952"/>
      <c r="BE45" s="952"/>
      <c r="BF45" s="952"/>
      <c r="BG45" s="952"/>
      <c r="BH45" s="952"/>
      <c r="BI45" s="952"/>
      <c r="BJ45" s="952"/>
      <c r="BK45" s="952"/>
      <c r="BL45" s="952"/>
      <c r="BM45" s="952"/>
      <c r="BN45" s="952"/>
      <c r="BO45" s="952"/>
      <c r="BP45" s="952"/>
      <c r="BQ45" s="952"/>
      <c r="BR45" s="952"/>
      <c r="BS45" s="952"/>
      <c r="BT45" s="952"/>
      <c r="BU45" s="952"/>
      <c r="BV45" s="952"/>
      <c r="BW45" s="952"/>
      <c r="BX45" s="952"/>
      <c r="BY45" s="952"/>
      <c r="BZ45" s="952"/>
      <c r="CA45" s="952"/>
      <c r="CB45" s="952"/>
      <c r="CC45" s="952"/>
      <c r="CD45" s="952"/>
      <c r="CE45" s="952"/>
      <c r="CF45" s="952"/>
      <c r="CG45" s="952"/>
      <c r="CH45" s="952"/>
      <c r="CI45" s="952"/>
      <c r="CJ45" s="952"/>
      <c r="CK45" s="952"/>
      <c r="CL45" s="952"/>
      <c r="CM45" s="952"/>
    </row>
    <row r="46" spans="1:91" s="851" customFormat="1" x14ac:dyDescent="0.2">
      <c r="A46" s="748" t="s">
        <v>8716</v>
      </c>
      <c r="B46" s="467" t="str">
        <f>Relatório!$A$389</f>
        <v>ED-48298</v>
      </c>
      <c r="C46" s="467" t="s">
        <v>9030</v>
      </c>
      <c r="D46" s="469" t="str">
        <f>IF(B46="","",VLOOKUP($B46,Relatório!$A$3:$I$4070,3,FALSE))</f>
        <v>CORTE, DOBRA E MONTAGEM DE AÇO CA-50/60</v>
      </c>
      <c r="E46" s="468" t="s">
        <v>9034</v>
      </c>
      <c r="F46" s="650">
        <f>'Memória  '!H79</f>
        <v>4709.8</v>
      </c>
      <c r="G46" s="835">
        <v>13.08</v>
      </c>
      <c r="H46" s="456">
        <f t="shared" ref="H46:H48" si="11">ROUND((G46*1.2406),2)</f>
        <v>16.23</v>
      </c>
      <c r="I46" s="456">
        <f t="shared" si="7"/>
        <v>76440.05</v>
      </c>
      <c r="J46" s="894"/>
      <c r="K46" s="849"/>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0"/>
      <c r="AL46" s="850"/>
      <c r="AM46" s="850"/>
      <c r="AN46" s="850"/>
      <c r="AO46" s="850"/>
      <c r="AP46" s="850"/>
      <c r="AQ46" s="850"/>
      <c r="AR46" s="850"/>
      <c r="AS46" s="850"/>
      <c r="AT46" s="850"/>
      <c r="AU46" s="850"/>
      <c r="AV46" s="850"/>
      <c r="AW46" s="850"/>
      <c r="AX46" s="850"/>
      <c r="AY46" s="850"/>
      <c r="AZ46" s="850"/>
      <c r="BA46" s="850"/>
      <c r="BB46" s="850"/>
      <c r="BC46" s="850"/>
      <c r="BD46" s="850"/>
      <c r="BE46" s="850"/>
      <c r="BF46" s="850"/>
      <c r="BG46" s="850"/>
      <c r="BH46" s="850"/>
      <c r="BI46" s="850"/>
      <c r="BJ46" s="850"/>
      <c r="BK46" s="850"/>
      <c r="BL46" s="850"/>
      <c r="BM46" s="850"/>
      <c r="BN46" s="850"/>
      <c r="BO46" s="850"/>
      <c r="BP46" s="850"/>
      <c r="BQ46" s="850"/>
      <c r="BR46" s="850"/>
      <c r="BS46" s="850"/>
      <c r="BT46" s="850"/>
      <c r="BU46" s="850"/>
      <c r="BV46" s="850"/>
      <c r="BW46" s="850"/>
      <c r="BX46" s="850"/>
      <c r="BY46" s="850"/>
      <c r="BZ46" s="850"/>
      <c r="CA46" s="850"/>
      <c r="CB46" s="850"/>
      <c r="CC46" s="850"/>
      <c r="CD46" s="850"/>
      <c r="CE46" s="850"/>
      <c r="CF46" s="850"/>
      <c r="CG46" s="850"/>
      <c r="CH46" s="850"/>
      <c r="CI46" s="850"/>
      <c r="CJ46" s="850"/>
      <c r="CK46" s="850"/>
      <c r="CL46" s="850"/>
      <c r="CM46" s="850"/>
    </row>
    <row r="47" spans="1:91" s="441" customFormat="1" ht="25.5" customHeight="1" x14ac:dyDescent="0.2">
      <c r="A47" s="748" t="s">
        <v>8718</v>
      </c>
      <c r="B47" s="467" t="s">
        <v>831</v>
      </c>
      <c r="C47" s="467" t="s">
        <v>9030</v>
      </c>
      <c r="D47" s="469" t="str">
        <f>IF(B47="","",VLOOKUP($B47,Relatório!$A$3:$I$4070,3,FALSE))</f>
        <v>FORMA E DESFORMA DE COMPENSADO RESINADO, ESP. 10MM, REAPROVEITAMENTO (3X), EXCLUSIVE ESCORAMENTO</v>
      </c>
      <c r="E47" s="468" t="s">
        <v>8570</v>
      </c>
      <c r="F47" s="650">
        <f>'Memória  '!H82</f>
        <v>1084.18</v>
      </c>
      <c r="G47" s="835">
        <v>59.74</v>
      </c>
      <c r="H47" s="456">
        <f t="shared" si="11"/>
        <v>74.11</v>
      </c>
      <c r="I47" s="456">
        <f t="shared" si="7"/>
        <v>80348.58</v>
      </c>
      <c r="J47" s="894"/>
      <c r="K47" s="849"/>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440"/>
      <c r="AJ47" s="440"/>
      <c r="AK47" s="440"/>
      <c r="AL47" s="440"/>
      <c r="AM47" s="440"/>
      <c r="AN47" s="440"/>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row>
    <row r="48" spans="1:91" s="441" customFormat="1" ht="32.25" customHeight="1" x14ac:dyDescent="0.2">
      <c r="A48" s="748" t="s">
        <v>8898</v>
      </c>
      <c r="B48" s="467" t="s">
        <v>855</v>
      </c>
      <c r="C48" s="467" t="s">
        <v>9030</v>
      </c>
      <c r="D48" s="469" t="str">
        <f>IF(B48="","",VLOOKUP($B48,Relatório!$A$3:$I$4070,3,FALSE))</f>
        <v>FORNECIMENTO DE CONCRETO ESTRUTURAL, USINADO BOMBEADO, COM FCK 25 MPA, INCLUSIVE LANÇAMENTO, ADENSAMENTO E ACABAMENTO</v>
      </c>
      <c r="E48" s="468" t="s">
        <v>8574</v>
      </c>
      <c r="F48" s="650">
        <f>'Memória  '!H84</f>
        <v>68.61</v>
      </c>
      <c r="G48" s="835">
        <v>692.06</v>
      </c>
      <c r="H48" s="456">
        <f t="shared" si="11"/>
        <v>858.57</v>
      </c>
      <c r="I48" s="456">
        <f t="shared" si="7"/>
        <v>58906.49</v>
      </c>
      <c r="J48" s="894"/>
      <c r="K48" s="849"/>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row>
    <row r="49" spans="1:91" s="953" customFormat="1" x14ac:dyDescent="0.2">
      <c r="A49" s="943"/>
      <c r="B49" s="944"/>
      <c r="C49" s="944"/>
      <c r="D49" s="945" t="s">
        <v>8065</v>
      </c>
      <c r="E49" s="946"/>
      <c r="F49" s="944"/>
      <c r="G49" s="955"/>
      <c r="H49" s="949">
        <f t="shared" si="6"/>
        <v>0</v>
      </c>
      <c r="I49" s="949">
        <f t="shared" si="7"/>
        <v>0</v>
      </c>
      <c r="J49" s="950"/>
      <c r="K49" s="951"/>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952"/>
      <c r="BH49" s="952"/>
      <c r="BI49" s="952"/>
      <c r="BJ49" s="952"/>
      <c r="BK49" s="952"/>
      <c r="BL49" s="952"/>
      <c r="BM49" s="952"/>
      <c r="BN49" s="952"/>
      <c r="BO49" s="952"/>
      <c r="BP49" s="952"/>
      <c r="BQ49" s="952"/>
      <c r="BR49" s="952"/>
      <c r="BS49" s="952"/>
      <c r="BT49" s="952"/>
      <c r="BU49" s="952"/>
      <c r="BV49" s="952"/>
      <c r="BW49" s="952"/>
      <c r="BX49" s="952"/>
      <c r="BY49" s="952"/>
      <c r="BZ49" s="952"/>
      <c r="CA49" s="952"/>
      <c r="CB49" s="952"/>
      <c r="CC49" s="952"/>
      <c r="CD49" s="952"/>
      <c r="CE49" s="952"/>
      <c r="CF49" s="952"/>
      <c r="CG49" s="952"/>
      <c r="CH49" s="952"/>
      <c r="CI49" s="952"/>
      <c r="CJ49" s="952"/>
      <c r="CK49" s="952"/>
      <c r="CL49" s="952"/>
      <c r="CM49" s="952"/>
    </row>
    <row r="50" spans="1:91" s="441" customFormat="1" ht="27" customHeight="1" x14ac:dyDescent="0.2">
      <c r="A50" s="748" t="s">
        <v>8899</v>
      </c>
      <c r="B50" s="467" t="str">
        <f>Relatório!$A$2981</f>
        <v>ED-50848</v>
      </c>
      <c r="C50" s="467" t="s">
        <v>9030</v>
      </c>
      <c r="D50" s="954" t="str">
        <f>IF(B50="","",VLOOKUP($B50,Relatório!$A$3:$I$4070,3,FALSE))</f>
        <v>LAJE 10 CM MACIÇA DE CONCRETO 20 MPa, COM ARMAÇÃO, FORMA RESINADA, ESCORAMENTO E DESFORMA</v>
      </c>
      <c r="E50" s="468" t="s">
        <v>8570</v>
      </c>
      <c r="F50" s="650">
        <f>'Memória  '!H87</f>
        <v>1570.44</v>
      </c>
      <c r="G50" s="835">
        <v>212.45</v>
      </c>
      <c r="H50" s="456">
        <f t="shared" ref="H50:H51" si="12">ROUND((G50*1.2406),2)</f>
        <v>263.57</v>
      </c>
      <c r="I50" s="456">
        <f t="shared" si="7"/>
        <v>413920.87</v>
      </c>
      <c r="J50" s="894"/>
      <c r="K50" s="849"/>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40"/>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row>
    <row r="51" spans="1:91" s="441" customFormat="1" x14ac:dyDescent="0.2">
      <c r="A51" s="748" t="s">
        <v>8900</v>
      </c>
      <c r="B51" s="467" t="s">
        <v>1564</v>
      </c>
      <c r="C51" s="467" t="s">
        <v>9030</v>
      </c>
      <c r="D51" s="469" t="s">
        <v>9408</v>
      </c>
      <c r="E51" s="468" t="s">
        <v>8570</v>
      </c>
      <c r="F51" s="650">
        <f>'Memória  '!H91</f>
        <v>238.41</v>
      </c>
      <c r="G51" s="835">
        <v>62.25</v>
      </c>
      <c r="H51" s="456">
        <f t="shared" si="12"/>
        <v>77.23</v>
      </c>
      <c r="I51" s="456">
        <f t="shared" si="7"/>
        <v>18412.400000000001</v>
      </c>
      <c r="J51" s="894"/>
      <c r="K51" s="849"/>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40"/>
      <c r="AO51" s="440"/>
      <c r="AP51" s="440"/>
      <c r="AQ51" s="440"/>
      <c r="AR51" s="440"/>
      <c r="AS51" s="440"/>
      <c r="AT51" s="440"/>
      <c r="AU51" s="440"/>
      <c r="AV51" s="440"/>
      <c r="AW51" s="440"/>
      <c r="AX51" s="440"/>
      <c r="AY51" s="440"/>
      <c r="AZ51" s="440"/>
      <c r="BA51" s="440"/>
      <c r="BB51" s="440"/>
      <c r="BC51" s="440"/>
      <c r="BD51" s="440"/>
      <c r="BE51" s="440"/>
      <c r="BF51" s="440"/>
      <c r="BG51" s="440"/>
      <c r="BH51" s="440"/>
      <c r="BI51" s="440"/>
      <c r="BJ51" s="440"/>
      <c r="BK51" s="440"/>
      <c r="BL51" s="440"/>
      <c r="BM51" s="440"/>
      <c r="BN51" s="440"/>
      <c r="BO51" s="440"/>
      <c r="BP51" s="440"/>
      <c r="BQ51" s="440"/>
      <c r="BR51" s="440"/>
      <c r="BS51" s="440"/>
      <c r="BT51" s="440"/>
      <c r="BU51" s="440"/>
      <c r="BV51" s="440"/>
      <c r="BW51" s="440"/>
      <c r="BX51" s="440"/>
      <c r="BY51" s="440"/>
      <c r="BZ51" s="440"/>
      <c r="CA51" s="440"/>
      <c r="CB51" s="440"/>
      <c r="CC51" s="440"/>
      <c r="CD51" s="440"/>
      <c r="CE51" s="440"/>
      <c r="CF51" s="440"/>
      <c r="CG51" s="440"/>
      <c r="CH51" s="440"/>
      <c r="CI51" s="440"/>
      <c r="CJ51" s="440"/>
      <c r="CK51" s="440"/>
      <c r="CL51" s="440"/>
      <c r="CM51" s="440"/>
    </row>
    <row r="52" spans="1:91" s="913" customFormat="1" x14ac:dyDescent="0.2">
      <c r="A52" s="905" t="s">
        <v>9418</v>
      </c>
      <c r="B52" s="906"/>
      <c r="C52" s="906"/>
      <c r="D52" s="907" t="s">
        <v>8066</v>
      </c>
      <c r="E52" s="906"/>
      <c r="F52" s="914"/>
      <c r="G52" s="915"/>
      <c r="H52" s="909"/>
      <c r="I52" s="916">
        <f>SUM(I53:I57)</f>
        <v>265975.20999999996</v>
      </c>
      <c r="J52" s="911"/>
      <c r="K52" s="912"/>
    </row>
    <row r="53" spans="1:91" s="439" customFormat="1" ht="25.5" x14ac:dyDescent="0.2">
      <c r="A53" s="748" t="s">
        <v>8722</v>
      </c>
      <c r="B53" s="467" t="s">
        <v>1041</v>
      </c>
      <c r="C53" s="467" t="s">
        <v>9030</v>
      </c>
      <c r="D53" s="469" t="str">
        <f>IF(B53="","",VLOOKUP($B53,Relatório!$A$3:$I$4070,3,FALSE))</f>
        <v>ALVENARIA ESTRUTURAL COM BLOCO DE CONCRETO, ESP. 14CM, (FBK 4,5MPA), COM ACABAMENTO APARENTE, INCLUSIVE ARGAMASSA PARA ASSENTAMENTO</v>
      </c>
      <c r="E53" s="468" t="s">
        <v>8570</v>
      </c>
      <c r="F53" s="650">
        <f>'Memória  '!H99</f>
        <v>103.49</v>
      </c>
      <c r="G53" s="784">
        <v>55.55</v>
      </c>
      <c r="H53" s="456">
        <f t="shared" ref="H53:H57" si="13">ROUND((G53*1.2406),2)</f>
        <v>68.92</v>
      </c>
      <c r="I53" s="456">
        <f t="shared" si="7"/>
        <v>7132.53</v>
      </c>
      <c r="J53" s="839"/>
      <c r="K53" s="847"/>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row>
    <row r="54" spans="1:91" s="464" customFormat="1" ht="25.5" x14ac:dyDescent="0.2">
      <c r="A54" s="748" t="s">
        <v>8724</v>
      </c>
      <c r="B54" s="467" t="s">
        <v>1021</v>
      </c>
      <c r="C54" s="467" t="s">
        <v>9030</v>
      </c>
      <c r="D54" s="469" t="str">
        <f>IF(B54="","",VLOOKUP($B54,Relatório!$A$3:$I$4070,3,FALSE))</f>
        <v>ALVENARIA DE VEDAÇÃO COM TIJOLO CERÂMICO FURADO, ESP. 14CM, PARA REVESTIMENTO, INCLUSIVE ARGAMASSA PARA ASSENTAMENTO</v>
      </c>
      <c r="E54" s="468" t="s">
        <v>8570</v>
      </c>
      <c r="F54" s="650">
        <f>'Memória  '!H102</f>
        <v>2426.8000000000002</v>
      </c>
      <c r="G54" s="784">
        <v>62.23</v>
      </c>
      <c r="H54" s="456">
        <f t="shared" si="13"/>
        <v>77.2</v>
      </c>
      <c r="I54" s="456">
        <f t="shared" si="7"/>
        <v>187348.96</v>
      </c>
      <c r="J54" s="839"/>
      <c r="K54" s="847"/>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3"/>
      <c r="AZ54" s="463"/>
      <c r="BA54" s="463"/>
      <c r="BB54" s="463"/>
      <c r="BC54" s="463"/>
      <c r="BD54" s="463"/>
      <c r="BE54" s="463"/>
      <c r="BF54" s="463"/>
      <c r="BG54" s="463"/>
      <c r="BH54" s="463"/>
      <c r="BI54" s="463"/>
      <c r="BJ54" s="463"/>
      <c r="BK54" s="463"/>
      <c r="BL54" s="463"/>
      <c r="BM54" s="463"/>
      <c r="BN54" s="463"/>
      <c r="BO54" s="463"/>
      <c r="BP54" s="463"/>
      <c r="BQ54" s="463"/>
      <c r="BR54" s="463"/>
      <c r="BS54" s="463"/>
      <c r="BT54" s="463"/>
      <c r="BU54" s="463"/>
      <c r="BV54" s="463"/>
      <c r="BW54" s="463"/>
      <c r="BX54" s="463"/>
      <c r="BY54" s="463"/>
      <c r="BZ54" s="463"/>
      <c r="CA54" s="463"/>
      <c r="CB54" s="463"/>
      <c r="CC54" s="463"/>
      <c r="CD54" s="463"/>
      <c r="CE54" s="463"/>
      <c r="CF54" s="463"/>
      <c r="CG54" s="463"/>
      <c r="CH54" s="463"/>
      <c r="CI54" s="463"/>
      <c r="CJ54" s="463"/>
      <c r="CK54" s="463"/>
      <c r="CL54" s="463"/>
      <c r="CM54" s="463"/>
    </row>
    <row r="55" spans="1:91" s="464" customFormat="1" ht="27" customHeight="1" x14ac:dyDescent="0.2">
      <c r="A55" s="748" t="s">
        <v>8725</v>
      </c>
      <c r="B55" s="467" t="s">
        <v>1110</v>
      </c>
      <c r="C55" s="467" t="s">
        <v>9030</v>
      </c>
      <c r="D55" s="469" t="str">
        <f>IF(B55="","",VLOOKUP($B55,Relatório!$A$3:$I$4070,3,FALSE))</f>
        <v>ENCUNHAMENTO DE ALVENARIA DE VEDAÇÃO COM ARGAMASSA, INCLUSIVE ADITIVO EXPANSOR PARA ENCUNHAMENTO</v>
      </c>
      <c r="E55" s="468" t="s">
        <v>8081</v>
      </c>
      <c r="F55" s="650">
        <f>'Memória  '!H348</f>
        <v>793.3</v>
      </c>
      <c r="G55" s="784">
        <v>5.72</v>
      </c>
      <c r="H55" s="456">
        <f t="shared" si="13"/>
        <v>7.1</v>
      </c>
      <c r="I55" s="456">
        <f t="shared" si="7"/>
        <v>5632.43</v>
      </c>
      <c r="J55" s="839"/>
      <c r="K55" s="847"/>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3"/>
      <c r="AX55" s="463"/>
      <c r="AY55" s="463"/>
      <c r="AZ55" s="463"/>
      <c r="BA55" s="463"/>
      <c r="BB55" s="463"/>
      <c r="BC55" s="463"/>
      <c r="BD55" s="463"/>
      <c r="BE55" s="463"/>
      <c r="BF55" s="463"/>
      <c r="BG55" s="463"/>
      <c r="BH55" s="463"/>
      <c r="BI55" s="463"/>
      <c r="BJ55" s="463"/>
      <c r="BK55" s="463"/>
      <c r="BL55" s="463"/>
      <c r="BM55" s="463"/>
      <c r="BN55" s="463"/>
      <c r="BO55" s="463"/>
      <c r="BP55" s="463"/>
      <c r="BQ55" s="463"/>
      <c r="BR55" s="463"/>
      <c r="BS55" s="463"/>
      <c r="BT55" s="463"/>
      <c r="BU55" s="463"/>
      <c r="BV55" s="463"/>
      <c r="BW55" s="463"/>
      <c r="BX55" s="463"/>
      <c r="BY55" s="463"/>
      <c r="BZ55" s="463"/>
      <c r="CA55" s="463"/>
      <c r="CB55" s="463"/>
      <c r="CC55" s="463"/>
      <c r="CD55" s="463"/>
      <c r="CE55" s="463"/>
      <c r="CF55" s="463"/>
      <c r="CG55" s="463"/>
      <c r="CH55" s="463"/>
      <c r="CI55" s="463"/>
      <c r="CJ55" s="463"/>
      <c r="CK55" s="463"/>
      <c r="CL55" s="463"/>
      <c r="CM55" s="463"/>
    </row>
    <row r="56" spans="1:91" s="445" customFormat="1" ht="25.5" x14ac:dyDescent="0.2">
      <c r="A56" s="749" t="s">
        <v>8727</v>
      </c>
      <c r="B56" s="583">
        <v>93196</v>
      </c>
      <c r="C56" s="583" t="s">
        <v>9059</v>
      </c>
      <c r="D56" s="584" t="s">
        <v>9331</v>
      </c>
      <c r="E56" s="585" t="s">
        <v>8081</v>
      </c>
      <c r="F56" s="651">
        <f>'Memória  '!H350</f>
        <v>263</v>
      </c>
      <c r="G56" s="784">
        <v>115.14</v>
      </c>
      <c r="H56" s="456">
        <f t="shared" si="13"/>
        <v>142.84</v>
      </c>
      <c r="I56" s="586">
        <f t="shared" si="7"/>
        <v>37566.92</v>
      </c>
      <c r="J56" s="839"/>
      <c r="K56" s="847"/>
      <c r="L56" s="444"/>
      <c r="M56" s="444"/>
      <c r="N56" s="444"/>
      <c r="O56" s="444"/>
      <c r="P56" s="444"/>
      <c r="Q56" s="444"/>
      <c r="R56" s="444"/>
      <c r="S56" s="444"/>
      <c r="T56" s="444"/>
      <c r="U56" s="444"/>
      <c r="V56" s="444"/>
      <c r="W56" s="444"/>
      <c r="X56" s="444"/>
      <c r="Y56" s="444"/>
      <c r="Z56" s="444"/>
      <c r="AA56" s="444"/>
      <c r="AB56" s="444"/>
      <c r="AC56" s="444"/>
      <c r="AD56" s="444"/>
      <c r="AE56" s="444"/>
      <c r="AF56" s="444"/>
      <c r="AG56" s="444"/>
      <c r="AH56" s="444"/>
      <c r="AI56" s="444"/>
      <c r="AJ56" s="444"/>
      <c r="AK56" s="444"/>
      <c r="AL56" s="444"/>
      <c r="AM56" s="444"/>
      <c r="AN56" s="444"/>
      <c r="AO56" s="444"/>
      <c r="AP56" s="444"/>
      <c r="AQ56" s="444"/>
      <c r="AR56" s="444"/>
      <c r="AS56" s="444"/>
      <c r="AT56" s="444"/>
      <c r="AU56" s="444"/>
      <c r="AV56" s="444"/>
      <c r="AW56" s="444"/>
      <c r="AX56" s="444"/>
      <c r="AY56" s="444"/>
      <c r="AZ56" s="444"/>
      <c r="BA56" s="444"/>
      <c r="BB56" s="444"/>
      <c r="BC56" s="444"/>
      <c r="BD56" s="444"/>
      <c r="BE56" s="444"/>
      <c r="BF56" s="444"/>
      <c r="BG56" s="444"/>
      <c r="BH56" s="444"/>
      <c r="BI56" s="444"/>
      <c r="BJ56" s="444"/>
      <c r="BK56" s="444"/>
      <c r="BL56" s="444"/>
      <c r="BM56" s="444"/>
      <c r="BN56" s="444"/>
      <c r="BO56" s="444"/>
      <c r="BP56" s="444"/>
      <c r="BQ56" s="444"/>
      <c r="BR56" s="444"/>
      <c r="BS56" s="444"/>
      <c r="BT56" s="444"/>
      <c r="BU56" s="444"/>
      <c r="BV56" s="444"/>
      <c r="BW56" s="444"/>
      <c r="BX56" s="444"/>
      <c r="BY56" s="444"/>
      <c r="BZ56" s="444"/>
      <c r="CA56" s="444"/>
      <c r="CB56" s="444"/>
      <c r="CC56" s="444"/>
      <c r="CD56" s="444"/>
      <c r="CE56" s="444"/>
      <c r="CF56" s="444"/>
      <c r="CG56" s="444"/>
      <c r="CH56" s="444"/>
      <c r="CI56" s="444"/>
      <c r="CJ56" s="444"/>
      <c r="CK56" s="444"/>
      <c r="CL56" s="444"/>
      <c r="CM56" s="444"/>
    </row>
    <row r="57" spans="1:91" s="445" customFormat="1" x14ac:dyDescent="0.2">
      <c r="A57" s="749" t="s">
        <v>8728</v>
      </c>
      <c r="B57" s="583">
        <v>90240</v>
      </c>
      <c r="C57" s="583" t="s">
        <v>9025</v>
      </c>
      <c r="D57" s="584" t="s">
        <v>9330</v>
      </c>
      <c r="E57" s="585" t="s">
        <v>8081</v>
      </c>
      <c r="F57" s="651">
        <f>'Memória  '!H359</f>
        <v>398.4</v>
      </c>
      <c r="G57" s="784">
        <v>57.25</v>
      </c>
      <c r="H57" s="456">
        <f t="shared" si="13"/>
        <v>71.02</v>
      </c>
      <c r="I57" s="586">
        <f t="shared" si="7"/>
        <v>28294.37</v>
      </c>
      <c r="J57" s="839"/>
      <c r="K57" s="847"/>
      <c r="L57" s="444"/>
      <c r="M57" s="444"/>
      <c r="N57" s="444"/>
      <c r="O57" s="444"/>
      <c r="P57" s="444"/>
      <c r="Q57" s="444"/>
      <c r="R57" s="444"/>
      <c r="S57" s="444"/>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4"/>
      <c r="AR57" s="444"/>
      <c r="AS57" s="444"/>
      <c r="AT57" s="444"/>
      <c r="AU57" s="444"/>
      <c r="AV57" s="444"/>
      <c r="AW57" s="444"/>
      <c r="AX57" s="444"/>
      <c r="AY57" s="444"/>
      <c r="AZ57" s="444"/>
      <c r="BA57" s="444"/>
      <c r="BB57" s="444"/>
      <c r="BC57" s="444"/>
      <c r="BD57" s="444"/>
      <c r="BE57" s="444"/>
      <c r="BF57" s="444"/>
      <c r="BG57" s="444"/>
      <c r="BH57" s="444"/>
      <c r="BI57" s="444"/>
      <c r="BJ57" s="444"/>
      <c r="BK57" s="444"/>
      <c r="BL57" s="444"/>
      <c r="BM57" s="444"/>
      <c r="BN57" s="444"/>
      <c r="BO57" s="444"/>
      <c r="BP57" s="444"/>
      <c r="BQ57" s="444"/>
      <c r="BR57" s="444"/>
      <c r="BS57" s="444"/>
      <c r="BT57" s="444"/>
      <c r="BU57" s="444"/>
      <c r="BV57" s="444"/>
      <c r="BW57" s="444"/>
      <c r="BX57" s="444"/>
      <c r="BY57" s="444"/>
      <c r="BZ57" s="444"/>
      <c r="CA57" s="444"/>
      <c r="CB57" s="444"/>
      <c r="CC57" s="444"/>
      <c r="CD57" s="444"/>
      <c r="CE57" s="444"/>
      <c r="CF57" s="444"/>
      <c r="CG57" s="444"/>
      <c r="CH57" s="444"/>
      <c r="CI57" s="444"/>
      <c r="CJ57" s="444"/>
      <c r="CK57" s="444"/>
      <c r="CL57" s="444"/>
      <c r="CM57" s="444"/>
    </row>
    <row r="58" spans="1:91" s="913" customFormat="1" x14ac:dyDescent="0.2">
      <c r="A58" s="905" t="s">
        <v>9419</v>
      </c>
      <c r="B58" s="906"/>
      <c r="C58" s="906"/>
      <c r="D58" s="907" t="s">
        <v>9022</v>
      </c>
      <c r="E58" s="906"/>
      <c r="F58" s="914"/>
      <c r="G58" s="915"/>
      <c r="H58" s="909"/>
      <c r="I58" s="916">
        <f>SUM(I59:I68)</f>
        <v>929656.91999999993</v>
      </c>
      <c r="J58" s="911"/>
      <c r="K58" s="912"/>
    </row>
    <row r="59" spans="1:91" s="463" customFormat="1" ht="38.25" x14ac:dyDescent="0.2">
      <c r="A59" s="748" t="s">
        <v>8730</v>
      </c>
      <c r="B59" s="467" t="s">
        <v>1357</v>
      </c>
      <c r="C59" s="467" t="s">
        <v>9030</v>
      </c>
      <c r="D59" s="469" t="s">
        <v>1358</v>
      </c>
      <c r="E59" s="468" t="s">
        <v>8570</v>
      </c>
      <c r="F59" s="650">
        <f>'Memória  '!H374</f>
        <v>1400</v>
      </c>
      <c r="G59" s="784">
        <v>333.14</v>
      </c>
      <c r="H59" s="456">
        <f t="shared" ref="H59:H62" si="14">ROUND((G59*1.2406),2)</f>
        <v>413.29</v>
      </c>
      <c r="I59" s="456">
        <f t="shared" si="7"/>
        <v>578606</v>
      </c>
      <c r="J59" s="839"/>
      <c r="K59" s="847"/>
    </row>
    <row r="60" spans="1:91" s="444" customFormat="1" x14ac:dyDescent="0.2">
      <c r="A60" s="749" t="s">
        <v>8731</v>
      </c>
      <c r="B60" s="583">
        <v>160966</v>
      </c>
      <c r="C60" s="583" t="s">
        <v>9333</v>
      </c>
      <c r="D60" s="584" t="s">
        <v>9332</v>
      </c>
      <c r="E60" s="585" t="s">
        <v>8570</v>
      </c>
      <c r="F60" s="651">
        <f>'Memória  '!H376</f>
        <v>1400</v>
      </c>
      <c r="G60" s="784">
        <v>63.28</v>
      </c>
      <c r="H60" s="456">
        <f t="shared" si="14"/>
        <v>78.510000000000005</v>
      </c>
      <c r="I60" s="586">
        <f t="shared" si="7"/>
        <v>109914</v>
      </c>
      <c r="J60" s="839"/>
      <c r="K60" s="847"/>
    </row>
    <row r="61" spans="1:91" s="463" customFormat="1" x14ac:dyDescent="0.2">
      <c r="A61" s="748" t="s">
        <v>8733</v>
      </c>
      <c r="B61" s="467" t="s">
        <v>1415</v>
      </c>
      <c r="C61" s="467" t="s">
        <v>9030</v>
      </c>
      <c r="D61" s="469" t="s">
        <v>1416</v>
      </c>
      <c r="E61" s="468" t="s">
        <v>8081</v>
      </c>
      <c r="F61" s="650">
        <f>'Memória  '!H377</f>
        <v>122</v>
      </c>
      <c r="G61" s="784">
        <v>53.65</v>
      </c>
      <c r="H61" s="456">
        <f t="shared" si="14"/>
        <v>66.56</v>
      </c>
      <c r="I61" s="456">
        <f t="shared" si="7"/>
        <v>8120.32</v>
      </c>
      <c r="J61" s="839"/>
      <c r="K61" s="847"/>
    </row>
    <row r="62" spans="1:91" s="444" customFormat="1" ht="25.5" x14ac:dyDescent="0.2">
      <c r="A62" s="749" t="s">
        <v>8735</v>
      </c>
      <c r="B62" s="583" t="s">
        <v>1482</v>
      </c>
      <c r="C62" s="583" t="s">
        <v>9030</v>
      </c>
      <c r="D62" s="584" t="s">
        <v>1483</v>
      </c>
      <c r="E62" s="585" t="s">
        <v>8081</v>
      </c>
      <c r="F62" s="651">
        <f>'Memória  '!H378</f>
        <v>500</v>
      </c>
      <c r="G62" s="784">
        <v>56.25</v>
      </c>
      <c r="H62" s="456">
        <f t="shared" si="14"/>
        <v>69.78</v>
      </c>
      <c r="I62" s="586">
        <f t="shared" si="7"/>
        <v>34890</v>
      </c>
      <c r="J62" s="839"/>
      <c r="K62" s="847"/>
    </row>
    <row r="63" spans="1:91" s="952" customFormat="1" x14ac:dyDescent="0.2">
      <c r="A63" s="943"/>
      <c r="B63" s="944"/>
      <c r="C63" s="944"/>
      <c r="D63" s="945" t="s">
        <v>9139</v>
      </c>
      <c r="E63" s="946"/>
      <c r="F63" s="947"/>
      <c r="G63" s="948"/>
      <c r="H63" s="949"/>
      <c r="I63" s="949"/>
      <c r="J63" s="950"/>
      <c r="K63" s="951"/>
    </row>
    <row r="64" spans="1:91" s="444" customFormat="1" ht="25.5" x14ac:dyDescent="0.2">
      <c r="A64" s="749" t="s">
        <v>8736</v>
      </c>
      <c r="B64" s="583" t="s">
        <v>1432</v>
      </c>
      <c r="C64" s="583" t="s">
        <v>9030</v>
      </c>
      <c r="D64" s="584" t="s">
        <v>1433</v>
      </c>
      <c r="E64" s="585" t="s">
        <v>8081</v>
      </c>
      <c r="F64" s="651">
        <f>'Memória  '!H380</f>
        <v>222</v>
      </c>
      <c r="G64" s="784">
        <v>149.19</v>
      </c>
      <c r="H64" s="456">
        <f t="shared" ref="H64" si="15">ROUND((G64*1.2406),2)</f>
        <v>185.09</v>
      </c>
      <c r="I64" s="586">
        <f t="shared" si="7"/>
        <v>41089.980000000003</v>
      </c>
      <c r="J64" s="839"/>
      <c r="K64" s="847"/>
    </row>
    <row r="65" spans="1:91" s="444" customFormat="1" ht="25.5" x14ac:dyDescent="0.2">
      <c r="A65" s="749" t="s">
        <v>8737</v>
      </c>
      <c r="B65" s="583" t="s">
        <v>1469</v>
      </c>
      <c r="C65" s="583" t="s">
        <v>9030</v>
      </c>
      <c r="D65" s="584" t="s">
        <v>9023</v>
      </c>
      <c r="E65" s="585" t="s">
        <v>8081</v>
      </c>
      <c r="F65" s="651">
        <f>'Memória  '!H381</f>
        <v>104</v>
      </c>
      <c r="G65" s="784">
        <v>49.56</v>
      </c>
      <c r="H65" s="456">
        <f>ROUND((G65*1.2406),2)</f>
        <v>61.48</v>
      </c>
      <c r="I65" s="586">
        <f t="shared" si="7"/>
        <v>6393.92</v>
      </c>
      <c r="J65" s="839"/>
      <c r="K65" s="847"/>
    </row>
    <row r="66" spans="1:91" s="446" customFormat="1" ht="25.5" x14ac:dyDescent="0.2">
      <c r="A66" s="749" t="s">
        <v>8738</v>
      </c>
      <c r="B66" s="583" t="s">
        <v>4569</v>
      </c>
      <c r="C66" s="583" t="s">
        <v>9030</v>
      </c>
      <c r="D66" s="584" t="s">
        <v>4570</v>
      </c>
      <c r="E66" s="585" t="s">
        <v>8081</v>
      </c>
      <c r="F66" s="651">
        <f>'Memória  '!H382</f>
        <v>717.43</v>
      </c>
      <c r="G66" s="784">
        <v>41.75</v>
      </c>
      <c r="H66" s="456">
        <f>ROUND((G66*1.2406),2)</f>
        <v>51.8</v>
      </c>
      <c r="I66" s="586">
        <f t="shared" si="7"/>
        <v>37162.870000000003</v>
      </c>
      <c r="J66" s="839"/>
      <c r="K66" s="847"/>
    </row>
    <row r="67" spans="1:91" s="952" customFormat="1" x14ac:dyDescent="0.2">
      <c r="A67" s="943"/>
      <c r="B67" s="944"/>
      <c r="C67" s="944"/>
      <c r="D67" s="945" t="s">
        <v>9141</v>
      </c>
      <c r="E67" s="946"/>
      <c r="F67" s="947"/>
      <c r="G67" s="948"/>
      <c r="H67" s="949">
        <f t="shared" si="6"/>
        <v>0</v>
      </c>
      <c r="I67" s="949">
        <f t="shared" si="7"/>
        <v>0</v>
      </c>
      <c r="J67" s="950"/>
      <c r="K67" s="951"/>
    </row>
    <row r="68" spans="1:91" s="463" customFormat="1" ht="38.25" x14ac:dyDescent="0.2">
      <c r="A68" s="748" t="s">
        <v>8739</v>
      </c>
      <c r="B68" s="467" t="s">
        <v>1991</v>
      </c>
      <c r="C68" s="467" t="s">
        <v>9030</v>
      </c>
      <c r="D68" s="469" t="s">
        <v>1992</v>
      </c>
      <c r="E68" s="468" t="s">
        <v>8570</v>
      </c>
      <c r="F68" s="650">
        <f>'Memória  '!H385</f>
        <v>1423.48</v>
      </c>
      <c r="G68" s="784">
        <v>64.260000000000005</v>
      </c>
      <c r="H68" s="456">
        <f>ROUND((G68*1.2406),2)</f>
        <v>79.72</v>
      </c>
      <c r="I68" s="456">
        <f t="shared" si="7"/>
        <v>113479.83</v>
      </c>
      <c r="J68" s="839"/>
      <c r="K68" s="847"/>
    </row>
    <row r="69" spans="1:91" s="913" customFormat="1" x14ac:dyDescent="0.2">
      <c r="A69" s="905" t="s">
        <v>9420</v>
      </c>
      <c r="B69" s="906"/>
      <c r="C69" s="906"/>
      <c r="D69" s="907" t="s">
        <v>8067</v>
      </c>
      <c r="E69" s="906" t="str">
        <f>IF(B69="","",VLOOKUP($B69,[3]Relatório!$A$3:$I$4070,7,FALSE))</f>
        <v/>
      </c>
      <c r="F69" s="914"/>
      <c r="G69" s="915"/>
      <c r="H69" s="909"/>
      <c r="I69" s="916">
        <f>SUM(I70:I76)</f>
        <v>580452.86</v>
      </c>
      <c r="J69" s="911"/>
      <c r="K69" s="912"/>
    </row>
    <row r="70" spans="1:91" s="445" customFormat="1" ht="25.5" x14ac:dyDescent="0.2">
      <c r="A70" s="748" t="s">
        <v>8761</v>
      </c>
      <c r="B70" s="467" t="s">
        <v>1525</v>
      </c>
      <c r="C70" s="467" t="s">
        <v>9030</v>
      </c>
      <c r="D70" s="469" t="str">
        <f>IF(B70="","",VLOOKUP($B70,Relatório!$A$3:$I$4070,3,FALSE))</f>
        <v>CAMADA DE REGULARIZAÇÃO COM ARGAMASSA, TRAÇO 1:3 (CIMENTO E AREIA), ESP. 15MM, APLICAÇÃO MANUAL, PREPARO MECÂNICO</v>
      </c>
      <c r="E70" s="468" t="s">
        <v>8570</v>
      </c>
      <c r="F70" s="650">
        <f>'Memória  '!H388</f>
        <v>1473.66</v>
      </c>
      <c r="G70" s="784">
        <v>28.31</v>
      </c>
      <c r="H70" s="456">
        <f t="shared" ref="H70:H72" si="16">ROUND((G70*1.2406),2)</f>
        <v>35.119999999999997</v>
      </c>
      <c r="I70" s="456">
        <f t="shared" si="7"/>
        <v>51754.94</v>
      </c>
      <c r="J70" s="839"/>
      <c r="K70" s="847"/>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444"/>
      <c r="AK70" s="444"/>
      <c r="AL70" s="444"/>
      <c r="AM70" s="444"/>
      <c r="AN70" s="444"/>
      <c r="AO70" s="444"/>
      <c r="AP70" s="444"/>
      <c r="AQ70" s="444"/>
      <c r="AR70" s="444"/>
      <c r="AS70" s="444"/>
      <c r="AT70" s="444"/>
      <c r="AU70" s="444"/>
      <c r="AV70" s="444"/>
      <c r="AW70" s="444"/>
      <c r="AX70" s="444"/>
      <c r="AY70" s="444"/>
      <c r="AZ70" s="444"/>
      <c r="BA70" s="444"/>
      <c r="BB70" s="444"/>
      <c r="BC70" s="444"/>
      <c r="BD70" s="444"/>
      <c r="BE70" s="444"/>
      <c r="BF70" s="444"/>
      <c r="BG70" s="444"/>
      <c r="BH70" s="444"/>
      <c r="BI70" s="444"/>
      <c r="BJ70" s="444"/>
      <c r="BK70" s="444"/>
      <c r="BL70" s="444"/>
      <c r="BM70" s="444"/>
      <c r="BN70" s="444"/>
      <c r="BO70" s="444"/>
      <c r="BP70" s="444"/>
      <c r="BQ70" s="444"/>
      <c r="BR70" s="444"/>
      <c r="BS70" s="444"/>
      <c r="BT70" s="444"/>
      <c r="BU70" s="444"/>
      <c r="BV70" s="444"/>
      <c r="BW70" s="444"/>
      <c r="BX70" s="444"/>
      <c r="BY70" s="444"/>
      <c r="BZ70" s="444"/>
      <c r="CA70" s="444"/>
      <c r="CB70" s="444"/>
      <c r="CC70" s="444"/>
      <c r="CD70" s="444"/>
      <c r="CE70" s="444"/>
      <c r="CF70" s="444"/>
      <c r="CG70" s="444"/>
      <c r="CH70" s="444"/>
      <c r="CI70" s="444"/>
      <c r="CJ70" s="444"/>
      <c r="CK70" s="444"/>
      <c r="CL70" s="444"/>
      <c r="CM70" s="444"/>
    </row>
    <row r="71" spans="1:91" s="445" customFormat="1" ht="25.5" x14ac:dyDescent="0.2">
      <c r="A71" s="748" t="s">
        <v>8763</v>
      </c>
      <c r="B71" s="467" t="str">
        <f>Relatório!$A$800</f>
        <v>ED-50566</v>
      </c>
      <c r="C71" s="467" t="s">
        <v>9030</v>
      </c>
      <c r="D71" s="469" t="str">
        <f>IF(B71="","",VLOOKUP($B71,Relatório!$A$3:$I$4070,3,FALSE))</f>
        <v>CONTRAPISO DESEMPENADO COM ARGAMASSA, TRAÇO 1:3 (CIMENTO E AREIA), ESP. 20MM</v>
      </c>
      <c r="E71" s="468" t="s">
        <v>8570</v>
      </c>
      <c r="F71" s="650">
        <f>'Memória  '!H483</f>
        <v>1473.66</v>
      </c>
      <c r="G71" s="784">
        <v>31.05</v>
      </c>
      <c r="H71" s="456">
        <f t="shared" si="16"/>
        <v>38.520000000000003</v>
      </c>
      <c r="I71" s="456">
        <f t="shared" si="7"/>
        <v>56765.38</v>
      </c>
      <c r="J71" s="839"/>
      <c r="K71" s="847"/>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444"/>
      <c r="AK71" s="444"/>
      <c r="AL71" s="444"/>
      <c r="AM71" s="444"/>
      <c r="AN71" s="444"/>
      <c r="AO71" s="444"/>
      <c r="AP71" s="444"/>
      <c r="AQ71" s="444"/>
      <c r="AR71" s="444"/>
      <c r="AS71" s="444"/>
      <c r="AT71" s="444"/>
      <c r="AU71" s="444"/>
      <c r="AV71" s="444"/>
      <c r="AW71" s="444"/>
      <c r="AX71" s="444"/>
      <c r="AY71" s="444"/>
      <c r="AZ71" s="444"/>
      <c r="BA71" s="444"/>
      <c r="BB71" s="444"/>
      <c r="BC71" s="444"/>
      <c r="BD71" s="444"/>
      <c r="BE71" s="444"/>
      <c r="BF71" s="444"/>
      <c r="BG71" s="444"/>
      <c r="BH71" s="444"/>
      <c r="BI71" s="444"/>
      <c r="BJ71" s="444"/>
      <c r="BK71" s="444"/>
      <c r="BL71" s="444"/>
      <c r="BM71" s="444"/>
      <c r="BN71" s="444"/>
      <c r="BO71" s="444"/>
      <c r="BP71" s="444"/>
      <c r="BQ71" s="444"/>
      <c r="BR71" s="444"/>
      <c r="BS71" s="444"/>
      <c r="BT71" s="444"/>
      <c r="BU71" s="444"/>
      <c r="BV71" s="444"/>
      <c r="BW71" s="444"/>
      <c r="BX71" s="444"/>
      <c r="BY71" s="444"/>
      <c r="BZ71" s="444"/>
      <c r="CA71" s="444"/>
      <c r="CB71" s="444"/>
      <c r="CC71" s="444"/>
      <c r="CD71" s="444"/>
      <c r="CE71" s="444"/>
      <c r="CF71" s="444"/>
      <c r="CG71" s="444"/>
      <c r="CH71" s="444"/>
      <c r="CI71" s="444"/>
      <c r="CJ71" s="444"/>
      <c r="CK71" s="444"/>
      <c r="CL71" s="444"/>
      <c r="CM71" s="444"/>
    </row>
    <row r="72" spans="1:91" s="441" customFormat="1" x14ac:dyDescent="0.2">
      <c r="A72" s="748" t="s">
        <v>8783</v>
      </c>
      <c r="B72" s="467">
        <v>170890</v>
      </c>
      <c r="C72" s="467" t="s">
        <v>9025</v>
      </c>
      <c r="D72" s="469" t="s">
        <v>9334</v>
      </c>
      <c r="E72" s="468" t="s">
        <v>8570</v>
      </c>
      <c r="F72" s="650">
        <f>'Memória  '!H485</f>
        <v>1432.78</v>
      </c>
      <c r="G72" s="835">
        <v>202.39</v>
      </c>
      <c r="H72" s="456">
        <f t="shared" si="16"/>
        <v>251.09</v>
      </c>
      <c r="I72" s="456">
        <f t="shared" si="7"/>
        <v>359756.73</v>
      </c>
      <c r="J72" s="894">
        <v>359756.73019999999</v>
      </c>
      <c r="K72" s="849"/>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440"/>
      <c r="AT72" s="440"/>
      <c r="AU72" s="440"/>
      <c r="AV72" s="440"/>
      <c r="AW72" s="440"/>
      <c r="AX72" s="440"/>
      <c r="AY72" s="440"/>
      <c r="AZ72" s="440"/>
      <c r="BA72" s="440"/>
      <c r="BB72" s="440"/>
      <c r="BC72" s="440"/>
      <c r="BD72" s="440"/>
      <c r="BE72" s="440"/>
      <c r="BF72" s="440"/>
      <c r="BG72" s="440"/>
      <c r="BH72" s="440"/>
      <c r="BI72" s="440"/>
      <c r="BJ72" s="440"/>
      <c r="BK72" s="440"/>
      <c r="BL72" s="440"/>
      <c r="BM72" s="440"/>
      <c r="BN72" s="440"/>
      <c r="BO72" s="440"/>
      <c r="BP72" s="440"/>
      <c r="BQ72" s="440"/>
      <c r="BR72" s="440"/>
      <c r="BS72" s="440"/>
      <c r="BT72" s="440"/>
      <c r="BU72" s="440"/>
      <c r="BV72" s="440"/>
      <c r="BW72" s="440"/>
      <c r="BX72" s="440"/>
      <c r="BY72" s="440"/>
      <c r="BZ72" s="440"/>
      <c r="CA72" s="440"/>
      <c r="CB72" s="440"/>
      <c r="CC72" s="440"/>
      <c r="CD72" s="440"/>
      <c r="CE72" s="440"/>
      <c r="CF72" s="440"/>
      <c r="CG72" s="440"/>
      <c r="CH72" s="440"/>
      <c r="CI72" s="440"/>
      <c r="CJ72" s="440"/>
      <c r="CK72" s="440"/>
      <c r="CL72" s="440"/>
      <c r="CM72" s="440"/>
    </row>
    <row r="73" spans="1:91" s="445" customFormat="1" ht="51" x14ac:dyDescent="0.2">
      <c r="A73" s="748" t="s">
        <v>8789</v>
      </c>
      <c r="B73" s="467" t="s">
        <v>1606</v>
      </c>
      <c r="C73" s="467" t="s">
        <v>9030</v>
      </c>
      <c r="D73" s="469" t="str">
        <f>IF(B73="","",VLOOKUP($B73,Relatório!$A$3:$I$4070,3,FALSE))</f>
        <v>REVESTIMENTO COM PORCELANATO APLICADO EM PISO, ACABAMENTO ESMALTADO ACETINADO, AMBIENTE INTERNO/EXTERNO, PADRÃO EXTRA, BORDA RETIFICADA, DIMENSÃO DA PEÇA (45X45CM), ASSENTAMENTO COM ARGAMASSA INDUSTRIALIZADA, INCLUSIVE REJUNTAMENTO</v>
      </c>
      <c r="E73" s="468" t="s">
        <v>8570</v>
      </c>
      <c r="F73" s="650">
        <f>'Memória  '!H491</f>
        <v>201.75</v>
      </c>
      <c r="G73" s="784">
        <v>137.58000000000001</v>
      </c>
      <c r="H73" s="456">
        <f t="shared" ref="H73:H81" si="17">ROUND((G73*1.2406),2)</f>
        <v>170.68</v>
      </c>
      <c r="I73" s="456">
        <f t="shared" si="7"/>
        <v>34434.69</v>
      </c>
      <c r="J73" s="839"/>
      <c r="K73" s="847"/>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c r="AJ73" s="444"/>
      <c r="AK73" s="444"/>
      <c r="AL73" s="444"/>
      <c r="AM73" s="444"/>
      <c r="AN73" s="444"/>
      <c r="AO73" s="444"/>
      <c r="AP73" s="444"/>
      <c r="AQ73" s="444"/>
      <c r="AR73" s="444"/>
      <c r="AS73" s="444"/>
      <c r="AT73" s="444"/>
      <c r="AU73" s="444"/>
      <c r="AV73" s="444"/>
      <c r="AW73" s="444"/>
      <c r="AX73" s="444"/>
      <c r="AY73" s="444"/>
      <c r="AZ73" s="444"/>
      <c r="BA73" s="444"/>
      <c r="BB73" s="444"/>
      <c r="BC73" s="444"/>
      <c r="BD73" s="444"/>
      <c r="BE73" s="444"/>
      <c r="BF73" s="444"/>
      <c r="BG73" s="444"/>
      <c r="BH73" s="444"/>
      <c r="BI73" s="444"/>
      <c r="BJ73" s="444"/>
      <c r="BK73" s="444"/>
      <c r="BL73" s="444"/>
      <c r="BM73" s="444"/>
      <c r="BN73" s="444"/>
      <c r="BO73" s="444"/>
      <c r="BP73" s="444"/>
      <c r="BQ73" s="444"/>
      <c r="BR73" s="444"/>
      <c r="BS73" s="444"/>
      <c r="BT73" s="444"/>
      <c r="BU73" s="444"/>
      <c r="BV73" s="444"/>
      <c r="BW73" s="444"/>
      <c r="BX73" s="444"/>
      <c r="BY73" s="444"/>
      <c r="BZ73" s="444"/>
      <c r="CA73" s="444"/>
      <c r="CB73" s="444"/>
      <c r="CC73" s="444"/>
      <c r="CD73" s="444"/>
      <c r="CE73" s="444"/>
      <c r="CF73" s="444"/>
      <c r="CG73" s="444"/>
      <c r="CH73" s="444"/>
      <c r="CI73" s="444"/>
      <c r="CJ73" s="444"/>
      <c r="CK73" s="444"/>
      <c r="CL73" s="444"/>
      <c r="CM73" s="444"/>
    </row>
    <row r="74" spans="1:91" s="441" customFormat="1" x14ac:dyDescent="0.2">
      <c r="A74" s="748" t="s">
        <v>8798</v>
      </c>
      <c r="B74" s="467" t="s">
        <v>1892</v>
      </c>
      <c r="C74" s="467" t="s">
        <v>9030</v>
      </c>
      <c r="D74" s="469" t="str">
        <f>IF(B74="","",VLOOKUP($B74,Relatório!$A$3:$I$4070,3,FALSE))</f>
        <v>SOLEIRA DE GRANITO CINZA ANDORINHA E = 2 CM</v>
      </c>
      <c r="E74" s="468" t="s">
        <v>8570</v>
      </c>
      <c r="F74" s="650">
        <f>'Memória  '!H499</f>
        <v>6.12</v>
      </c>
      <c r="G74" s="784">
        <v>281.27999999999997</v>
      </c>
      <c r="H74" s="456">
        <f t="shared" si="17"/>
        <v>348.96</v>
      </c>
      <c r="I74" s="456">
        <f t="shared" si="7"/>
        <v>2135.64</v>
      </c>
      <c r="J74" s="839"/>
      <c r="K74" s="847"/>
      <c r="L74" s="440"/>
      <c r="M74" s="440"/>
      <c r="N74" s="440"/>
      <c r="O74" s="440"/>
      <c r="P74" s="440"/>
      <c r="Q74" s="440"/>
      <c r="R74" s="440"/>
      <c r="S74" s="440"/>
      <c r="T74" s="440"/>
      <c r="U74" s="440"/>
      <c r="V74" s="440"/>
      <c r="W74" s="440"/>
      <c r="X74" s="440"/>
      <c r="Y74" s="440"/>
      <c r="Z74" s="440"/>
      <c r="AA74" s="440"/>
      <c r="AB74" s="440"/>
      <c r="AC74" s="440"/>
      <c r="AD74" s="440"/>
      <c r="AE74" s="440"/>
      <c r="AF74" s="440"/>
      <c r="AG74" s="440"/>
      <c r="AH74" s="440"/>
      <c r="AI74" s="440"/>
      <c r="AJ74" s="440"/>
      <c r="AK74" s="440"/>
      <c r="AL74" s="440"/>
      <c r="AM74" s="440"/>
      <c r="AN74" s="440"/>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row>
    <row r="75" spans="1:91" s="819" customFormat="1" x14ac:dyDescent="0.2">
      <c r="A75" s="821"/>
      <c r="B75" s="814"/>
      <c r="C75" s="814"/>
      <c r="D75" s="830" t="s">
        <v>9145</v>
      </c>
      <c r="E75" s="816"/>
      <c r="F75" s="832"/>
      <c r="G75" s="833"/>
      <c r="H75" s="818">
        <f t="shared" si="6"/>
        <v>0</v>
      </c>
      <c r="I75" s="818">
        <f t="shared" si="7"/>
        <v>0</v>
      </c>
      <c r="J75" s="839"/>
      <c r="K75" s="847"/>
    </row>
    <row r="76" spans="1:91" s="444" customFormat="1" ht="38.25" x14ac:dyDescent="0.2">
      <c r="A76" s="749" t="s">
        <v>8801</v>
      </c>
      <c r="B76" s="583">
        <v>94994</v>
      </c>
      <c r="C76" s="583" t="s">
        <v>9059</v>
      </c>
      <c r="D76" s="584" t="s">
        <v>9335</v>
      </c>
      <c r="E76" s="585" t="s">
        <v>8570</v>
      </c>
      <c r="F76" s="651">
        <f>'Memória  '!H509</f>
        <v>558.17999999999995</v>
      </c>
      <c r="G76" s="784">
        <v>109.18</v>
      </c>
      <c r="H76" s="456">
        <f t="shared" si="17"/>
        <v>135.44999999999999</v>
      </c>
      <c r="I76" s="586">
        <f t="shared" ref="I76" si="18">ROUND(PRODUCT(H76*F76),2)</f>
        <v>75605.48</v>
      </c>
      <c r="J76" s="839"/>
      <c r="K76" s="847"/>
    </row>
    <row r="77" spans="1:91" s="913" customFormat="1" x14ac:dyDescent="0.2">
      <c r="A77" s="905" t="s">
        <v>9421</v>
      </c>
      <c r="B77" s="906"/>
      <c r="C77" s="906"/>
      <c r="D77" s="907" t="s">
        <v>8068</v>
      </c>
      <c r="E77" s="906" t="str">
        <f>IF(B77="","",VLOOKUP($B77,[3]Relatório!$A$3:$I$4070,7,FALSE))</f>
        <v/>
      </c>
      <c r="F77" s="914"/>
      <c r="G77" s="915"/>
      <c r="H77" s="909"/>
      <c r="I77" s="916">
        <f>SUM(I78:I81)</f>
        <v>450139.45999999996</v>
      </c>
      <c r="J77" s="911"/>
      <c r="K77" s="912"/>
    </row>
    <row r="78" spans="1:91" s="441" customFormat="1" ht="25.5" x14ac:dyDescent="0.2">
      <c r="A78" s="748" t="s">
        <v>8831</v>
      </c>
      <c r="B78" s="467" t="s">
        <v>1909</v>
      </c>
      <c r="C78" s="467" t="s">
        <v>9030</v>
      </c>
      <c r="D78" s="469" t="str">
        <f>IF(B78="","",VLOOKUP($B78,Relatório!$A$3:$I$4070,3,FALSE))</f>
        <v>CHAPISCO COM ARGAMASSA, TRAÇO 1:3 (CIMENTO E AREIA), ESP. 5MM, APLICADO EM ALVENARIA/ESTRUTURA DE CONCRETO COM COLHER, PREPARO MECÂNICO</v>
      </c>
      <c r="E78" s="468" t="s">
        <v>8570</v>
      </c>
      <c r="F78" s="650">
        <f>'Memória  '!H514</f>
        <v>7031.98</v>
      </c>
      <c r="G78" s="784">
        <v>7.96</v>
      </c>
      <c r="H78" s="456">
        <f t="shared" si="17"/>
        <v>9.8800000000000008</v>
      </c>
      <c r="I78" s="456">
        <f t="shared" ref="I78:I165" si="19">ROUND(PRODUCT(H78*F78),2)</f>
        <v>69475.960000000006</v>
      </c>
      <c r="J78" s="839"/>
      <c r="K78" s="847"/>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row>
    <row r="79" spans="1:91" s="441" customFormat="1" ht="25.5" x14ac:dyDescent="0.2">
      <c r="A79" s="748" t="s">
        <v>8835</v>
      </c>
      <c r="B79" s="467" t="s">
        <v>1913</v>
      </c>
      <c r="C79" s="467" t="s">
        <v>9030</v>
      </c>
      <c r="D79" s="469" t="str">
        <f>IF(B79="","",VLOOKUP($B79,Relatório!$A$3:$I$4070,3,FALSE))</f>
        <v>EMBOÇO COM ARGAMASSA, TRAÇO 1:6 (CIMENTO E AREIA), ESP. 20MM, APLICAÇÃO MANUAL, PREPARO MECÂNICO</v>
      </c>
      <c r="E79" s="468" t="s">
        <v>8570</v>
      </c>
      <c r="F79" s="650">
        <f>'Memória  '!H519</f>
        <v>1504.35</v>
      </c>
      <c r="G79" s="784">
        <v>28.06</v>
      </c>
      <c r="H79" s="456">
        <f t="shared" si="17"/>
        <v>34.81</v>
      </c>
      <c r="I79" s="456">
        <f t="shared" si="19"/>
        <v>52366.42</v>
      </c>
      <c r="J79" s="839"/>
      <c r="K79" s="847"/>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0"/>
      <c r="AN79" s="440"/>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row>
    <row r="80" spans="1:91" s="441" customFormat="1" ht="25.5" x14ac:dyDescent="0.2">
      <c r="A80" s="748" t="s">
        <v>8837</v>
      </c>
      <c r="B80" s="467" t="s">
        <v>1917</v>
      </c>
      <c r="C80" s="467" t="s">
        <v>9030</v>
      </c>
      <c r="D80" s="469" t="str">
        <f>IF(B80="","",VLOOKUP($B80,Relatório!$A$3:$I$4070,3,FALSE))</f>
        <v>REBOCO COM ARGAMASSA, TRAÇO 1:2:8 (CIMENTO, CAL E AREIA), ESP. 20MM, APLICAÇÃO MANUAL, PREPARO MECÂNICO</v>
      </c>
      <c r="E80" s="468" t="s">
        <v>8570</v>
      </c>
      <c r="F80" s="650">
        <f>'Memória  '!H521</f>
        <v>5527.6299999999992</v>
      </c>
      <c r="G80" s="784">
        <v>29.95</v>
      </c>
      <c r="H80" s="456">
        <f>ROUND((G80*1.2406),2)</f>
        <v>37.159999999999997</v>
      </c>
      <c r="I80" s="456">
        <f t="shared" si="19"/>
        <v>205406.73</v>
      </c>
      <c r="J80" s="839"/>
      <c r="K80" s="847"/>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0"/>
      <c r="AL80" s="440"/>
      <c r="AM80" s="440"/>
      <c r="AN80" s="440"/>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row>
    <row r="81" spans="1:91" s="441" customFormat="1" ht="51.75" customHeight="1" x14ac:dyDescent="0.2">
      <c r="A81" s="748" t="s">
        <v>8838</v>
      </c>
      <c r="B81" s="470" t="s">
        <v>1952</v>
      </c>
      <c r="C81" s="470" t="s">
        <v>9030</v>
      </c>
      <c r="D81" s="471" t="str">
        <f>IF(B81="","",VLOOKUP($B81,Relatório!$A$3:$I$4070,3,FALSE))</f>
        <v>REVESTIMENTO COM CERÂMICA APLICADO EM PAREDE, ACABAMENTO ESMALTADO, AMBIENTE INTERNO/EXTERNO, PADRÃO EXTRA, DIMENSÃO DA PEÇA ATÉ 2025 CM2, PEI III, ASSENTAMENTO COM ARGAMASSA INDUSTRIALIZADA, INCLUSIVE REJUNTAMENTO</v>
      </c>
      <c r="E81" s="472" t="s">
        <v>8570</v>
      </c>
      <c r="F81" s="650">
        <f>'Memória  '!H523</f>
        <v>1504.35</v>
      </c>
      <c r="G81" s="787">
        <v>65.849999999999994</v>
      </c>
      <c r="H81" s="456">
        <f t="shared" si="17"/>
        <v>81.69</v>
      </c>
      <c r="I81" s="456">
        <f t="shared" si="19"/>
        <v>122890.35</v>
      </c>
      <c r="J81" s="839"/>
      <c r="K81" s="847"/>
      <c r="L81" s="440"/>
      <c r="M81" s="440"/>
      <c r="N81" s="440"/>
      <c r="O81" s="440"/>
      <c r="P81" s="440"/>
      <c r="Q81" s="440"/>
      <c r="R81" s="440"/>
      <c r="S81" s="440"/>
      <c r="T81" s="440"/>
      <c r="U81" s="440"/>
      <c r="V81" s="440"/>
      <c r="W81" s="440"/>
      <c r="X81" s="440"/>
      <c r="Y81" s="440"/>
      <c r="Z81" s="440"/>
      <c r="AA81" s="440"/>
      <c r="AB81" s="440"/>
      <c r="AC81" s="440"/>
      <c r="AD81" s="440"/>
      <c r="AE81" s="440"/>
      <c r="AF81" s="440"/>
      <c r="AG81" s="440"/>
      <c r="AH81" s="440"/>
      <c r="AI81" s="440"/>
      <c r="AJ81" s="440"/>
      <c r="AK81" s="440"/>
      <c r="AL81" s="440"/>
      <c r="AM81" s="440"/>
      <c r="AN81" s="440"/>
      <c r="AO81" s="440"/>
      <c r="AP81" s="440"/>
      <c r="AQ81" s="440"/>
      <c r="AR81" s="440"/>
      <c r="AS81" s="440"/>
      <c r="AT81" s="440"/>
      <c r="AU81" s="440"/>
      <c r="AV81" s="440"/>
      <c r="AW81" s="440"/>
      <c r="AX81" s="440"/>
      <c r="AY81" s="440"/>
      <c r="AZ81" s="440"/>
      <c r="BA81" s="440"/>
      <c r="BB81" s="440"/>
      <c r="BC81" s="440"/>
      <c r="BD81" s="440"/>
      <c r="BE81" s="440"/>
      <c r="BF81" s="440"/>
      <c r="BG81" s="440"/>
      <c r="BH81" s="440"/>
      <c r="BI81" s="440"/>
      <c r="BJ81" s="440"/>
      <c r="BK81" s="440"/>
      <c r="BL81" s="440"/>
      <c r="BM81" s="440"/>
      <c r="BN81" s="440"/>
      <c r="BO81" s="440"/>
      <c r="BP81" s="440"/>
      <c r="BQ81" s="440"/>
      <c r="BR81" s="440"/>
      <c r="BS81" s="440"/>
      <c r="BT81" s="440"/>
      <c r="BU81" s="440"/>
      <c r="BV81" s="440"/>
      <c r="BW81" s="440"/>
      <c r="BX81" s="440"/>
      <c r="BY81" s="440"/>
      <c r="BZ81" s="440"/>
      <c r="CA81" s="440"/>
      <c r="CB81" s="440"/>
      <c r="CC81" s="440"/>
      <c r="CD81" s="440"/>
      <c r="CE81" s="440"/>
      <c r="CF81" s="440"/>
      <c r="CG81" s="440"/>
      <c r="CH81" s="440"/>
      <c r="CI81" s="440"/>
      <c r="CJ81" s="440"/>
      <c r="CK81" s="440"/>
      <c r="CL81" s="440"/>
      <c r="CM81" s="440"/>
    </row>
    <row r="82" spans="1:91" s="913" customFormat="1" x14ac:dyDescent="0.2">
      <c r="A82" s="905" t="s">
        <v>9422</v>
      </c>
      <c r="B82" s="906"/>
      <c r="C82" s="906"/>
      <c r="D82" s="907" t="s">
        <v>8070</v>
      </c>
      <c r="E82" s="906" t="str">
        <f>IF(B82="","",VLOOKUP($B82,[3]Relatório!$A$3:$I$4070,7,FALSE))</f>
        <v/>
      </c>
      <c r="F82" s="914"/>
      <c r="G82" s="915"/>
      <c r="H82" s="917"/>
      <c r="I82" s="918">
        <f>SUM(I84:I100)</f>
        <v>229315.56999999998</v>
      </c>
      <c r="J82" s="911"/>
      <c r="K82" s="912"/>
    </row>
    <row r="83" spans="1:91" s="820" customFormat="1" x14ac:dyDescent="0.2">
      <c r="A83" s="821"/>
      <c r="B83" s="814"/>
      <c r="C83" s="814"/>
      <c r="D83" s="831" t="s">
        <v>8071</v>
      </c>
      <c r="E83" s="816" t="str">
        <f>IF(B83="","",VLOOKUP($B83,[3]Relatório!$A$3:$I$4070,7,FALSE))</f>
        <v/>
      </c>
      <c r="F83" s="814"/>
      <c r="G83" s="817"/>
      <c r="H83" s="818"/>
      <c r="I83" s="818"/>
      <c r="J83" s="839"/>
      <c r="K83" s="847"/>
      <c r="L83" s="819"/>
      <c r="M83" s="819"/>
      <c r="N83" s="819"/>
      <c r="O83" s="819"/>
      <c r="P83" s="819"/>
      <c r="Q83" s="819"/>
      <c r="R83" s="819"/>
      <c r="S83" s="819"/>
      <c r="T83" s="819"/>
      <c r="U83" s="819"/>
      <c r="V83" s="819"/>
      <c r="W83" s="819"/>
      <c r="X83" s="819"/>
      <c r="Y83" s="819"/>
      <c r="Z83" s="819"/>
      <c r="AA83" s="819"/>
      <c r="AB83" s="819"/>
      <c r="AC83" s="819"/>
      <c r="AD83" s="819"/>
      <c r="AE83" s="819"/>
      <c r="AF83" s="819"/>
      <c r="AG83" s="819"/>
      <c r="AH83" s="819"/>
      <c r="AI83" s="819"/>
      <c r="AJ83" s="819"/>
      <c r="AK83" s="819"/>
      <c r="AL83" s="819"/>
      <c r="AM83" s="819"/>
      <c r="AN83" s="819"/>
      <c r="AO83" s="819"/>
      <c r="AP83" s="819"/>
      <c r="AQ83" s="819"/>
      <c r="AR83" s="819"/>
      <c r="AS83" s="819"/>
      <c r="AT83" s="819"/>
      <c r="AU83" s="819"/>
      <c r="AV83" s="819"/>
      <c r="AW83" s="819"/>
      <c r="AX83" s="819"/>
      <c r="AY83" s="819"/>
      <c r="AZ83" s="819"/>
      <c r="BA83" s="819"/>
      <c r="BB83" s="819"/>
      <c r="BC83" s="819"/>
      <c r="BD83" s="819"/>
      <c r="BE83" s="819"/>
      <c r="BF83" s="819"/>
      <c r="BG83" s="819"/>
      <c r="BH83" s="819"/>
      <c r="BI83" s="819"/>
      <c r="BJ83" s="819"/>
      <c r="BK83" s="819"/>
      <c r="BL83" s="819"/>
      <c r="BM83" s="819"/>
      <c r="BN83" s="819"/>
      <c r="BO83" s="819"/>
      <c r="BP83" s="819"/>
      <c r="BQ83" s="819"/>
      <c r="BR83" s="819"/>
      <c r="BS83" s="819"/>
      <c r="BT83" s="819"/>
      <c r="BU83" s="819"/>
      <c r="BV83" s="819"/>
      <c r="BW83" s="819"/>
      <c r="BX83" s="819"/>
      <c r="BY83" s="819"/>
      <c r="BZ83" s="819"/>
      <c r="CA83" s="819"/>
      <c r="CB83" s="819"/>
      <c r="CC83" s="819"/>
      <c r="CD83" s="819"/>
      <c r="CE83" s="819"/>
      <c r="CF83" s="819"/>
      <c r="CG83" s="819"/>
      <c r="CH83" s="819"/>
      <c r="CI83" s="819"/>
      <c r="CJ83" s="819"/>
      <c r="CK83" s="819"/>
      <c r="CL83" s="819"/>
      <c r="CM83" s="819"/>
    </row>
    <row r="84" spans="1:91" s="445" customFormat="1" ht="38.25" customHeight="1" x14ac:dyDescent="0.2">
      <c r="A84" s="749" t="s">
        <v>8848</v>
      </c>
      <c r="B84" s="799" t="s">
        <v>1172</v>
      </c>
      <c r="C84" s="799" t="s">
        <v>9030</v>
      </c>
      <c r="D84" s="678" t="str">
        <f>IF(B84="","",VLOOKUP($B84,Relatório!$A$3:$I$4070,3,FALSE))</f>
        <v>FORNECIMENTO E ASSENTAMENTO DE JANELA DE ALUMÍNIO, LINHA SUPREMA ACABAMENTO ANODIZADO, TIPO BASCULA COM CONTRAMARCO, INCLUSIVE FORNECIMENTO DE VIDRO LISO DE 4MM, FERRAGENS E ACESSÓRIOS</v>
      </c>
      <c r="E84" s="585" t="s">
        <v>8570</v>
      </c>
      <c r="F84" s="651">
        <f>'Memória  '!H579</f>
        <v>90.6</v>
      </c>
      <c r="G84" s="784">
        <v>709.66</v>
      </c>
      <c r="H84" s="456">
        <f t="shared" ref="H84:H85" si="20">ROUND((G84*1.2406),2)</f>
        <v>880.4</v>
      </c>
      <c r="I84" s="586">
        <f t="shared" si="19"/>
        <v>79764.240000000005</v>
      </c>
      <c r="J84" s="839"/>
      <c r="K84" s="847"/>
      <c r="L84" s="444"/>
      <c r="M84" s="444"/>
      <c r="N84" s="444"/>
      <c r="O84" s="444"/>
      <c r="P84" s="444"/>
      <c r="Q84" s="444"/>
      <c r="R84" s="444"/>
      <c r="S84" s="444"/>
      <c r="T84" s="444"/>
      <c r="U84" s="444"/>
      <c r="V84" s="444"/>
      <c r="W84" s="444"/>
      <c r="X84" s="444"/>
      <c r="Y84" s="444"/>
      <c r="Z84" s="444"/>
      <c r="AA84" s="444"/>
      <c r="AB84" s="444"/>
      <c r="AC84" s="444"/>
      <c r="AD84" s="444"/>
      <c r="AE84" s="444"/>
      <c r="AF84" s="444"/>
      <c r="AG84" s="444"/>
      <c r="AH84" s="444"/>
      <c r="AI84" s="444"/>
      <c r="AJ84" s="444"/>
      <c r="AK84" s="444"/>
      <c r="AL84" s="444"/>
      <c r="AM84" s="444"/>
      <c r="AN84" s="444"/>
      <c r="AO84" s="444"/>
      <c r="AP84" s="444"/>
      <c r="AQ84" s="444"/>
      <c r="AR84" s="444"/>
      <c r="AS84" s="444"/>
      <c r="AT84" s="444"/>
      <c r="AU84" s="444"/>
      <c r="AV84" s="444"/>
      <c r="AW84" s="444"/>
      <c r="AX84" s="444"/>
      <c r="AY84" s="444"/>
      <c r="AZ84" s="444"/>
      <c r="BA84" s="444"/>
      <c r="BB84" s="444"/>
      <c r="BC84" s="444"/>
      <c r="BD84" s="444"/>
      <c r="BE84" s="444"/>
      <c r="BF84" s="444"/>
      <c r="BG84" s="444"/>
      <c r="BH84" s="444"/>
      <c r="BI84" s="444"/>
      <c r="BJ84" s="444"/>
      <c r="BK84" s="444"/>
      <c r="BL84" s="444"/>
      <c r="BM84" s="444"/>
      <c r="BN84" s="444"/>
      <c r="BO84" s="444"/>
      <c r="BP84" s="444"/>
      <c r="BQ84" s="444"/>
      <c r="BR84" s="444"/>
      <c r="BS84" s="444"/>
      <c r="BT84" s="444"/>
      <c r="BU84" s="444"/>
      <c r="BV84" s="444"/>
      <c r="BW84" s="444"/>
      <c r="BX84" s="444"/>
      <c r="BY84" s="444"/>
      <c r="BZ84" s="444"/>
      <c r="CA84" s="444"/>
      <c r="CB84" s="444"/>
      <c r="CC84" s="444"/>
      <c r="CD84" s="444"/>
      <c r="CE84" s="444"/>
      <c r="CF84" s="444"/>
      <c r="CG84" s="444"/>
      <c r="CH84" s="444"/>
      <c r="CI84" s="444"/>
      <c r="CJ84" s="444"/>
      <c r="CK84" s="444"/>
      <c r="CL84" s="444"/>
      <c r="CM84" s="444"/>
    </row>
    <row r="85" spans="1:91" s="445" customFormat="1" ht="38.25" x14ac:dyDescent="0.2">
      <c r="A85" s="749" t="s">
        <v>8850</v>
      </c>
      <c r="B85" s="799" t="s">
        <v>1178</v>
      </c>
      <c r="C85" s="799" t="s">
        <v>9030</v>
      </c>
      <c r="D85" s="678" t="str">
        <f>IF(B85="","",VLOOKUP($B85,Relatório!$A$3:$I$4070,3,FALSE))</f>
        <v>FORNECIMENTO E ASSENTAMENTO DE JANELA DE ALUMÍNIO, LINHA SUPREMA ACABAMENTO ANODIZADO, TIPO MAXIM-AR COM CONTRAMARCO, INCLUSIVE FORNECIMENTO DE VIDRO LISO DE 4MM, FERRAGENS E ACESSÓRIOS</v>
      </c>
      <c r="E85" s="585" t="s">
        <v>8570</v>
      </c>
      <c r="F85" s="651">
        <f>'Memória  '!H625</f>
        <v>18</v>
      </c>
      <c r="G85" s="784">
        <v>747.07</v>
      </c>
      <c r="H85" s="456">
        <f t="shared" si="20"/>
        <v>926.82</v>
      </c>
      <c r="I85" s="586">
        <f t="shared" si="19"/>
        <v>16682.759999999998</v>
      </c>
      <c r="J85" s="839"/>
      <c r="K85" s="847"/>
      <c r="L85" s="444"/>
      <c r="M85" s="444"/>
      <c r="N85" s="444"/>
      <c r="O85" s="444"/>
      <c r="P85" s="444"/>
      <c r="Q85" s="444"/>
      <c r="R85" s="444"/>
      <c r="S85" s="444"/>
      <c r="T85" s="444"/>
      <c r="U85" s="444"/>
      <c r="V85" s="444"/>
      <c r="W85" s="444"/>
      <c r="X85" s="444"/>
      <c r="Y85" s="444"/>
      <c r="Z85" s="444"/>
      <c r="AA85" s="444"/>
      <c r="AB85" s="444"/>
      <c r="AC85" s="444"/>
      <c r="AD85" s="444"/>
      <c r="AE85" s="444"/>
      <c r="AF85" s="444"/>
      <c r="AG85" s="444"/>
      <c r="AH85" s="444"/>
      <c r="AI85" s="444"/>
      <c r="AJ85" s="444"/>
      <c r="AK85" s="444"/>
      <c r="AL85" s="444"/>
      <c r="AM85" s="444"/>
      <c r="AN85" s="444"/>
      <c r="AO85" s="444"/>
      <c r="AP85" s="444"/>
      <c r="AQ85" s="444"/>
      <c r="AR85" s="444"/>
      <c r="AS85" s="444"/>
      <c r="AT85" s="444"/>
      <c r="AU85" s="444"/>
      <c r="AV85" s="444"/>
      <c r="AW85" s="444"/>
      <c r="AX85" s="444"/>
      <c r="AY85" s="444"/>
      <c r="AZ85" s="444"/>
      <c r="BA85" s="444"/>
      <c r="BB85" s="444"/>
      <c r="BC85" s="444"/>
      <c r="BD85" s="444"/>
      <c r="BE85" s="444"/>
      <c r="BF85" s="444"/>
      <c r="BG85" s="444"/>
      <c r="BH85" s="444"/>
      <c r="BI85" s="444"/>
      <c r="BJ85" s="444"/>
      <c r="BK85" s="444"/>
      <c r="BL85" s="444"/>
      <c r="BM85" s="444"/>
      <c r="BN85" s="444"/>
      <c r="BO85" s="444"/>
      <c r="BP85" s="444"/>
      <c r="BQ85" s="444"/>
      <c r="BR85" s="444"/>
      <c r="BS85" s="444"/>
      <c r="BT85" s="444"/>
      <c r="BU85" s="444"/>
      <c r="BV85" s="444"/>
      <c r="BW85" s="444"/>
      <c r="BX85" s="444"/>
      <c r="BY85" s="444"/>
      <c r="BZ85" s="444"/>
      <c r="CA85" s="444"/>
      <c r="CB85" s="444"/>
      <c r="CC85" s="444"/>
      <c r="CD85" s="444"/>
      <c r="CE85" s="444"/>
      <c r="CF85" s="444"/>
      <c r="CG85" s="444"/>
      <c r="CH85" s="444"/>
      <c r="CI85" s="444"/>
      <c r="CJ85" s="444"/>
      <c r="CK85" s="444"/>
      <c r="CL85" s="444"/>
      <c r="CM85" s="444"/>
    </row>
    <row r="86" spans="1:91" s="953" customFormat="1" x14ac:dyDescent="0.2">
      <c r="A86" s="943"/>
      <c r="B86" s="956"/>
      <c r="C86" s="956"/>
      <c r="D86" s="957" t="s">
        <v>8072</v>
      </c>
      <c r="E86" s="946"/>
      <c r="F86" s="944"/>
      <c r="G86" s="958"/>
      <c r="H86" s="949"/>
      <c r="I86" s="949"/>
      <c r="J86" s="950"/>
      <c r="K86" s="951"/>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c r="AU86" s="952"/>
      <c r="AV86" s="952"/>
      <c r="AW86" s="952"/>
      <c r="AX86" s="952"/>
      <c r="AY86" s="952"/>
      <c r="AZ86" s="952"/>
      <c r="BA86" s="952"/>
      <c r="BB86" s="952"/>
      <c r="BC86" s="952"/>
      <c r="BD86" s="952"/>
      <c r="BE86" s="952"/>
      <c r="BF86" s="952"/>
      <c r="BG86" s="952"/>
      <c r="BH86" s="952"/>
      <c r="BI86" s="952"/>
      <c r="BJ86" s="952"/>
      <c r="BK86" s="952"/>
      <c r="BL86" s="952"/>
      <c r="BM86" s="952"/>
      <c r="BN86" s="952"/>
      <c r="BO86" s="952"/>
      <c r="BP86" s="952"/>
      <c r="BQ86" s="952"/>
      <c r="BR86" s="952"/>
      <c r="BS86" s="952"/>
      <c r="BT86" s="952"/>
      <c r="BU86" s="952"/>
      <c r="BV86" s="952"/>
      <c r="BW86" s="952"/>
      <c r="BX86" s="952"/>
      <c r="BY86" s="952"/>
      <c r="BZ86" s="952"/>
      <c r="CA86" s="952"/>
      <c r="CB86" s="952"/>
      <c r="CC86" s="952"/>
      <c r="CD86" s="952"/>
      <c r="CE86" s="952"/>
      <c r="CF86" s="952"/>
      <c r="CG86" s="952"/>
      <c r="CH86" s="952"/>
      <c r="CI86" s="952"/>
      <c r="CJ86" s="952"/>
      <c r="CK86" s="952"/>
      <c r="CL86" s="952"/>
      <c r="CM86" s="952"/>
    </row>
    <row r="87" spans="1:91" s="445" customFormat="1" ht="25.5" x14ac:dyDescent="0.2">
      <c r="A87" s="749" t="s">
        <v>8852</v>
      </c>
      <c r="B87" s="1158" t="s">
        <v>9411</v>
      </c>
      <c r="C87" s="1159"/>
      <c r="D87" s="678" t="s">
        <v>9314</v>
      </c>
      <c r="E87" s="585" t="s">
        <v>9033</v>
      </c>
      <c r="F87" s="651">
        <f>'Memória  '!H646</f>
        <v>5</v>
      </c>
      <c r="G87" s="784">
        <v>1788.09</v>
      </c>
      <c r="H87" s="456">
        <f t="shared" ref="H87:H100" si="21">ROUND((G87*1.2406),2)</f>
        <v>2218.3000000000002</v>
      </c>
      <c r="I87" s="586">
        <f t="shared" si="19"/>
        <v>11091.5</v>
      </c>
      <c r="J87" s="839"/>
      <c r="K87" s="847"/>
      <c r="L87" s="444"/>
      <c r="M87" s="444"/>
      <c r="N87" s="444"/>
      <c r="O87" s="444"/>
      <c r="P87" s="444"/>
      <c r="Q87" s="444"/>
      <c r="R87" s="444"/>
      <c r="S87" s="444"/>
      <c r="T87" s="444"/>
      <c r="U87" s="444"/>
      <c r="V87" s="444"/>
      <c r="W87" s="444"/>
      <c r="X87" s="444"/>
      <c r="Y87" s="444"/>
      <c r="Z87" s="444"/>
      <c r="AA87" s="444"/>
      <c r="AB87" s="444"/>
      <c r="AC87" s="444"/>
      <c r="AD87" s="444"/>
      <c r="AE87" s="444"/>
      <c r="AF87" s="444"/>
      <c r="AG87" s="444"/>
      <c r="AH87" s="444"/>
      <c r="AI87" s="444"/>
      <c r="AJ87" s="444"/>
      <c r="AK87" s="444"/>
      <c r="AL87" s="444"/>
      <c r="AM87" s="444"/>
      <c r="AN87" s="444"/>
      <c r="AO87" s="444"/>
      <c r="AP87" s="444"/>
      <c r="AQ87" s="444"/>
      <c r="AR87" s="444"/>
      <c r="AS87" s="444"/>
      <c r="AT87" s="444"/>
      <c r="AU87" s="444"/>
      <c r="AV87" s="444"/>
      <c r="AW87" s="444"/>
      <c r="AX87" s="444"/>
      <c r="AY87" s="444"/>
      <c r="AZ87" s="444"/>
      <c r="BA87" s="444"/>
      <c r="BB87" s="444"/>
      <c r="BC87" s="444"/>
      <c r="BD87" s="444"/>
      <c r="BE87" s="444"/>
      <c r="BF87" s="444"/>
      <c r="BG87" s="444"/>
      <c r="BH87" s="444"/>
      <c r="BI87" s="444"/>
      <c r="BJ87" s="444"/>
      <c r="BK87" s="444"/>
      <c r="BL87" s="444"/>
      <c r="BM87" s="444"/>
      <c r="BN87" s="444"/>
      <c r="BO87" s="444"/>
      <c r="BP87" s="444"/>
      <c r="BQ87" s="444"/>
      <c r="BR87" s="444"/>
      <c r="BS87" s="444"/>
      <c r="BT87" s="444"/>
      <c r="BU87" s="444"/>
      <c r="BV87" s="444"/>
      <c r="BW87" s="444"/>
      <c r="BX87" s="444"/>
      <c r="BY87" s="444"/>
      <c r="BZ87" s="444"/>
      <c r="CA87" s="444"/>
      <c r="CB87" s="444"/>
      <c r="CC87" s="444"/>
      <c r="CD87" s="444"/>
      <c r="CE87" s="444"/>
      <c r="CF87" s="444"/>
      <c r="CG87" s="444"/>
      <c r="CH87" s="444"/>
      <c r="CI87" s="444"/>
      <c r="CJ87" s="444"/>
      <c r="CK87" s="444"/>
      <c r="CL87" s="444"/>
      <c r="CM87" s="444"/>
    </row>
    <row r="88" spans="1:91" s="445" customFormat="1" x14ac:dyDescent="0.2">
      <c r="A88" s="749" t="s">
        <v>8854</v>
      </c>
      <c r="B88" s="800" t="s">
        <v>9391</v>
      </c>
      <c r="C88" s="799" t="s">
        <v>9389</v>
      </c>
      <c r="D88" s="678" t="s">
        <v>9388</v>
      </c>
      <c r="E88" s="585" t="s">
        <v>9033</v>
      </c>
      <c r="F88" s="651">
        <f>'Memória  '!H648</f>
        <v>4</v>
      </c>
      <c r="G88" s="784">
        <v>1869.69</v>
      </c>
      <c r="H88" s="456">
        <f t="shared" si="21"/>
        <v>2319.54</v>
      </c>
      <c r="I88" s="586">
        <f t="shared" ref="I88" si="22">ROUND(PRODUCT(H88*F88),2)</f>
        <v>9278.16</v>
      </c>
      <c r="J88" s="839"/>
      <c r="K88" s="847"/>
      <c r="L88" s="444"/>
      <c r="M88" s="444"/>
      <c r="N88" s="444"/>
      <c r="O88" s="444"/>
      <c r="P88" s="444"/>
      <c r="Q88" s="444"/>
      <c r="R88" s="444"/>
      <c r="S88" s="444"/>
      <c r="T88" s="444"/>
      <c r="U88" s="444"/>
      <c r="V88" s="444"/>
      <c r="W88" s="444"/>
      <c r="X88" s="444"/>
      <c r="Y88" s="444"/>
      <c r="Z88" s="444"/>
      <c r="AA88" s="444"/>
      <c r="AB88" s="444"/>
      <c r="AC88" s="444"/>
      <c r="AD88" s="444"/>
      <c r="AE88" s="444"/>
      <c r="AF88" s="444"/>
      <c r="AG88" s="444"/>
      <c r="AH88" s="444"/>
      <c r="AI88" s="444"/>
      <c r="AJ88" s="444"/>
      <c r="AK88" s="444"/>
      <c r="AL88" s="444"/>
      <c r="AM88" s="444"/>
      <c r="AN88" s="444"/>
      <c r="AO88" s="444"/>
      <c r="AP88" s="444"/>
      <c r="AQ88" s="444"/>
      <c r="AR88" s="444"/>
      <c r="AS88" s="444"/>
      <c r="AT88" s="444"/>
      <c r="AU88" s="444"/>
      <c r="AV88" s="444"/>
      <c r="AW88" s="444"/>
      <c r="AX88" s="444"/>
      <c r="AY88" s="444"/>
      <c r="AZ88" s="444"/>
      <c r="BA88" s="444"/>
      <c r="BB88" s="444"/>
      <c r="BC88" s="444"/>
      <c r="BD88" s="444"/>
      <c r="BE88" s="444"/>
      <c r="BF88" s="444"/>
      <c r="BG88" s="444"/>
      <c r="BH88" s="444"/>
      <c r="BI88" s="444"/>
      <c r="BJ88" s="444"/>
      <c r="BK88" s="444"/>
      <c r="BL88" s="444"/>
      <c r="BM88" s="444"/>
      <c r="BN88" s="444"/>
      <c r="BO88" s="444"/>
      <c r="BP88" s="444"/>
      <c r="BQ88" s="444"/>
      <c r="BR88" s="444"/>
      <c r="BS88" s="444"/>
      <c r="BT88" s="444"/>
      <c r="BU88" s="444"/>
      <c r="BV88" s="444"/>
      <c r="BW88" s="444"/>
      <c r="BX88" s="444"/>
      <c r="BY88" s="444"/>
      <c r="BZ88" s="444"/>
      <c r="CA88" s="444"/>
      <c r="CB88" s="444"/>
      <c r="CC88" s="444"/>
      <c r="CD88" s="444"/>
      <c r="CE88" s="444"/>
      <c r="CF88" s="444"/>
      <c r="CG88" s="444"/>
      <c r="CH88" s="444"/>
      <c r="CI88" s="444"/>
      <c r="CJ88" s="444"/>
      <c r="CK88" s="444"/>
      <c r="CL88" s="444"/>
      <c r="CM88" s="444"/>
    </row>
    <row r="89" spans="1:91" s="445" customFormat="1" ht="25.5" x14ac:dyDescent="0.2">
      <c r="A89" s="749" t="s">
        <v>8855</v>
      </c>
      <c r="B89" s="799" t="s">
        <v>9385</v>
      </c>
      <c r="C89" s="799" t="s">
        <v>9059</v>
      </c>
      <c r="D89" s="678" t="s">
        <v>9376</v>
      </c>
      <c r="E89" s="585" t="s">
        <v>9033</v>
      </c>
      <c r="F89" s="651">
        <f>'Memória  '!H652</f>
        <v>2</v>
      </c>
      <c r="G89" s="784">
        <v>467.53</v>
      </c>
      <c r="H89" s="456">
        <f t="shared" si="21"/>
        <v>580.02</v>
      </c>
      <c r="I89" s="586">
        <f t="shared" ref="I89:I90" si="23">ROUND(PRODUCT(H89*F89),2)</f>
        <v>1160.04</v>
      </c>
      <c r="J89" s="839"/>
      <c r="K89" s="847"/>
      <c r="L89" s="444"/>
      <c r="M89" s="444"/>
      <c r="N89" s="444"/>
      <c r="O89" s="444"/>
      <c r="P89" s="444"/>
      <c r="Q89" s="444"/>
      <c r="R89" s="444"/>
      <c r="S89" s="444"/>
      <c r="T89" s="444"/>
      <c r="U89" s="444"/>
      <c r="V89" s="444"/>
      <c r="W89" s="444"/>
      <c r="X89" s="444"/>
      <c r="Y89" s="444"/>
      <c r="Z89" s="444"/>
      <c r="AA89" s="444"/>
      <c r="AB89" s="444"/>
      <c r="AC89" s="444"/>
      <c r="AD89" s="444"/>
      <c r="AE89" s="444"/>
      <c r="AF89" s="444"/>
      <c r="AG89" s="444"/>
      <c r="AH89" s="444"/>
      <c r="AI89" s="444"/>
      <c r="AJ89" s="444"/>
      <c r="AK89" s="444"/>
      <c r="AL89" s="444"/>
      <c r="AM89" s="444"/>
      <c r="AN89" s="444"/>
      <c r="AO89" s="444"/>
      <c r="AP89" s="444"/>
      <c r="AQ89" s="444"/>
      <c r="AR89" s="444"/>
      <c r="AS89" s="444"/>
      <c r="AT89" s="444"/>
      <c r="AU89" s="444"/>
      <c r="AV89" s="444"/>
      <c r="AW89" s="444"/>
      <c r="AX89" s="444"/>
      <c r="AY89" s="444"/>
      <c r="AZ89" s="444"/>
      <c r="BA89" s="444"/>
      <c r="BB89" s="444"/>
      <c r="BC89" s="444"/>
      <c r="BD89" s="444"/>
      <c r="BE89" s="444"/>
      <c r="BF89" s="444"/>
      <c r="BG89" s="444"/>
      <c r="BH89" s="444"/>
      <c r="BI89" s="444"/>
      <c r="BJ89" s="444"/>
      <c r="BK89" s="444"/>
      <c r="BL89" s="444"/>
      <c r="BM89" s="444"/>
      <c r="BN89" s="444"/>
      <c r="BO89" s="444"/>
      <c r="BP89" s="444"/>
      <c r="BQ89" s="444"/>
      <c r="BR89" s="444"/>
      <c r="BS89" s="444"/>
      <c r="BT89" s="444"/>
      <c r="BU89" s="444"/>
      <c r="BV89" s="444"/>
      <c r="BW89" s="444"/>
      <c r="BX89" s="444"/>
      <c r="BY89" s="444"/>
      <c r="BZ89" s="444"/>
      <c r="CA89" s="444"/>
      <c r="CB89" s="444"/>
      <c r="CC89" s="444"/>
      <c r="CD89" s="444"/>
      <c r="CE89" s="444"/>
      <c r="CF89" s="444"/>
      <c r="CG89" s="444"/>
      <c r="CH89" s="444"/>
      <c r="CI89" s="444"/>
      <c r="CJ89" s="444"/>
      <c r="CK89" s="444"/>
      <c r="CL89" s="444"/>
      <c r="CM89" s="444"/>
    </row>
    <row r="90" spans="1:91" s="445" customFormat="1" x14ac:dyDescent="0.2">
      <c r="A90" s="749" t="s">
        <v>8858</v>
      </c>
      <c r="B90" s="799" t="s">
        <v>9386</v>
      </c>
      <c r="C90" s="799" t="s">
        <v>9188</v>
      </c>
      <c r="D90" s="678" t="s">
        <v>9382</v>
      </c>
      <c r="E90" s="585" t="s">
        <v>8570</v>
      </c>
      <c r="F90" s="651">
        <f>'Memória  '!H654</f>
        <v>10.92</v>
      </c>
      <c r="G90" s="784">
        <v>391.69</v>
      </c>
      <c r="H90" s="456">
        <f t="shared" si="21"/>
        <v>485.93</v>
      </c>
      <c r="I90" s="586">
        <f t="shared" si="23"/>
        <v>5306.36</v>
      </c>
      <c r="J90" s="839"/>
      <c r="K90" s="847"/>
      <c r="L90" s="444"/>
      <c r="M90" s="444"/>
      <c r="N90" s="444"/>
      <c r="O90" s="444"/>
      <c r="P90" s="444"/>
      <c r="Q90" s="444"/>
      <c r="R90" s="444"/>
      <c r="S90" s="444"/>
      <c r="T90" s="444"/>
      <c r="U90" s="444"/>
      <c r="V90" s="444"/>
      <c r="W90" s="444"/>
      <c r="X90" s="444"/>
      <c r="Y90" s="444"/>
      <c r="Z90" s="444"/>
      <c r="AA90" s="444"/>
      <c r="AB90" s="444"/>
      <c r="AC90" s="444"/>
      <c r="AD90" s="444"/>
      <c r="AE90" s="444"/>
      <c r="AF90" s="444"/>
      <c r="AG90" s="444"/>
      <c r="AH90" s="444"/>
      <c r="AI90" s="444"/>
      <c r="AJ90" s="444"/>
      <c r="AK90" s="444"/>
      <c r="AL90" s="444"/>
      <c r="AM90" s="444"/>
      <c r="AN90" s="444"/>
      <c r="AO90" s="444"/>
      <c r="AP90" s="444"/>
      <c r="AQ90" s="444"/>
      <c r="AR90" s="444"/>
      <c r="AS90" s="444"/>
      <c r="AT90" s="444"/>
      <c r="AU90" s="444"/>
      <c r="AV90" s="444"/>
      <c r="AW90" s="444"/>
      <c r="AX90" s="444"/>
      <c r="AY90" s="444"/>
      <c r="AZ90" s="444"/>
      <c r="BA90" s="444"/>
      <c r="BB90" s="444"/>
      <c r="BC90" s="444"/>
      <c r="BD90" s="444"/>
      <c r="BE90" s="444"/>
      <c r="BF90" s="444"/>
      <c r="BG90" s="444"/>
      <c r="BH90" s="444"/>
      <c r="BI90" s="444"/>
      <c r="BJ90" s="444"/>
      <c r="BK90" s="444"/>
      <c r="BL90" s="444"/>
      <c r="BM90" s="444"/>
      <c r="BN90" s="444"/>
      <c r="BO90" s="444"/>
      <c r="BP90" s="444"/>
      <c r="BQ90" s="444"/>
      <c r="BR90" s="444"/>
      <c r="BS90" s="444"/>
      <c r="BT90" s="444"/>
      <c r="BU90" s="444"/>
      <c r="BV90" s="444"/>
      <c r="BW90" s="444"/>
      <c r="BX90" s="444"/>
      <c r="BY90" s="444"/>
      <c r="BZ90" s="444"/>
      <c r="CA90" s="444"/>
      <c r="CB90" s="444"/>
      <c r="CC90" s="444"/>
      <c r="CD90" s="444"/>
      <c r="CE90" s="444"/>
      <c r="CF90" s="444"/>
      <c r="CG90" s="444"/>
      <c r="CH90" s="444"/>
      <c r="CI90" s="444"/>
      <c r="CJ90" s="444"/>
      <c r="CK90" s="444"/>
      <c r="CL90" s="444"/>
      <c r="CM90" s="444"/>
    </row>
    <row r="91" spans="1:91" s="445" customFormat="1" ht="25.5" customHeight="1" x14ac:dyDescent="0.2">
      <c r="A91" s="749" t="s">
        <v>8912</v>
      </c>
      <c r="B91" s="799" t="s">
        <v>1232</v>
      </c>
      <c r="C91" s="799" t="s">
        <v>9030</v>
      </c>
      <c r="D91" s="678" t="s">
        <v>9315</v>
      </c>
      <c r="E91" s="585" t="s">
        <v>9033</v>
      </c>
      <c r="F91" s="651">
        <f>'Memória  '!H659</f>
        <v>1</v>
      </c>
      <c r="G91" s="784">
        <v>333.97</v>
      </c>
      <c r="H91" s="456">
        <f t="shared" si="21"/>
        <v>414.32</v>
      </c>
      <c r="I91" s="586">
        <f t="shared" si="19"/>
        <v>414.32</v>
      </c>
      <c r="J91" s="839"/>
      <c r="K91" s="847"/>
      <c r="L91" s="444"/>
      <c r="M91" s="444"/>
      <c r="N91" s="444"/>
      <c r="O91" s="444"/>
      <c r="P91" s="444"/>
      <c r="Q91" s="444"/>
      <c r="R91" s="444"/>
      <c r="S91" s="444"/>
      <c r="T91" s="444"/>
      <c r="U91" s="444"/>
      <c r="V91" s="444"/>
      <c r="W91" s="444"/>
      <c r="X91" s="444"/>
      <c r="Y91" s="444"/>
      <c r="Z91" s="444"/>
      <c r="AA91" s="444"/>
      <c r="AB91" s="444"/>
      <c r="AC91" s="444"/>
      <c r="AD91" s="444"/>
      <c r="AE91" s="444"/>
      <c r="AF91" s="444"/>
      <c r="AG91" s="444"/>
      <c r="AH91" s="444"/>
      <c r="AI91" s="444"/>
      <c r="AJ91" s="444"/>
      <c r="AK91" s="444"/>
      <c r="AL91" s="444"/>
      <c r="AM91" s="444"/>
      <c r="AN91" s="444"/>
      <c r="AO91" s="444"/>
      <c r="AP91" s="444"/>
      <c r="AQ91" s="444"/>
      <c r="AR91" s="444"/>
      <c r="AS91" s="444"/>
      <c r="AT91" s="444"/>
      <c r="AU91" s="444"/>
      <c r="AV91" s="444"/>
      <c r="AW91" s="444"/>
      <c r="AX91" s="444"/>
      <c r="AY91" s="444"/>
      <c r="AZ91" s="444"/>
      <c r="BA91" s="444"/>
      <c r="BB91" s="444"/>
      <c r="BC91" s="444"/>
      <c r="BD91" s="444"/>
      <c r="BE91" s="444"/>
      <c r="BF91" s="444"/>
      <c r="BG91" s="444"/>
      <c r="BH91" s="444"/>
      <c r="BI91" s="444"/>
      <c r="BJ91" s="444"/>
      <c r="BK91" s="444"/>
      <c r="BL91" s="444"/>
      <c r="BM91" s="444"/>
      <c r="BN91" s="444"/>
      <c r="BO91" s="444"/>
      <c r="BP91" s="444"/>
      <c r="BQ91" s="444"/>
      <c r="BR91" s="444"/>
      <c r="BS91" s="444"/>
      <c r="BT91" s="444"/>
      <c r="BU91" s="444"/>
      <c r="BV91" s="444"/>
      <c r="BW91" s="444"/>
      <c r="BX91" s="444"/>
      <c r="BY91" s="444"/>
      <c r="BZ91" s="444"/>
      <c r="CA91" s="444"/>
      <c r="CB91" s="444"/>
      <c r="CC91" s="444"/>
      <c r="CD91" s="444"/>
      <c r="CE91" s="444"/>
      <c r="CF91" s="444"/>
      <c r="CG91" s="444"/>
      <c r="CH91" s="444"/>
      <c r="CI91" s="444"/>
      <c r="CJ91" s="444"/>
      <c r="CK91" s="444"/>
      <c r="CL91" s="444"/>
      <c r="CM91" s="444"/>
    </row>
    <row r="92" spans="1:91" s="445" customFormat="1" ht="27.75" customHeight="1" x14ac:dyDescent="0.2">
      <c r="A92" s="749" t="s">
        <v>9061</v>
      </c>
      <c r="B92" s="799" t="str">
        <f>'[4]PLANILHA ORÇAMENTÁRIA'!B73</f>
        <v>ED-49602</v>
      </c>
      <c r="C92" s="799" t="s">
        <v>9030</v>
      </c>
      <c r="D92" s="678" t="str">
        <f>IF(B92="","",VLOOKUP($B92,Relatório!$A$3:$I$4070,3,FALSE))</f>
        <v>PORTA DE ABRIR, MADEIRA DE LEI PRANCHETA PARA PINTURA COMPLETA 80 X 210 CM,COM FERRAGENS EM FERRO LATONADO</v>
      </c>
      <c r="E92" s="585" t="s">
        <v>9033</v>
      </c>
      <c r="F92" s="651">
        <f>'Memória  '!H660</f>
        <v>55</v>
      </c>
      <c r="G92" s="784">
        <v>886.17</v>
      </c>
      <c r="H92" s="456">
        <f t="shared" si="21"/>
        <v>1099.3800000000001</v>
      </c>
      <c r="I92" s="586">
        <f t="shared" si="19"/>
        <v>60465.9</v>
      </c>
      <c r="J92" s="839"/>
      <c r="K92" s="847"/>
      <c r="L92" s="444"/>
      <c r="M92" s="444"/>
      <c r="N92" s="444"/>
      <c r="O92" s="444"/>
      <c r="P92" s="444"/>
      <c r="Q92" s="444"/>
      <c r="R92" s="444"/>
      <c r="S92" s="444"/>
      <c r="T92" s="444"/>
      <c r="U92" s="444"/>
      <c r="V92" s="444"/>
      <c r="W92" s="444"/>
      <c r="X92" s="444"/>
      <c r="Y92" s="444"/>
      <c r="Z92" s="444"/>
      <c r="AA92" s="444"/>
      <c r="AB92" s="444"/>
      <c r="AC92" s="444"/>
      <c r="AD92" s="444"/>
      <c r="AE92" s="444"/>
      <c r="AF92" s="444"/>
      <c r="AG92" s="444"/>
      <c r="AH92" s="444"/>
      <c r="AI92" s="444"/>
      <c r="AJ92" s="444"/>
      <c r="AK92" s="444"/>
      <c r="AL92" s="444"/>
      <c r="AM92" s="444"/>
      <c r="AN92" s="444"/>
      <c r="AO92" s="444"/>
      <c r="AP92" s="444"/>
      <c r="AQ92" s="444"/>
      <c r="AR92" s="444"/>
      <c r="AS92" s="444"/>
      <c r="AT92" s="444"/>
      <c r="AU92" s="444"/>
      <c r="AV92" s="444"/>
      <c r="AW92" s="444"/>
      <c r="AX92" s="444"/>
      <c r="AY92" s="444"/>
      <c r="AZ92" s="444"/>
      <c r="BA92" s="444"/>
      <c r="BB92" s="444"/>
      <c r="BC92" s="444"/>
      <c r="BD92" s="444"/>
      <c r="BE92" s="444"/>
      <c r="BF92" s="444"/>
      <c r="BG92" s="444"/>
      <c r="BH92" s="444"/>
      <c r="BI92" s="444"/>
      <c r="BJ92" s="444"/>
      <c r="BK92" s="444"/>
      <c r="BL92" s="444"/>
      <c r="BM92" s="444"/>
      <c r="BN92" s="444"/>
      <c r="BO92" s="444"/>
      <c r="BP92" s="444"/>
      <c r="BQ92" s="444"/>
      <c r="BR92" s="444"/>
      <c r="BS92" s="444"/>
      <c r="BT92" s="444"/>
      <c r="BU92" s="444"/>
      <c r="BV92" s="444"/>
      <c r="BW92" s="444"/>
      <c r="BX92" s="444"/>
      <c r="BY92" s="444"/>
      <c r="BZ92" s="444"/>
      <c r="CA92" s="444"/>
      <c r="CB92" s="444"/>
      <c r="CC92" s="444"/>
      <c r="CD92" s="444"/>
      <c r="CE92" s="444"/>
      <c r="CF92" s="444"/>
      <c r="CG92" s="444"/>
      <c r="CH92" s="444"/>
      <c r="CI92" s="444"/>
      <c r="CJ92" s="444"/>
      <c r="CK92" s="444"/>
      <c r="CL92" s="444"/>
      <c r="CM92" s="444"/>
    </row>
    <row r="93" spans="1:91" s="441" customFormat="1" ht="27.75" customHeight="1" x14ac:dyDescent="0.2">
      <c r="A93" s="748" t="s">
        <v>9062</v>
      </c>
      <c r="B93" s="476" t="s">
        <v>1254</v>
      </c>
      <c r="C93" s="476" t="s">
        <v>9030</v>
      </c>
      <c r="D93" s="478" t="str">
        <f>IF(B93="","",VLOOKUP($B93,Relatório!$A$3:$I$4070,3,FALSE))</f>
        <v>PORTA DE ABRIR, MADEIRA DE LEI PRANCHETA PARA PINTURA COMPLETA 90 X 210 CM,COM FERRAGENS EM FERRO LATONADO</v>
      </c>
      <c r="E93" s="468" t="s">
        <v>9033</v>
      </c>
      <c r="F93" s="650">
        <f>'Memória  '!H661</f>
        <v>2</v>
      </c>
      <c r="G93" s="784">
        <v>916.29</v>
      </c>
      <c r="H93" s="456">
        <f t="shared" si="21"/>
        <v>1136.75</v>
      </c>
      <c r="I93" s="456">
        <f t="shared" si="19"/>
        <v>2273.5</v>
      </c>
      <c r="J93" s="839"/>
      <c r="K93" s="847"/>
      <c r="L93" s="440"/>
      <c r="M93" s="440"/>
      <c r="N93" s="440"/>
      <c r="O93" s="440"/>
      <c r="P93" s="440"/>
      <c r="Q93" s="440"/>
      <c r="R93" s="440"/>
      <c r="S93" s="440"/>
      <c r="T93" s="440"/>
      <c r="U93" s="440"/>
      <c r="V93" s="440"/>
      <c r="W93" s="440"/>
      <c r="X93" s="440"/>
      <c r="Y93" s="440"/>
      <c r="Z93" s="440"/>
      <c r="AA93" s="440"/>
      <c r="AB93" s="440"/>
      <c r="AC93" s="440"/>
      <c r="AD93" s="440"/>
      <c r="AE93" s="440"/>
      <c r="AF93" s="440"/>
      <c r="AG93" s="440"/>
      <c r="AH93" s="440"/>
      <c r="AI93" s="440"/>
      <c r="AJ93" s="440"/>
      <c r="AK93" s="440"/>
      <c r="AL93" s="440"/>
      <c r="AM93" s="440"/>
      <c r="AN93" s="440"/>
      <c r="AO93" s="440"/>
      <c r="AP93" s="440"/>
      <c r="AQ93" s="440"/>
      <c r="AR93" s="440"/>
      <c r="AS93" s="440"/>
      <c r="AT93" s="440"/>
      <c r="AU93" s="440"/>
      <c r="AV93" s="440"/>
      <c r="AW93" s="440"/>
      <c r="AX93" s="440"/>
      <c r="AY93" s="440"/>
      <c r="AZ93" s="440"/>
      <c r="BA93" s="440"/>
      <c r="BB93" s="440"/>
      <c r="BC93" s="440"/>
      <c r="BD93" s="440"/>
      <c r="BE93" s="440"/>
      <c r="BF93" s="440"/>
      <c r="BG93" s="440"/>
      <c r="BH93" s="440"/>
      <c r="BI93" s="440"/>
      <c r="BJ93" s="440"/>
      <c r="BK93" s="440"/>
      <c r="BL93" s="440"/>
      <c r="BM93" s="440"/>
      <c r="BN93" s="440"/>
      <c r="BO93" s="440"/>
      <c r="BP93" s="440"/>
      <c r="BQ93" s="440"/>
      <c r="BR93" s="440"/>
      <c r="BS93" s="440"/>
      <c r="BT93" s="440"/>
      <c r="BU93" s="440"/>
      <c r="BV93" s="440"/>
      <c r="BW93" s="440"/>
      <c r="BX93" s="440"/>
      <c r="BY93" s="440"/>
      <c r="BZ93" s="440"/>
      <c r="CA93" s="440"/>
      <c r="CB93" s="440"/>
      <c r="CC93" s="440"/>
      <c r="CD93" s="440"/>
      <c r="CE93" s="440"/>
      <c r="CF93" s="440"/>
      <c r="CG93" s="440"/>
      <c r="CH93" s="440"/>
      <c r="CI93" s="440"/>
      <c r="CJ93" s="440"/>
      <c r="CK93" s="440"/>
      <c r="CL93" s="440"/>
      <c r="CM93" s="440"/>
    </row>
    <row r="94" spans="1:91" s="445" customFormat="1" ht="27.75" customHeight="1" x14ac:dyDescent="0.2">
      <c r="A94" s="749" t="s">
        <v>9063</v>
      </c>
      <c r="B94" s="1158" t="s">
        <v>9409</v>
      </c>
      <c r="C94" s="1159"/>
      <c r="D94" s="678" t="s">
        <v>8908</v>
      </c>
      <c r="E94" s="585" t="s">
        <v>9033</v>
      </c>
      <c r="F94" s="651">
        <f>'Memória  '!H662</f>
        <v>8</v>
      </c>
      <c r="G94" s="784">
        <v>1481.12</v>
      </c>
      <c r="H94" s="456">
        <f t="shared" si="21"/>
        <v>1837.48</v>
      </c>
      <c r="I94" s="586">
        <f t="shared" si="19"/>
        <v>14699.84</v>
      </c>
      <c r="J94" s="839"/>
      <c r="K94" s="847"/>
      <c r="L94" s="444"/>
      <c r="M94" s="444"/>
      <c r="N94" s="444"/>
      <c r="O94" s="444"/>
      <c r="P94" s="444"/>
      <c r="Q94" s="444"/>
      <c r="R94" s="444"/>
      <c r="S94" s="444"/>
      <c r="T94" s="444"/>
      <c r="U94" s="444"/>
      <c r="V94" s="444"/>
      <c r="W94" s="444"/>
      <c r="X94" s="444"/>
      <c r="Y94" s="444"/>
      <c r="Z94" s="444"/>
      <c r="AA94" s="444"/>
      <c r="AB94" s="444"/>
      <c r="AC94" s="444"/>
      <c r="AD94" s="444"/>
      <c r="AE94" s="444"/>
      <c r="AF94" s="444"/>
      <c r="AG94" s="444"/>
      <c r="AH94" s="444"/>
      <c r="AI94" s="444"/>
      <c r="AJ94" s="444"/>
      <c r="AK94" s="444"/>
      <c r="AL94" s="444"/>
      <c r="AM94" s="444"/>
      <c r="AN94" s="444"/>
      <c r="AO94" s="444"/>
      <c r="AP94" s="444"/>
      <c r="AQ94" s="444"/>
      <c r="AR94" s="444"/>
      <c r="AS94" s="444"/>
      <c r="AT94" s="444"/>
      <c r="AU94" s="444"/>
      <c r="AV94" s="444"/>
      <c r="AW94" s="444"/>
      <c r="AX94" s="444"/>
      <c r="AY94" s="444"/>
      <c r="AZ94" s="444"/>
      <c r="BA94" s="444"/>
      <c r="BB94" s="444"/>
      <c r="BC94" s="444"/>
      <c r="BD94" s="444"/>
      <c r="BE94" s="444"/>
      <c r="BF94" s="444"/>
      <c r="BG94" s="444"/>
      <c r="BH94" s="444"/>
      <c r="BI94" s="444"/>
      <c r="BJ94" s="444"/>
      <c r="BK94" s="444"/>
      <c r="BL94" s="444"/>
      <c r="BM94" s="444"/>
      <c r="BN94" s="444"/>
      <c r="BO94" s="444"/>
      <c r="BP94" s="444"/>
      <c r="BQ94" s="444"/>
      <c r="BR94" s="444"/>
      <c r="BS94" s="444"/>
      <c r="BT94" s="444"/>
      <c r="BU94" s="444"/>
      <c r="BV94" s="444"/>
      <c r="BW94" s="444"/>
      <c r="BX94" s="444"/>
      <c r="BY94" s="444"/>
      <c r="BZ94" s="444"/>
      <c r="CA94" s="444"/>
      <c r="CB94" s="444"/>
      <c r="CC94" s="444"/>
      <c r="CD94" s="444"/>
      <c r="CE94" s="444"/>
      <c r="CF94" s="444"/>
      <c r="CG94" s="444"/>
      <c r="CH94" s="444"/>
      <c r="CI94" s="444"/>
      <c r="CJ94" s="444"/>
      <c r="CK94" s="444"/>
      <c r="CL94" s="444"/>
      <c r="CM94" s="444"/>
    </row>
    <row r="95" spans="1:91" s="445" customFormat="1" ht="25.5" x14ac:dyDescent="0.2">
      <c r="A95" s="749" t="s">
        <v>9065</v>
      </c>
      <c r="B95" s="1158" t="s">
        <v>9410</v>
      </c>
      <c r="C95" s="1159"/>
      <c r="D95" s="678" t="s">
        <v>9064</v>
      </c>
      <c r="E95" s="585" t="s">
        <v>9033</v>
      </c>
      <c r="F95" s="651">
        <f>'Memória  '!H664</f>
        <v>4</v>
      </c>
      <c r="G95" s="784">
        <v>2270.37</v>
      </c>
      <c r="H95" s="456">
        <f t="shared" si="21"/>
        <v>2816.62</v>
      </c>
      <c r="I95" s="586">
        <f t="shared" si="19"/>
        <v>11266.48</v>
      </c>
      <c r="J95" s="839"/>
      <c r="K95" s="847"/>
      <c r="L95" s="444"/>
      <c r="M95" s="444"/>
      <c r="N95" s="444"/>
      <c r="O95" s="444"/>
      <c r="P95" s="444"/>
      <c r="Q95" s="444"/>
      <c r="R95" s="444"/>
      <c r="S95" s="444"/>
      <c r="T95" s="444"/>
      <c r="U95" s="444"/>
      <c r="V95" s="444"/>
      <c r="W95" s="444"/>
      <c r="X95" s="444"/>
      <c r="Y95" s="444"/>
      <c r="Z95" s="444"/>
      <c r="AA95" s="444"/>
      <c r="AB95" s="444"/>
      <c r="AC95" s="444"/>
      <c r="AD95" s="444"/>
      <c r="AE95" s="444"/>
      <c r="AF95" s="444"/>
      <c r="AG95" s="444"/>
      <c r="AH95" s="444"/>
      <c r="AI95" s="444"/>
      <c r="AJ95" s="444"/>
      <c r="AK95" s="444"/>
      <c r="AL95" s="444"/>
      <c r="AM95" s="444"/>
      <c r="AN95" s="444"/>
      <c r="AO95" s="444"/>
      <c r="AP95" s="444"/>
      <c r="AQ95" s="444"/>
      <c r="AR95" s="444"/>
      <c r="AS95" s="444"/>
      <c r="AT95" s="444"/>
      <c r="AU95" s="444"/>
      <c r="AV95" s="444"/>
      <c r="AW95" s="444"/>
      <c r="AX95" s="444"/>
      <c r="AY95" s="444"/>
      <c r="AZ95" s="444"/>
      <c r="BA95" s="444"/>
      <c r="BB95" s="444"/>
      <c r="BC95" s="444"/>
      <c r="BD95" s="444"/>
      <c r="BE95" s="444"/>
      <c r="BF95" s="444"/>
      <c r="BG95" s="444"/>
      <c r="BH95" s="444"/>
      <c r="BI95" s="444"/>
      <c r="BJ95" s="444"/>
      <c r="BK95" s="444"/>
      <c r="BL95" s="444"/>
      <c r="BM95" s="444"/>
      <c r="BN95" s="444"/>
      <c r="BO95" s="444"/>
      <c r="BP95" s="444"/>
      <c r="BQ95" s="444"/>
      <c r="BR95" s="444"/>
      <c r="BS95" s="444"/>
      <c r="BT95" s="444"/>
      <c r="BU95" s="444"/>
      <c r="BV95" s="444"/>
      <c r="BW95" s="444"/>
      <c r="BX95" s="444"/>
      <c r="BY95" s="444"/>
      <c r="BZ95" s="444"/>
      <c r="CA95" s="444"/>
      <c r="CB95" s="444"/>
      <c r="CC95" s="444"/>
      <c r="CD95" s="444"/>
      <c r="CE95" s="444"/>
      <c r="CF95" s="444"/>
      <c r="CG95" s="444"/>
      <c r="CH95" s="444"/>
      <c r="CI95" s="444"/>
      <c r="CJ95" s="444"/>
      <c r="CK95" s="444"/>
      <c r="CL95" s="444"/>
      <c r="CM95" s="444"/>
    </row>
    <row r="96" spans="1:91" s="462" customFormat="1" ht="44.25" customHeight="1" x14ac:dyDescent="0.2">
      <c r="A96" s="748" t="s">
        <v>9316</v>
      </c>
      <c r="B96" s="476" t="s">
        <v>1159</v>
      </c>
      <c r="C96" s="476" t="s">
        <v>9030</v>
      </c>
      <c r="D96" s="478" t="str">
        <f>IF(B96="","",VLOOKUP($B96,Relatório!$A$3:$I$4070,3,FALSE))</f>
        <v>PORTA METÁLICA VENEZIANA, TIPO DE ABRIR, COM UMA (1) FOLHA, EM PERFIL VENEZIANA ENRIJECIDO, INCLUSIVE PINTURA ANTICORROSIVA A BASE DE ÓXIDO DE FERRO (ZARCÃO), UMA (1) DEMÃO, FORNECIMENTO E ASSENTAMENTO, EXCLUSIVE FECHADURA E DOBRADIÇA</v>
      </c>
      <c r="E96" s="468" t="s">
        <v>8570</v>
      </c>
      <c r="F96" s="650">
        <f>'Memória  '!H666</f>
        <v>3.36</v>
      </c>
      <c r="G96" s="784">
        <v>376.19</v>
      </c>
      <c r="H96" s="456">
        <f t="shared" si="21"/>
        <v>466.7</v>
      </c>
      <c r="I96" s="456">
        <f t="shared" si="19"/>
        <v>1568.11</v>
      </c>
      <c r="J96" s="839"/>
      <c r="K96" s="847"/>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1"/>
      <c r="AV96" s="461"/>
      <c r="AW96" s="461"/>
      <c r="AX96" s="461"/>
      <c r="AY96" s="461"/>
      <c r="AZ96" s="461"/>
      <c r="BA96" s="461"/>
      <c r="BB96" s="461"/>
      <c r="BC96" s="461"/>
      <c r="BD96" s="461"/>
      <c r="BE96" s="461"/>
      <c r="BF96" s="461"/>
      <c r="BG96" s="461"/>
      <c r="BH96" s="461"/>
      <c r="BI96" s="461"/>
      <c r="BJ96" s="461"/>
      <c r="BK96" s="461"/>
      <c r="BL96" s="461"/>
      <c r="BM96" s="461"/>
      <c r="BN96" s="461"/>
      <c r="BO96" s="461"/>
      <c r="BP96" s="461"/>
      <c r="BQ96" s="461"/>
      <c r="BR96" s="461"/>
      <c r="BS96" s="461"/>
      <c r="BT96" s="461"/>
      <c r="BU96" s="461"/>
      <c r="BV96" s="461"/>
      <c r="BW96" s="461"/>
      <c r="BX96" s="461"/>
      <c r="BY96" s="461"/>
      <c r="BZ96" s="461"/>
      <c r="CA96" s="461"/>
      <c r="CB96" s="461"/>
      <c r="CC96" s="461"/>
      <c r="CD96" s="461"/>
      <c r="CE96" s="461"/>
      <c r="CF96" s="461"/>
      <c r="CG96" s="461"/>
      <c r="CH96" s="461"/>
      <c r="CI96" s="461"/>
      <c r="CJ96" s="461"/>
      <c r="CK96" s="461"/>
      <c r="CL96" s="461"/>
      <c r="CM96" s="461"/>
    </row>
    <row r="97" spans="1:91" s="441" customFormat="1" ht="30" customHeight="1" x14ac:dyDescent="0.2">
      <c r="A97" s="748" t="s">
        <v>9323</v>
      </c>
      <c r="B97" s="477" t="str">
        <f>Relatório!A607</f>
        <v>ED-50976</v>
      </c>
      <c r="C97" s="476" t="s">
        <v>9030</v>
      </c>
      <c r="D97" s="478" t="str">
        <f>IF(B97="","",VLOOKUP($B97,Relatório!$A$3:$I$4070,3,FALSE))</f>
        <v>PORTA DE SANITÁRIO COMPLETA, COM BATENTES DE FERRO, ESTRUTURA EM METALON 20 X 30 MM, FOLHA EM CHAPA GALVANIZADA Nº. 18, TRANQUETA E DOBRADIÇAS - 60 X 150 CM</v>
      </c>
      <c r="E97" s="468" t="str">
        <f>IF(B97="","",VLOOKUP($B97,[3]Relatório!$A$3:$I$4070,7,FALSE))</f>
        <v>U</v>
      </c>
      <c r="F97" s="650">
        <f>'Memória  '!H668</f>
        <v>12</v>
      </c>
      <c r="G97" s="784">
        <v>357.49</v>
      </c>
      <c r="H97" s="456">
        <f t="shared" si="21"/>
        <v>443.5</v>
      </c>
      <c r="I97" s="456">
        <f t="shared" si="19"/>
        <v>5322</v>
      </c>
      <c r="J97" s="839"/>
      <c r="K97" s="847"/>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row>
    <row r="98" spans="1:91" s="441" customFormat="1" ht="23.25" customHeight="1" x14ac:dyDescent="0.2">
      <c r="A98" s="748" t="s">
        <v>9383</v>
      </c>
      <c r="B98" s="476" t="str">
        <f>'[4]PLANILHA ORÇAMENTÁRIA'!B76</f>
        <v>ED-50982</v>
      </c>
      <c r="C98" s="476" t="s">
        <v>9030</v>
      </c>
      <c r="D98" s="478" t="str">
        <f>IF(B98="","",VLOOKUP($B98,Relatório!$A$3:$I$4070,3,FALSE))</f>
        <v>PORTÃO DE FERRO PADRÃO, EM CHAPA (TIPO LAMBRI), COLOCADO COM CADEADO</v>
      </c>
      <c r="E98" s="468" t="s">
        <v>8570</v>
      </c>
      <c r="F98" s="650">
        <f>'Memória  '!H669</f>
        <v>8.1</v>
      </c>
      <c r="G98" s="784">
        <v>392.64</v>
      </c>
      <c r="H98" s="456">
        <f t="shared" si="21"/>
        <v>487.11</v>
      </c>
      <c r="I98" s="456">
        <f t="shared" si="19"/>
        <v>3945.59</v>
      </c>
      <c r="J98" s="839"/>
      <c r="K98" s="847"/>
      <c r="L98" s="440"/>
      <c r="M98" s="440"/>
      <c r="N98" s="440"/>
      <c r="O98" s="440"/>
      <c r="P98" s="440"/>
      <c r="Q98" s="440"/>
      <c r="R98" s="440"/>
      <c r="S98" s="440"/>
      <c r="T98" s="440"/>
      <c r="U98" s="440"/>
      <c r="V98" s="440"/>
      <c r="W98" s="440"/>
      <c r="X98" s="440"/>
      <c r="Y98" s="440"/>
      <c r="Z98" s="440"/>
      <c r="AA98" s="440"/>
      <c r="AB98" s="440"/>
      <c r="AC98" s="440"/>
      <c r="AD98" s="440"/>
      <c r="AE98" s="440"/>
      <c r="AF98" s="440"/>
      <c r="AG98" s="440"/>
      <c r="AH98" s="440"/>
      <c r="AI98" s="440"/>
      <c r="AJ98" s="440"/>
      <c r="AK98" s="440"/>
      <c r="AL98" s="440"/>
      <c r="AM98" s="440"/>
      <c r="AN98" s="440"/>
      <c r="AO98" s="440"/>
      <c r="AP98" s="440"/>
      <c r="AQ98" s="440"/>
      <c r="AR98" s="440"/>
      <c r="AS98" s="440"/>
      <c r="AT98" s="440"/>
      <c r="AU98" s="440"/>
      <c r="AV98" s="440"/>
      <c r="AW98" s="440"/>
      <c r="AX98" s="440"/>
      <c r="AY98" s="440"/>
      <c r="AZ98" s="440"/>
      <c r="BA98" s="440"/>
      <c r="BB98" s="440"/>
      <c r="BC98" s="440"/>
      <c r="BD98" s="440"/>
      <c r="BE98" s="440"/>
      <c r="BF98" s="440"/>
      <c r="BG98" s="440"/>
      <c r="BH98" s="440"/>
      <c r="BI98" s="440"/>
      <c r="BJ98" s="440"/>
      <c r="BK98" s="440"/>
      <c r="BL98" s="440"/>
      <c r="BM98" s="440"/>
      <c r="BN98" s="440"/>
      <c r="BO98" s="440"/>
      <c r="BP98" s="440"/>
      <c r="BQ98" s="440"/>
      <c r="BR98" s="440"/>
      <c r="BS98" s="440"/>
      <c r="BT98" s="440"/>
      <c r="BU98" s="440"/>
      <c r="BV98" s="440"/>
      <c r="BW98" s="440"/>
      <c r="BX98" s="440"/>
      <c r="BY98" s="440"/>
      <c r="BZ98" s="440"/>
      <c r="CA98" s="440"/>
      <c r="CB98" s="440"/>
      <c r="CC98" s="440"/>
      <c r="CD98" s="440"/>
      <c r="CE98" s="440"/>
      <c r="CF98" s="440"/>
      <c r="CG98" s="440"/>
      <c r="CH98" s="440"/>
      <c r="CI98" s="440"/>
      <c r="CJ98" s="440"/>
      <c r="CK98" s="440"/>
      <c r="CL98" s="440"/>
      <c r="CM98" s="440"/>
    </row>
    <row r="99" spans="1:91" s="441" customFormat="1" ht="23.25" customHeight="1" x14ac:dyDescent="0.2">
      <c r="A99" s="748" t="s">
        <v>9384</v>
      </c>
      <c r="B99" s="476" t="s">
        <v>1163</v>
      </c>
      <c r="C99" s="476" t="s">
        <v>9030</v>
      </c>
      <c r="D99" s="478" t="s">
        <v>1164</v>
      </c>
      <c r="E99" s="468" t="s">
        <v>8570</v>
      </c>
      <c r="F99" s="650">
        <f>'Memória  '!H671</f>
        <v>13</v>
      </c>
      <c r="G99" s="784">
        <v>369.22</v>
      </c>
      <c r="H99" s="456">
        <f t="shared" si="21"/>
        <v>458.05</v>
      </c>
      <c r="I99" s="456">
        <f>ROUND(PRODUCT(H99*F99),2)</f>
        <v>5954.65</v>
      </c>
      <c r="J99" s="839"/>
      <c r="K99" s="847"/>
      <c r="L99" s="440"/>
      <c r="M99" s="440"/>
      <c r="N99" s="440"/>
      <c r="O99" s="440"/>
      <c r="P99" s="440"/>
      <c r="Q99" s="440"/>
      <c r="R99" s="440"/>
      <c r="S99" s="440"/>
      <c r="T99" s="440"/>
      <c r="U99" s="440"/>
      <c r="V99" s="440"/>
      <c r="W99" s="440"/>
      <c r="X99" s="440"/>
      <c r="Y99" s="440"/>
      <c r="Z99" s="440"/>
      <c r="AA99" s="440"/>
      <c r="AB99" s="440"/>
      <c r="AC99" s="440"/>
      <c r="AD99" s="440"/>
      <c r="AE99" s="440"/>
      <c r="AF99" s="440"/>
      <c r="AG99" s="440"/>
      <c r="AH99" s="440"/>
      <c r="AI99" s="440"/>
      <c r="AJ99" s="440"/>
      <c r="AK99" s="440"/>
      <c r="AL99" s="440"/>
      <c r="AM99" s="440"/>
      <c r="AN99" s="440"/>
      <c r="AO99" s="440"/>
      <c r="AP99" s="440"/>
      <c r="AQ99" s="440"/>
      <c r="AR99" s="440"/>
      <c r="AS99" s="440"/>
      <c r="AT99" s="440"/>
      <c r="AU99" s="440"/>
      <c r="AV99" s="440"/>
      <c r="AW99" s="440"/>
      <c r="AX99" s="440"/>
      <c r="AY99" s="440"/>
      <c r="AZ99" s="440"/>
      <c r="BA99" s="440"/>
      <c r="BB99" s="440"/>
      <c r="BC99" s="440"/>
      <c r="BD99" s="440"/>
      <c r="BE99" s="440"/>
      <c r="BF99" s="440"/>
      <c r="BG99" s="440"/>
      <c r="BH99" s="440"/>
      <c r="BI99" s="440"/>
      <c r="BJ99" s="440"/>
      <c r="BK99" s="440"/>
      <c r="BL99" s="440"/>
      <c r="BM99" s="440"/>
      <c r="BN99" s="440"/>
      <c r="BO99" s="440"/>
      <c r="BP99" s="440"/>
      <c r="BQ99" s="440"/>
      <c r="BR99" s="440"/>
      <c r="BS99" s="440"/>
      <c r="BT99" s="440"/>
      <c r="BU99" s="440"/>
      <c r="BV99" s="440"/>
      <c r="BW99" s="440"/>
      <c r="BX99" s="440"/>
      <c r="BY99" s="440"/>
      <c r="BZ99" s="440"/>
      <c r="CA99" s="440"/>
      <c r="CB99" s="440"/>
      <c r="CC99" s="440"/>
      <c r="CD99" s="440"/>
      <c r="CE99" s="440"/>
      <c r="CF99" s="440"/>
      <c r="CG99" s="440"/>
      <c r="CH99" s="440"/>
      <c r="CI99" s="440"/>
      <c r="CJ99" s="440"/>
      <c r="CK99" s="440"/>
      <c r="CL99" s="440"/>
      <c r="CM99" s="440"/>
    </row>
    <row r="100" spans="1:91" s="441" customFormat="1" ht="51" x14ac:dyDescent="0.2">
      <c r="A100" s="748" t="s">
        <v>9390</v>
      </c>
      <c r="B100" s="476" t="s">
        <v>9322</v>
      </c>
      <c r="C100" s="476" t="s">
        <v>9320</v>
      </c>
      <c r="D100" s="478" t="s">
        <v>9321</v>
      </c>
      <c r="E100" s="468" t="s">
        <v>8570</v>
      </c>
      <c r="F100" s="650">
        <f>'Memória  '!H674</f>
        <v>0.16000000000000003</v>
      </c>
      <c r="G100" s="784">
        <v>615.24</v>
      </c>
      <c r="H100" s="456">
        <f t="shared" si="21"/>
        <v>763.27</v>
      </c>
      <c r="I100" s="456">
        <f t="shared" si="19"/>
        <v>122.12</v>
      </c>
      <c r="J100" s="839"/>
      <c r="K100" s="847"/>
      <c r="L100" s="440"/>
      <c r="M100" s="440"/>
      <c r="N100" s="440"/>
      <c r="O100" s="440"/>
      <c r="P100" s="440"/>
      <c r="Q100" s="440"/>
      <c r="R100" s="440"/>
      <c r="S100" s="440"/>
      <c r="T100" s="440"/>
      <c r="U100" s="440"/>
      <c r="V100" s="440"/>
      <c r="W100" s="440"/>
      <c r="X100" s="440"/>
      <c r="Y100" s="440"/>
      <c r="Z100" s="440"/>
      <c r="AA100" s="440"/>
      <c r="AB100" s="440"/>
      <c r="AC100" s="440"/>
      <c r="AD100" s="440"/>
      <c r="AE100" s="440"/>
      <c r="AF100" s="440"/>
      <c r="AG100" s="440"/>
      <c r="AH100" s="440"/>
      <c r="AI100" s="440"/>
      <c r="AJ100" s="440"/>
      <c r="AK100" s="440"/>
      <c r="AL100" s="440"/>
      <c r="AM100" s="440"/>
      <c r="AN100" s="440"/>
      <c r="AO100" s="440"/>
      <c r="AP100" s="440"/>
      <c r="AQ100" s="440"/>
      <c r="AR100" s="440"/>
      <c r="AS100" s="440"/>
      <c r="AT100" s="440"/>
      <c r="AU100" s="440"/>
      <c r="AV100" s="440"/>
      <c r="AW100" s="440"/>
      <c r="AX100" s="440"/>
      <c r="AY100" s="440"/>
      <c r="AZ100" s="440"/>
      <c r="BA100" s="440"/>
      <c r="BB100" s="440"/>
      <c r="BC100" s="440"/>
      <c r="BD100" s="440"/>
      <c r="BE100" s="440"/>
      <c r="BF100" s="440"/>
      <c r="BG100" s="440"/>
      <c r="BH100" s="440"/>
      <c r="BI100" s="440"/>
      <c r="BJ100" s="440"/>
      <c r="BK100" s="440"/>
      <c r="BL100" s="440"/>
      <c r="BM100" s="440"/>
      <c r="BN100" s="440"/>
      <c r="BO100" s="440"/>
      <c r="BP100" s="440"/>
      <c r="BQ100" s="440"/>
      <c r="BR100" s="440"/>
      <c r="BS100" s="440"/>
      <c r="BT100" s="440"/>
      <c r="BU100" s="440"/>
      <c r="BV100" s="440"/>
      <c r="BW100" s="440"/>
      <c r="BX100" s="440"/>
      <c r="BY100" s="440"/>
      <c r="BZ100" s="440"/>
      <c r="CA100" s="440"/>
      <c r="CB100" s="440"/>
      <c r="CC100" s="440"/>
      <c r="CD100" s="440"/>
      <c r="CE100" s="440"/>
      <c r="CF100" s="440"/>
      <c r="CG100" s="440"/>
      <c r="CH100" s="440"/>
      <c r="CI100" s="440"/>
      <c r="CJ100" s="440"/>
      <c r="CK100" s="440"/>
      <c r="CL100" s="440"/>
      <c r="CM100" s="440"/>
    </row>
    <row r="101" spans="1:91" s="913" customFormat="1" x14ac:dyDescent="0.2">
      <c r="A101" s="905" t="s">
        <v>9067</v>
      </c>
      <c r="B101" s="906"/>
      <c r="C101" s="906"/>
      <c r="D101" s="907" t="s">
        <v>9066</v>
      </c>
      <c r="E101" s="906"/>
      <c r="F101" s="914"/>
      <c r="G101" s="915"/>
      <c r="H101" s="917"/>
      <c r="I101" s="918">
        <f>SUM(I102:I108)</f>
        <v>61717.08</v>
      </c>
      <c r="J101" s="911"/>
      <c r="K101" s="912"/>
    </row>
    <row r="102" spans="1:91" s="441" customFormat="1" x14ac:dyDescent="0.2">
      <c r="A102" s="748" t="s">
        <v>8861</v>
      </c>
      <c r="B102" s="467" t="s">
        <v>1869</v>
      </c>
      <c r="C102" s="476" t="s">
        <v>9030</v>
      </c>
      <c r="D102" s="469" t="str">
        <f>IF(B102="","",VLOOKUP($B102,Relatório!$A$3:$I$4070,3,FALSE))</f>
        <v>PEITORIL DE GRANITO CINZA ANDORINHA E = 2 CM</v>
      </c>
      <c r="E102" s="468" t="s">
        <v>8570</v>
      </c>
      <c r="F102" s="650">
        <f>'Memória  '!H677</f>
        <v>22.89</v>
      </c>
      <c r="G102" s="784">
        <v>229.12</v>
      </c>
      <c r="H102" s="456">
        <f t="shared" ref="H102:H108" si="24">ROUND((G102*1.2406),2)</f>
        <v>284.25</v>
      </c>
      <c r="I102" s="456">
        <f t="shared" si="19"/>
        <v>6506.48</v>
      </c>
      <c r="J102" s="839"/>
      <c r="K102" s="847"/>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c r="AT102" s="440"/>
      <c r="AU102" s="440"/>
      <c r="AV102" s="440"/>
      <c r="AW102" s="440"/>
      <c r="AX102" s="440"/>
      <c r="AY102" s="440"/>
      <c r="AZ102" s="440"/>
      <c r="BA102" s="440"/>
      <c r="BB102" s="440"/>
      <c r="BC102" s="440"/>
      <c r="BD102" s="440"/>
      <c r="BE102" s="440"/>
      <c r="BF102" s="440"/>
      <c r="BG102" s="440"/>
      <c r="BH102" s="440"/>
      <c r="BI102" s="440"/>
      <c r="BJ102" s="440"/>
      <c r="BK102" s="440"/>
      <c r="BL102" s="440"/>
      <c r="BM102" s="440"/>
      <c r="BN102" s="440"/>
      <c r="BO102" s="440"/>
      <c r="BP102" s="440"/>
      <c r="BQ102" s="440"/>
      <c r="BR102" s="440"/>
      <c r="BS102" s="440"/>
      <c r="BT102" s="440"/>
      <c r="BU102" s="440"/>
      <c r="BV102" s="440"/>
      <c r="BW102" s="440"/>
      <c r="BX102" s="440"/>
      <c r="BY102" s="440"/>
      <c r="BZ102" s="440"/>
      <c r="CA102" s="440"/>
      <c r="CB102" s="440"/>
      <c r="CC102" s="440"/>
      <c r="CD102" s="440"/>
      <c r="CE102" s="440"/>
      <c r="CF102" s="440"/>
      <c r="CG102" s="440"/>
      <c r="CH102" s="440"/>
      <c r="CI102" s="440"/>
      <c r="CJ102" s="440"/>
      <c r="CK102" s="440"/>
      <c r="CL102" s="440"/>
      <c r="CM102" s="440"/>
    </row>
    <row r="103" spans="1:91" s="502" customFormat="1" x14ac:dyDescent="0.2">
      <c r="A103" s="748" t="s">
        <v>8913</v>
      </c>
      <c r="B103" s="583">
        <v>110468</v>
      </c>
      <c r="C103" s="476" t="s">
        <v>9025</v>
      </c>
      <c r="D103" s="584" t="s">
        <v>9017</v>
      </c>
      <c r="E103" s="585" t="s">
        <v>9033</v>
      </c>
      <c r="F103" s="651">
        <f>'Memória  '!H742</f>
        <v>1</v>
      </c>
      <c r="G103" s="785">
        <v>1563.54</v>
      </c>
      <c r="H103" s="456">
        <f t="shared" si="24"/>
        <v>1939.73</v>
      </c>
      <c r="I103" s="456">
        <f t="shared" si="19"/>
        <v>1939.73</v>
      </c>
      <c r="J103" s="839"/>
      <c r="K103" s="847"/>
      <c r="L103" s="501"/>
      <c r="M103" s="501"/>
      <c r="N103" s="501"/>
      <c r="O103" s="501"/>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c r="AW103" s="501"/>
      <c r="AX103" s="501"/>
      <c r="AY103" s="501"/>
      <c r="AZ103" s="501"/>
      <c r="BA103" s="501"/>
      <c r="BB103" s="501"/>
      <c r="BC103" s="501"/>
      <c r="BD103" s="501"/>
      <c r="BE103" s="501"/>
      <c r="BF103" s="501"/>
      <c r="BG103" s="501"/>
      <c r="BH103" s="501"/>
      <c r="BI103" s="501"/>
      <c r="BJ103" s="501"/>
      <c r="BK103" s="501"/>
      <c r="BL103" s="501"/>
      <c r="BM103" s="501"/>
      <c r="BN103" s="501"/>
      <c r="BO103" s="501"/>
      <c r="BP103" s="501"/>
      <c r="BQ103" s="501"/>
      <c r="BR103" s="501"/>
      <c r="BS103" s="501"/>
      <c r="BT103" s="501"/>
      <c r="BU103" s="501"/>
      <c r="BV103" s="501"/>
      <c r="BW103" s="501"/>
      <c r="BX103" s="501"/>
      <c r="BY103" s="501"/>
      <c r="BZ103" s="501"/>
      <c r="CA103" s="501"/>
      <c r="CB103" s="501"/>
      <c r="CC103" s="501"/>
      <c r="CD103" s="501"/>
      <c r="CE103" s="501"/>
      <c r="CF103" s="501"/>
      <c r="CG103" s="501"/>
      <c r="CH103" s="501"/>
      <c r="CI103" s="501"/>
      <c r="CJ103" s="501"/>
      <c r="CK103" s="501"/>
      <c r="CL103" s="501"/>
      <c r="CM103" s="501"/>
    </row>
    <row r="104" spans="1:91" s="502" customFormat="1" x14ac:dyDescent="0.2">
      <c r="A104" s="748" t="s">
        <v>8914</v>
      </c>
      <c r="B104" s="583">
        <v>110468</v>
      </c>
      <c r="C104" s="476" t="s">
        <v>9025</v>
      </c>
      <c r="D104" s="584" t="s">
        <v>9018</v>
      </c>
      <c r="E104" s="585" t="s">
        <v>9033</v>
      </c>
      <c r="F104" s="651">
        <f>'Memória  '!H742</f>
        <v>1</v>
      </c>
      <c r="G104" s="785">
        <v>1279.26</v>
      </c>
      <c r="H104" s="456">
        <f t="shared" si="24"/>
        <v>1587.05</v>
      </c>
      <c r="I104" s="456">
        <f t="shared" si="19"/>
        <v>1587.05</v>
      </c>
      <c r="J104" s="839"/>
      <c r="K104" s="847"/>
      <c r="L104" s="501"/>
      <c r="M104" s="501"/>
      <c r="N104" s="501"/>
      <c r="O104" s="501"/>
      <c r="P104" s="501"/>
      <c r="Q104" s="501"/>
      <c r="R104" s="501"/>
      <c r="S104" s="501"/>
      <c r="T104" s="501"/>
      <c r="U104" s="501"/>
      <c r="V104" s="501"/>
      <c r="W104" s="501"/>
      <c r="X104" s="501"/>
      <c r="Y104" s="501"/>
      <c r="Z104" s="501"/>
      <c r="AA104" s="501"/>
      <c r="AB104" s="501"/>
      <c r="AC104" s="501"/>
      <c r="AD104" s="501"/>
      <c r="AE104" s="501"/>
      <c r="AF104" s="501"/>
      <c r="AG104" s="501"/>
      <c r="AH104" s="501"/>
      <c r="AI104" s="501"/>
      <c r="AJ104" s="501"/>
      <c r="AK104" s="501"/>
      <c r="AL104" s="501"/>
      <c r="AM104" s="501"/>
      <c r="AN104" s="501"/>
      <c r="AO104" s="501"/>
      <c r="AP104" s="501"/>
      <c r="AQ104" s="501"/>
      <c r="AR104" s="501"/>
      <c r="AS104" s="501"/>
      <c r="AT104" s="501"/>
      <c r="AU104" s="501"/>
      <c r="AV104" s="501"/>
      <c r="AW104" s="501"/>
      <c r="AX104" s="501"/>
      <c r="AY104" s="501"/>
      <c r="AZ104" s="501"/>
      <c r="BA104" s="501"/>
      <c r="BB104" s="501"/>
      <c r="BC104" s="501"/>
      <c r="BD104" s="501"/>
      <c r="BE104" s="501"/>
      <c r="BF104" s="501"/>
      <c r="BG104" s="501"/>
      <c r="BH104" s="501"/>
      <c r="BI104" s="501"/>
      <c r="BJ104" s="501"/>
      <c r="BK104" s="501"/>
      <c r="BL104" s="501"/>
      <c r="BM104" s="501"/>
      <c r="BN104" s="501"/>
      <c r="BO104" s="501"/>
      <c r="BP104" s="501"/>
      <c r="BQ104" s="501"/>
      <c r="BR104" s="501"/>
      <c r="BS104" s="501"/>
      <c r="BT104" s="501"/>
      <c r="BU104" s="501"/>
      <c r="BV104" s="501"/>
      <c r="BW104" s="501"/>
      <c r="BX104" s="501"/>
      <c r="BY104" s="501"/>
      <c r="BZ104" s="501"/>
      <c r="CA104" s="501"/>
      <c r="CB104" s="501"/>
      <c r="CC104" s="501"/>
      <c r="CD104" s="501"/>
      <c r="CE104" s="501"/>
      <c r="CF104" s="501"/>
      <c r="CG104" s="501"/>
      <c r="CH104" s="501"/>
      <c r="CI104" s="501"/>
      <c r="CJ104" s="501"/>
      <c r="CK104" s="501"/>
      <c r="CL104" s="501"/>
      <c r="CM104" s="501"/>
    </row>
    <row r="105" spans="1:91" s="447" customFormat="1" ht="25.5" x14ac:dyDescent="0.2">
      <c r="A105" s="748" t="s">
        <v>8915</v>
      </c>
      <c r="B105" s="467" t="s">
        <v>1285</v>
      </c>
      <c r="C105" s="476" t="s">
        <v>9030</v>
      </c>
      <c r="D105" s="469" t="str">
        <f>IF(B105="","",VLOOKUP($B105,Relatório!$A$3:$I$4070,3,FALSE))</f>
        <v>BATE MACA EM MADEIRA, INCLUSIVE ACESSÓRIO DE FIXAÇÃO E APLICAÇÃO DE VERNIZ SINTÉTICO MARÍTIMO, DUAS (2) DEMÃOS, ACABAMENTO TIPO FOSCO</v>
      </c>
      <c r="E105" s="468" t="s">
        <v>8081</v>
      </c>
      <c r="F105" s="468">
        <f>'Memória  '!H743</f>
        <v>197.86</v>
      </c>
      <c r="G105" s="784">
        <v>65.069999999999993</v>
      </c>
      <c r="H105" s="456">
        <f t="shared" si="24"/>
        <v>80.73</v>
      </c>
      <c r="I105" s="456">
        <f t="shared" si="19"/>
        <v>15973.24</v>
      </c>
      <c r="J105" s="839"/>
      <c r="K105" s="847"/>
      <c r="L105" s="446"/>
      <c r="M105" s="446"/>
      <c r="N105" s="446"/>
      <c r="O105" s="446"/>
      <c r="P105" s="446"/>
      <c r="Q105" s="446"/>
      <c r="R105" s="446"/>
      <c r="S105" s="446"/>
      <c r="T105" s="446"/>
      <c r="U105" s="446"/>
      <c r="V105" s="446"/>
      <c r="W105" s="446"/>
      <c r="X105" s="446"/>
      <c r="Y105" s="446"/>
      <c r="Z105" s="446"/>
      <c r="AA105" s="446"/>
      <c r="AB105" s="446"/>
      <c r="AC105" s="446"/>
      <c r="AD105" s="446"/>
      <c r="AE105" s="446"/>
      <c r="AF105" s="446"/>
      <c r="AG105" s="446"/>
      <c r="AH105" s="446"/>
      <c r="AI105" s="446"/>
      <c r="AJ105" s="446"/>
      <c r="AK105" s="446"/>
      <c r="AL105" s="446"/>
      <c r="AM105" s="446"/>
      <c r="AN105" s="446"/>
      <c r="AO105" s="446"/>
      <c r="AP105" s="446"/>
      <c r="AQ105" s="446"/>
      <c r="AR105" s="446"/>
      <c r="AS105" s="446"/>
      <c r="AT105" s="446"/>
      <c r="AU105" s="446"/>
      <c r="AV105" s="446"/>
      <c r="AW105" s="446"/>
      <c r="AX105" s="446"/>
      <c r="AY105" s="446"/>
      <c r="AZ105" s="446"/>
      <c r="BA105" s="446"/>
      <c r="BB105" s="446"/>
      <c r="BC105" s="446"/>
      <c r="BD105" s="446"/>
      <c r="BE105" s="446"/>
      <c r="BF105" s="446"/>
      <c r="BG105" s="446"/>
      <c r="BH105" s="446"/>
      <c r="BI105" s="446"/>
      <c r="BJ105" s="446"/>
      <c r="BK105" s="446"/>
      <c r="BL105" s="446"/>
      <c r="BM105" s="446"/>
      <c r="BN105" s="446"/>
      <c r="BO105" s="446"/>
      <c r="BP105" s="446"/>
      <c r="BQ105" s="446"/>
      <c r="BR105" s="446"/>
      <c r="BS105" s="446"/>
      <c r="BT105" s="446"/>
      <c r="BU105" s="446"/>
      <c r="BV105" s="446"/>
      <c r="BW105" s="446"/>
      <c r="BX105" s="446"/>
      <c r="BY105" s="446"/>
      <c r="BZ105" s="446"/>
      <c r="CA105" s="446"/>
      <c r="CB105" s="446"/>
      <c r="CC105" s="446"/>
      <c r="CD105" s="446"/>
      <c r="CE105" s="446"/>
      <c r="CF105" s="446"/>
      <c r="CG105" s="446"/>
      <c r="CH105" s="446"/>
      <c r="CI105" s="446"/>
      <c r="CJ105" s="446"/>
      <c r="CK105" s="446"/>
      <c r="CL105" s="446"/>
      <c r="CM105" s="446"/>
    </row>
    <row r="106" spans="1:91" s="449" customFormat="1" ht="25.5" x14ac:dyDescent="0.2">
      <c r="A106" s="748" t="s">
        <v>9068</v>
      </c>
      <c r="B106" s="467" t="str">
        <f>Relatório!A1304</f>
        <v>ED-48343</v>
      </c>
      <c r="C106" s="476" t="s">
        <v>9030</v>
      </c>
      <c r="D106" s="469" t="str">
        <f>Relatório!C1304</f>
        <v>BANCADA EM GRANITO CINZA ANDORINHA E = 3 CM, APOIADA EM CONSOLE DE METALON 20 X 30 MM</v>
      </c>
      <c r="E106" s="468" t="s">
        <v>8570</v>
      </c>
      <c r="F106" s="650">
        <f>'Memória  '!H755</f>
        <v>44.4</v>
      </c>
      <c r="G106" s="784">
        <v>338.96</v>
      </c>
      <c r="H106" s="456">
        <f t="shared" si="24"/>
        <v>420.51</v>
      </c>
      <c r="I106" s="456">
        <f t="shared" si="19"/>
        <v>18670.64</v>
      </c>
      <c r="J106" s="839"/>
      <c r="K106" s="847"/>
      <c r="L106" s="448"/>
      <c r="M106" s="448"/>
      <c r="N106" s="448"/>
      <c r="O106" s="448"/>
      <c r="P106" s="448"/>
      <c r="Q106" s="448"/>
      <c r="R106" s="448"/>
      <c r="S106" s="448"/>
      <c r="T106" s="448"/>
      <c r="U106" s="448"/>
      <c r="V106" s="448"/>
      <c r="W106" s="448"/>
      <c r="X106" s="448"/>
      <c r="Y106" s="448"/>
      <c r="Z106" s="448"/>
      <c r="AA106" s="448"/>
      <c r="AB106" s="448"/>
      <c r="AC106" s="448"/>
      <c r="AD106" s="448"/>
      <c r="AE106" s="448"/>
      <c r="AF106" s="448"/>
      <c r="AG106" s="448"/>
      <c r="AH106" s="448"/>
      <c r="AI106" s="448"/>
      <c r="AJ106" s="448"/>
      <c r="AK106" s="448"/>
      <c r="AL106" s="448"/>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48"/>
      <c r="BW106" s="448"/>
      <c r="BX106" s="448"/>
      <c r="BY106" s="448"/>
      <c r="BZ106" s="448"/>
      <c r="CA106" s="448"/>
      <c r="CB106" s="448"/>
      <c r="CC106" s="448"/>
      <c r="CD106" s="448"/>
      <c r="CE106" s="448"/>
      <c r="CF106" s="448"/>
      <c r="CG106" s="448"/>
      <c r="CH106" s="448"/>
      <c r="CI106" s="448"/>
      <c r="CJ106" s="448"/>
      <c r="CK106" s="448"/>
      <c r="CL106" s="448"/>
      <c r="CM106" s="448"/>
    </row>
    <row r="107" spans="1:91" s="449" customFormat="1" ht="38.25" x14ac:dyDescent="0.2">
      <c r="A107" s="748" t="s">
        <v>9069</v>
      </c>
      <c r="B107" s="467" t="str">
        <f>Relatório!A1313</f>
        <v>ED-48348</v>
      </c>
      <c r="C107" s="476" t="s">
        <v>9030</v>
      </c>
      <c r="D107" s="469" t="str">
        <f>Relatório!C1313</f>
        <v>RODABANCA/FRONTÃO PARA BANCADA EM GRANITO, COR CINZA ANDORINHA, ESP. 2CM, ALTURA DE 10CM, INCLUSIVE REJUNTAMENTO EM MASSA PLÁSTICA NA COR DA PEDRA</v>
      </c>
      <c r="E107" s="468" t="s">
        <v>8081</v>
      </c>
      <c r="F107" s="650">
        <f>'Memória  '!H786</f>
        <v>94.85</v>
      </c>
      <c r="G107" s="784">
        <v>45.42</v>
      </c>
      <c r="H107" s="456">
        <f t="shared" si="24"/>
        <v>56.35</v>
      </c>
      <c r="I107" s="456">
        <f t="shared" si="19"/>
        <v>5344.8</v>
      </c>
      <c r="J107" s="839"/>
      <c r="K107" s="847"/>
      <c r="L107" s="448"/>
      <c r="M107" s="448"/>
      <c r="N107" s="448"/>
      <c r="O107" s="448"/>
      <c r="P107" s="448"/>
      <c r="Q107" s="448"/>
      <c r="R107" s="448"/>
      <c r="S107" s="448"/>
      <c r="T107" s="448"/>
      <c r="U107" s="448"/>
      <c r="V107" s="448"/>
      <c r="W107" s="448"/>
      <c r="X107" s="448"/>
      <c r="Y107" s="448"/>
      <c r="Z107" s="448"/>
      <c r="AA107" s="448"/>
      <c r="AB107" s="448"/>
      <c r="AC107" s="448"/>
      <c r="AD107" s="448"/>
      <c r="AE107" s="448"/>
      <c r="AF107" s="448"/>
      <c r="AG107" s="448"/>
      <c r="AH107" s="448"/>
      <c r="AI107" s="448"/>
      <c r="AJ107" s="448"/>
      <c r="AK107" s="448"/>
      <c r="AL107" s="448"/>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c r="BM107" s="448"/>
      <c r="BN107" s="448"/>
      <c r="BO107" s="448"/>
      <c r="BP107" s="448"/>
      <c r="BQ107" s="448"/>
      <c r="BR107" s="448"/>
      <c r="BS107" s="448"/>
      <c r="BT107" s="448"/>
      <c r="BU107" s="448"/>
      <c r="BV107" s="448"/>
      <c r="BW107" s="448"/>
      <c r="BX107" s="448"/>
      <c r="BY107" s="448"/>
      <c r="BZ107" s="448"/>
      <c r="CA107" s="448"/>
      <c r="CB107" s="448"/>
      <c r="CC107" s="448"/>
      <c r="CD107" s="448"/>
      <c r="CE107" s="448"/>
      <c r="CF107" s="448"/>
      <c r="CG107" s="448"/>
      <c r="CH107" s="448"/>
      <c r="CI107" s="448"/>
      <c r="CJ107" s="448"/>
      <c r="CK107" s="448"/>
      <c r="CL107" s="448"/>
      <c r="CM107" s="448"/>
    </row>
    <row r="108" spans="1:91" s="448" customFormat="1" ht="25.5" x14ac:dyDescent="0.2">
      <c r="A108" s="748" t="s">
        <v>9406</v>
      </c>
      <c r="B108" s="467" t="s">
        <v>1139</v>
      </c>
      <c r="C108" s="476" t="s">
        <v>9030</v>
      </c>
      <c r="D108" s="469" t="s">
        <v>9371</v>
      </c>
      <c r="E108" s="468" t="s">
        <v>8570</v>
      </c>
      <c r="F108" s="650">
        <f>'Memória  '!H817</f>
        <v>15.48</v>
      </c>
      <c r="G108" s="784">
        <v>608.98</v>
      </c>
      <c r="H108" s="456">
        <f t="shared" si="24"/>
        <v>755.5</v>
      </c>
      <c r="I108" s="456">
        <f t="shared" ref="I108" si="25">ROUND(PRODUCT(H108*F108),2)</f>
        <v>11695.14</v>
      </c>
      <c r="J108" s="839"/>
      <c r="K108" s="847"/>
    </row>
    <row r="109" spans="1:91" s="913" customFormat="1" x14ac:dyDescent="0.2">
      <c r="A109" s="905" t="s">
        <v>9072</v>
      </c>
      <c r="B109" s="906"/>
      <c r="C109" s="906"/>
      <c r="D109" s="907" t="s">
        <v>8073</v>
      </c>
      <c r="E109" s="906" t="str">
        <f>IF(B109="","",VLOOKUP($B109,[3]Relatório!$A$3:$I$4070,7,FALSE))</f>
        <v/>
      </c>
      <c r="F109" s="914"/>
      <c r="G109" s="915"/>
      <c r="H109" s="917"/>
      <c r="I109" s="918">
        <f>SUM(I111:I154)</f>
        <v>339054.14</v>
      </c>
      <c r="J109" s="911"/>
      <c r="K109" s="912"/>
    </row>
    <row r="110" spans="1:91" s="819" customFormat="1" x14ac:dyDescent="0.2">
      <c r="A110" s="821"/>
      <c r="B110" s="814"/>
      <c r="C110" s="814"/>
      <c r="D110" s="829" t="s">
        <v>8074</v>
      </c>
      <c r="E110" s="816"/>
      <c r="F110" s="814"/>
      <c r="G110" s="822"/>
      <c r="H110" s="818"/>
      <c r="I110" s="818"/>
      <c r="J110" s="839"/>
      <c r="K110" s="847"/>
    </row>
    <row r="111" spans="1:91" s="448" customFormat="1" ht="38.25" x14ac:dyDescent="0.2">
      <c r="A111" s="748" t="s">
        <v>8916</v>
      </c>
      <c r="B111" s="467" t="s">
        <v>3460</v>
      </c>
      <c r="C111" s="467" t="s">
        <v>9030</v>
      </c>
      <c r="D111" s="478" t="s">
        <v>3461</v>
      </c>
      <c r="E111" s="468" t="s">
        <v>589</v>
      </c>
      <c r="F111" s="722">
        <f>'Memória  '!H826</f>
        <v>1</v>
      </c>
      <c r="G111" s="586">
        <v>7419.11</v>
      </c>
      <c r="H111" s="456">
        <f t="shared" ref="H111:H117" si="26">ROUND((G111*1.2406),2)</f>
        <v>9204.15</v>
      </c>
      <c r="I111" s="456">
        <f t="shared" ref="I111:I154" si="27">ROUND(PRODUCT(H111*F111),2)</f>
        <v>9204.15</v>
      </c>
      <c r="J111" s="839"/>
      <c r="K111" s="847"/>
    </row>
    <row r="112" spans="1:91" s="444" customFormat="1" ht="25.5" x14ac:dyDescent="0.2">
      <c r="A112" s="749" t="s">
        <v>8917</v>
      </c>
      <c r="B112" s="583" t="s">
        <v>2607</v>
      </c>
      <c r="C112" s="583" t="s">
        <v>9030</v>
      </c>
      <c r="D112" s="678" t="str">
        <f>IF(B112="","",VLOOKUP($B112,[5]Relatório!$A$3:$I$4070,3,FALSE))</f>
        <v>CABO DE COBRE FLEXÍVEL, CLASSE 5, ISOLAMENTO TIPO EPR/HEPR, NÃO HALOGENADO, ANTICHAMA, TERMOFIXO, UNIPOLAR, SEÇÃO 95 MM2, 90°C, 0,6/1KV</v>
      </c>
      <c r="E112" s="585" t="s">
        <v>8081</v>
      </c>
      <c r="F112" s="723">
        <f>'Memória  '!H828</f>
        <v>150</v>
      </c>
      <c r="G112" s="586">
        <v>107.98</v>
      </c>
      <c r="H112" s="586">
        <f t="shared" si="26"/>
        <v>133.96</v>
      </c>
      <c r="I112" s="586">
        <f t="shared" si="27"/>
        <v>20094</v>
      </c>
      <c r="J112" s="930"/>
      <c r="K112" s="931"/>
    </row>
    <row r="113" spans="1:11" s="448" customFormat="1" ht="25.5" x14ac:dyDescent="0.2">
      <c r="A113" s="748" t="s">
        <v>8918</v>
      </c>
      <c r="B113" s="467" t="s">
        <v>9218</v>
      </c>
      <c r="C113" s="467" t="s">
        <v>9030</v>
      </c>
      <c r="D113" s="478" t="s">
        <v>9219</v>
      </c>
      <c r="E113" s="468" t="s">
        <v>8081</v>
      </c>
      <c r="F113" s="722">
        <f>'Memória  '!H830</f>
        <v>80</v>
      </c>
      <c r="G113" s="586">
        <v>39.97</v>
      </c>
      <c r="H113" s="456">
        <f t="shared" si="26"/>
        <v>49.59</v>
      </c>
      <c r="I113" s="456">
        <f t="shared" si="27"/>
        <v>3967.2</v>
      </c>
      <c r="J113" s="839"/>
      <c r="K113" s="847"/>
    </row>
    <row r="114" spans="1:11" s="448" customFormat="1" ht="25.5" x14ac:dyDescent="0.2">
      <c r="A114" s="748" t="s">
        <v>9073</v>
      </c>
      <c r="B114" s="467" t="s">
        <v>9220</v>
      </c>
      <c r="C114" s="467" t="s">
        <v>9030</v>
      </c>
      <c r="D114" s="478" t="s">
        <v>9221</v>
      </c>
      <c r="E114" s="468" t="s">
        <v>8081</v>
      </c>
      <c r="F114" s="722">
        <f>'Memória  '!H832</f>
        <v>240</v>
      </c>
      <c r="G114" s="586">
        <v>31.83</v>
      </c>
      <c r="H114" s="456">
        <f t="shared" si="26"/>
        <v>39.49</v>
      </c>
      <c r="I114" s="456">
        <f t="shared" si="27"/>
        <v>9477.6</v>
      </c>
      <c r="J114" s="839"/>
      <c r="K114" s="847"/>
    </row>
    <row r="115" spans="1:11" s="448" customFormat="1" ht="25.5" x14ac:dyDescent="0.2">
      <c r="A115" s="748" t="s">
        <v>9074</v>
      </c>
      <c r="B115" s="467" t="s">
        <v>9222</v>
      </c>
      <c r="C115" s="467" t="s">
        <v>9030</v>
      </c>
      <c r="D115" s="478" t="s">
        <v>9223</v>
      </c>
      <c r="E115" s="468" t="s">
        <v>8081</v>
      </c>
      <c r="F115" s="722">
        <f>'Memória  '!H835</f>
        <v>34</v>
      </c>
      <c r="G115" s="586">
        <v>21.66</v>
      </c>
      <c r="H115" s="456">
        <f t="shared" si="26"/>
        <v>26.87</v>
      </c>
      <c r="I115" s="456">
        <f t="shared" si="27"/>
        <v>913.58</v>
      </c>
      <c r="J115" s="839"/>
      <c r="K115" s="847"/>
    </row>
    <row r="116" spans="1:11" s="448" customFormat="1" ht="25.5" x14ac:dyDescent="0.2">
      <c r="A116" s="748" t="s">
        <v>9075</v>
      </c>
      <c r="B116" s="467" t="s">
        <v>2577</v>
      </c>
      <c r="C116" s="467" t="s">
        <v>9030</v>
      </c>
      <c r="D116" s="478" t="s">
        <v>9224</v>
      </c>
      <c r="E116" s="468" t="s">
        <v>8081</v>
      </c>
      <c r="F116" s="722">
        <f>'Memória  '!H837</f>
        <v>197.6</v>
      </c>
      <c r="G116" s="586">
        <v>14.38</v>
      </c>
      <c r="H116" s="456">
        <f t="shared" si="26"/>
        <v>17.84</v>
      </c>
      <c r="I116" s="456">
        <f t="shared" si="27"/>
        <v>3525.18</v>
      </c>
      <c r="J116" s="839"/>
      <c r="K116" s="847"/>
    </row>
    <row r="117" spans="1:11" s="448" customFormat="1" ht="25.5" x14ac:dyDescent="0.2">
      <c r="A117" s="748" t="s">
        <v>9076</v>
      </c>
      <c r="B117" s="467" t="s">
        <v>2911</v>
      </c>
      <c r="C117" s="467" t="s">
        <v>9030</v>
      </c>
      <c r="D117" s="478" t="str">
        <f>IF(B117="","",VLOOKUP($B117,[5]Relatório!$A$3:$I$4070,3,FALSE))</f>
        <v>ELETRODUTO FLEXÍVEL CORRUGADO, PVC, ANTI-CHAMA, DN 32MM (1"), APLICADO EM ALVENARIA, INCLUSIVE RASGO</v>
      </c>
      <c r="E117" s="468" t="s">
        <v>8081</v>
      </c>
      <c r="F117" s="722">
        <f>'Memória  '!H841</f>
        <v>167.9</v>
      </c>
      <c r="G117" s="586">
        <v>11.74</v>
      </c>
      <c r="H117" s="456">
        <f t="shared" si="26"/>
        <v>14.56</v>
      </c>
      <c r="I117" s="456">
        <f t="shared" si="27"/>
        <v>2444.62</v>
      </c>
      <c r="J117" s="839"/>
      <c r="K117" s="847"/>
    </row>
    <row r="118" spans="1:11" s="952" customFormat="1" x14ac:dyDescent="0.2">
      <c r="A118" s="943"/>
      <c r="B118" s="944"/>
      <c r="C118" s="944"/>
      <c r="D118" s="945" t="s">
        <v>8076</v>
      </c>
      <c r="E118" s="946" t="s">
        <v>8126</v>
      </c>
      <c r="F118" s="959"/>
      <c r="G118" s="960"/>
      <c r="H118" s="949"/>
      <c r="I118" s="949"/>
      <c r="J118" s="950"/>
      <c r="K118" s="951"/>
    </row>
    <row r="119" spans="1:11" s="448" customFormat="1" ht="89.25" x14ac:dyDescent="0.2">
      <c r="A119" s="748" t="s">
        <v>9077</v>
      </c>
      <c r="B119" s="467" t="s">
        <v>5115</v>
      </c>
      <c r="C119" s="467" t="s">
        <v>9030</v>
      </c>
      <c r="D119" s="478" t="str">
        <f>[5]Relatório!C2692</f>
        <v>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v>
      </c>
      <c r="E119" s="468" t="s">
        <v>589</v>
      </c>
      <c r="F119" s="722">
        <f>'Memória  '!H851</f>
        <v>89</v>
      </c>
      <c r="G119" s="586">
        <v>211.32</v>
      </c>
      <c r="H119" s="456">
        <f t="shared" ref="H119:H128" si="28">ROUND((G119*1.2406),2)</f>
        <v>262.16000000000003</v>
      </c>
      <c r="I119" s="456">
        <f t="shared" si="27"/>
        <v>23332.240000000002</v>
      </c>
      <c r="J119" s="839"/>
      <c r="K119" s="847"/>
    </row>
    <row r="120" spans="1:11" s="448" customFormat="1" ht="25.5" x14ac:dyDescent="0.2">
      <c r="A120" s="748" t="s">
        <v>9078</v>
      </c>
      <c r="B120" s="467">
        <v>3286</v>
      </c>
      <c r="C120" s="467" t="s">
        <v>9188</v>
      </c>
      <c r="D120" s="478" t="s">
        <v>9225</v>
      </c>
      <c r="E120" s="468" t="s">
        <v>589</v>
      </c>
      <c r="F120" s="722">
        <f>'Memória  '!H856</f>
        <v>1</v>
      </c>
      <c r="G120" s="586">
        <v>213.19</v>
      </c>
      <c r="H120" s="456">
        <f t="shared" si="28"/>
        <v>264.48</v>
      </c>
      <c r="I120" s="456">
        <f t="shared" si="27"/>
        <v>264.48</v>
      </c>
      <c r="J120" s="839"/>
      <c r="K120" s="847"/>
    </row>
    <row r="121" spans="1:11" s="448" customFormat="1" ht="25.5" x14ac:dyDescent="0.2">
      <c r="A121" s="748" t="s">
        <v>9079</v>
      </c>
      <c r="B121" s="467">
        <v>3274</v>
      </c>
      <c r="C121" s="467" t="s">
        <v>9188</v>
      </c>
      <c r="D121" s="478" t="s">
        <v>9226</v>
      </c>
      <c r="E121" s="468" t="s">
        <v>589</v>
      </c>
      <c r="F121" s="722">
        <f>'Memória  '!H858</f>
        <v>15</v>
      </c>
      <c r="G121" s="586">
        <v>251.03</v>
      </c>
      <c r="H121" s="456">
        <f t="shared" si="28"/>
        <v>311.43</v>
      </c>
      <c r="I121" s="456">
        <f t="shared" si="27"/>
        <v>4671.45</v>
      </c>
      <c r="J121" s="839"/>
      <c r="K121" s="847"/>
    </row>
    <row r="122" spans="1:11" s="448" customFormat="1" ht="25.5" x14ac:dyDescent="0.2">
      <c r="A122" s="748" t="s">
        <v>9080</v>
      </c>
      <c r="B122" s="467">
        <v>3282</v>
      </c>
      <c r="C122" s="467" t="s">
        <v>9188</v>
      </c>
      <c r="D122" s="478" t="s">
        <v>9227</v>
      </c>
      <c r="E122" s="468" t="s">
        <v>589</v>
      </c>
      <c r="F122" s="722">
        <f>'Memória  '!H863</f>
        <v>1</v>
      </c>
      <c r="G122" s="586">
        <v>216.39</v>
      </c>
      <c r="H122" s="456">
        <f t="shared" si="28"/>
        <v>268.45</v>
      </c>
      <c r="I122" s="456">
        <f>ROUND(PRODUCT(H122*F122),2)</f>
        <v>268.45</v>
      </c>
      <c r="J122" s="839"/>
      <c r="K122" s="847"/>
    </row>
    <row r="123" spans="1:11" s="448" customFormat="1" ht="76.5" x14ac:dyDescent="0.2">
      <c r="A123" s="748" t="s">
        <v>9081</v>
      </c>
      <c r="B123" s="467" t="s">
        <v>5117</v>
      </c>
      <c r="C123" s="467" t="s">
        <v>9030</v>
      </c>
      <c r="D123" s="478" t="str">
        <f>[5]Relatório!C2693</f>
        <v>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v>
      </c>
      <c r="E123" s="468" t="s">
        <v>589</v>
      </c>
      <c r="F123" s="722">
        <f>'Memória  '!H865</f>
        <v>251</v>
      </c>
      <c r="G123" s="586">
        <v>133.63</v>
      </c>
      <c r="H123" s="456">
        <f t="shared" si="28"/>
        <v>165.78</v>
      </c>
      <c r="I123" s="456">
        <f t="shared" si="27"/>
        <v>41610.78</v>
      </c>
      <c r="J123" s="839"/>
      <c r="K123" s="847"/>
    </row>
    <row r="124" spans="1:11" s="448" customFormat="1" ht="89.25" x14ac:dyDescent="0.2">
      <c r="A124" s="748" t="s">
        <v>9082</v>
      </c>
      <c r="B124" s="467" t="s">
        <v>5121</v>
      </c>
      <c r="C124" s="467" t="s">
        <v>9030</v>
      </c>
      <c r="D124" s="478" t="str">
        <f>[5]Relatório!C2695</f>
        <v>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v>
      </c>
      <c r="E124" s="468" t="s">
        <v>589</v>
      </c>
      <c r="F124" s="722">
        <f>'Memória  '!H870</f>
        <v>349</v>
      </c>
      <c r="G124" s="586">
        <v>265.82</v>
      </c>
      <c r="H124" s="456">
        <f t="shared" si="28"/>
        <v>329.78</v>
      </c>
      <c r="I124" s="456">
        <f t="shared" si="27"/>
        <v>115093.22</v>
      </c>
      <c r="J124" s="839"/>
      <c r="K124" s="847"/>
    </row>
    <row r="125" spans="1:11" s="448" customFormat="1" ht="25.5" x14ac:dyDescent="0.2">
      <c r="A125" s="748" t="s">
        <v>9083</v>
      </c>
      <c r="B125" s="467">
        <v>3292</v>
      </c>
      <c r="C125" s="467" t="s">
        <v>9188</v>
      </c>
      <c r="D125" s="478" t="s">
        <v>9228</v>
      </c>
      <c r="E125" s="468" t="s">
        <v>589</v>
      </c>
      <c r="F125" s="722">
        <f>'Memória  '!H875</f>
        <v>2</v>
      </c>
      <c r="G125" s="586">
        <v>281.27999999999997</v>
      </c>
      <c r="H125" s="456">
        <f t="shared" si="28"/>
        <v>348.96</v>
      </c>
      <c r="I125" s="456">
        <f t="shared" si="27"/>
        <v>697.92</v>
      </c>
      <c r="J125" s="839"/>
      <c r="K125" s="847"/>
    </row>
    <row r="126" spans="1:11" s="448" customFormat="1" ht="25.5" x14ac:dyDescent="0.2">
      <c r="A126" s="748" t="s">
        <v>9084</v>
      </c>
      <c r="B126" s="467">
        <v>3295</v>
      </c>
      <c r="C126" s="467" t="s">
        <v>9188</v>
      </c>
      <c r="D126" s="478" t="s">
        <v>9229</v>
      </c>
      <c r="E126" s="468" t="s">
        <v>589</v>
      </c>
      <c r="F126" s="722">
        <f>'Memória  '!H878</f>
        <v>8</v>
      </c>
      <c r="G126" s="586">
        <v>276.52</v>
      </c>
      <c r="H126" s="456">
        <f t="shared" si="28"/>
        <v>343.05</v>
      </c>
      <c r="I126" s="456">
        <f t="shared" si="27"/>
        <v>2744.4</v>
      </c>
      <c r="J126" s="839"/>
      <c r="K126" s="847"/>
    </row>
    <row r="127" spans="1:11" s="448" customFormat="1" ht="51" x14ac:dyDescent="0.2">
      <c r="A127" s="748" t="s">
        <v>9085</v>
      </c>
      <c r="B127" s="467">
        <v>104476</v>
      </c>
      <c r="C127" s="467" t="s">
        <v>9059</v>
      </c>
      <c r="D127" s="478" t="s">
        <v>9230</v>
      </c>
      <c r="E127" s="468" t="s">
        <v>589</v>
      </c>
      <c r="F127" s="722">
        <f>'Memória  '!H882</f>
        <v>30</v>
      </c>
      <c r="G127" s="586">
        <v>155.43</v>
      </c>
      <c r="H127" s="456">
        <f t="shared" si="28"/>
        <v>192.83</v>
      </c>
      <c r="I127" s="456">
        <f t="shared" si="27"/>
        <v>5784.9</v>
      </c>
      <c r="J127" s="839"/>
      <c r="K127" s="847"/>
    </row>
    <row r="128" spans="1:11" s="448" customFormat="1" ht="31.5" x14ac:dyDescent="0.2">
      <c r="A128" s="748" t="s">
        <v>9086</v>
      </c>
      <c r="B128" s="467">
        <v>642</v>
      </c>
      <c r="C128" s="467" t="s">
        <v>9188</v>
      </c>
      <c r="D128" s="572" t="s">
        <v>9231</v>
      </c>
      <c r="E128" s="468" t="s">
        <v>589</v>
      </c>
      <c r="F128" s="722">
        <f>'Memória  '!H887</f>
        <v>23</v>
      </c>
      <c r="G128" s="586">
        <v>241.21</v>
      </c>
      <c r="H128" s="456">
        <f t="shared" si="28"/>
        <v>299.25</v>
      </c>
      <c r="I128" s="456">
        <f t="shared" si="27"/>
        <v>6882.75</v>
      </c>
      <c r="J128" s="839"/>
      <c r="K128" s="847"/>
    </row>
    <row r="129" spans="1:11" s="952" customFormat="1" x14ac:dyDescent="0.2">
      <c r="A129" s="961"/>
      <c r="B129" s="962"/>
      <c r="C129" s="962"/>
      <c r="D129" s="963" t="s">
        <v>8078</v>
      </c>
      <c r="E129" s="962" t="s">
        <v>8126</v>
      </c>
      <c r="F129" s="964"/>
      <c r="G129" s="965"/>
      <c r="H129" s="949"/>
      <c r="I129" s="949"/>
      <c r="J129" s="950"/>
      <c r="K129" s="951"/>
    </row>
    <row r="130" spans="1:11" s="448" customFormat="1" x14ac:dyDescent="0.2">
      <c r="A130" s="748" t="s">
        <v>9087</v>
      </c>
      <c r="B130" s="467" t="s">
        <v>3517</v>
      </c>
      <c r="C130" s="467" t="s">
        <v>9030</v>
      </c>
      <c r="D130" s="478" t="str">
        <f>IF(B130="","",VLOOKUP($B130,[5]Relatório!$A$3:$I$4070,3,FALSE))</f>
        <v>QUADRO DE DISTRIBUIÇÃO PARA 12 MÓDULOS COM BARRAMENTO E CHAVE</v>
      </c>
      <c r="E130" s="468" t="s">
        <v>589</v>
      </c>
      <c r="F130" s="722">
        <f>'Memória  '!H890</f>
        <v>3</v>
      </c>
      <c r="G130" s="586">
        <v>182.24</v>
      </c>
      <c r="H130" s="456">
        <f t="shared" ref="H130:H132" si="29">ROUND((G130*1.2406),2)</f>
        <v>226.09</v>
      </c>
      <c r="I130" s="456">
        <f t="shared" si="27"/>
        <v>678.27</v>
      </c>
      <c r="J130" s="839"/>
      <c r="K130" s="847"/>
    </row>
    <row r="131" spans="1:11" s="448" customFormat="1" x14ac:dyDescent="0.2">
      <c r="A131" s="748" t="s">
        <v>9232</v>
      </c>
      <c r="B131" s="467" t="s">
        <v>3519</v>
      </c>
      <c r="C131" s="467" t="s">
        <v>9030</v>
      </c>
      <c r="D131" s="478" t="str">
        <f>IF(B131="","",VLOOKUP($B131,[5]Relatório!$A$3:$I$4070,3,FALSE))</f>
        <v>QUADRO DE DISTRIBUIÇÃO PARA 20 MÓDULOS COM BARRAMENTO 100 A</v>
      </c>
      <c r="E131" s="468" t="s">
        <v>589</v>
      </c>
      <c r="F131" s="722">
        <f>'Memória  '!H894</f>
        <v>1</v>
      </c>
      <c r="G131" s="586">
        <v>258.33999999999997</v>
      </c>
      <c r="H131" s="456">
        <f t="shared" si="29"/>
        <v>320.5</v>
      </c>
      <c r="I131" s="456">
        <f t="shared" si="27"/>
        <v>320.5</v>
      </c>
      <c r="J131" s="839"/>
      <c r="K131" s="847"/>
    </row>
    <row r="132" spans="1:11" s="448" customFormat="1" x14ac:dyDescent="0.2">
      <c r="A132" s="748" t="s">
        <v>9146</v>
      </c>
      <c r="B132" s="467" t="s">
        <v>3523</v>
      </c>
      <c r="C132" s="467" t="s">
        <v>9030</v>
      </c>
      <c r="D132" s="478" t="str">
        <f>IF(B132="","",VLOOKUP($B132,[5]Relatório!$A$3:$I$4070,3,FALSE))</f>
        <v>QUADRO DE DISTRIBUIÇÃO PARA 36 MÓDULOS COM BARRAMENTO 100 A</v>
      </c>
      <c r="E132" s="468" t="s">
        <v>589</v>
      </c>
      <c r="F132" s="722">
        <f>'Memória  '!H896</f>
        <v>3</v>
      </c>
      <c r="G132" s="586">
        <v>451.14</v>
      </c>
      <c r="H132" s="456">
        <f t="shared" si="29"/>
        <v>559.67999999999995</v>
      </c>
      <c r="I132" s="456">
        <f t="shared" si="27"/>
        <v>1679.04</v>
      </c>
      <c r="J132" s="839"/>
      <c r="K132" s="847"/>
    </row>
    <row r="133" spans="1:11" s="952" customFormat="1" x14ac:dyDescent="0.2">
      <c r="A133" s="961"/>
      <c r="B133" s="962"/>
      <c r="C133" s="962"/>
      <c r="D133" s="963" t="s">
        <v>8079</v>
      </c>
      <c r="E133" s="962" t="s">
        <v>8126</v>
      </c>
      <c r="F133" s="966"/>
      <c r="G133" s="965"/>
      <c r="H133" s="949">
        <f t="shared" ref="H133" si="30">G133*1.2406</f>
        <v>0</v>
      </c>
      <c r="I133" s="949">
        <f t="shared" si="27"/>
        <v>0</v>
      </c>
      <c r="J133" s="950"/>
      <c r="K133" s="951"/>
    </row>
    <row r="134" spans="1:11" s="448" customFormat="1" ht="25.5" x14ac:dyDescent="0.2">
      <c r="A134" s="748" t="s">
        <v>9233</v>
      </c>
      <c r="B134" s="467">
        <v>8417</v>
      </c>
      <c r="C134" s="467" t="s">
        <v>9188</v>
      </c>
      <c r="D134" s="478" t="s">
        <v>9234</v>
      </c>
      <c r="E134" s="468" t="s">
        <v>589</v>
      </c>
      <c r="F134" s="722">
        <f>'Memória  '!H902</f>
        <v>6</v>
      </c>
      <c r="G134" s="586">
        <v>18.72</v>
      </c>
      <c r="H134" s="456">
        <f t="shared" ref="H134:H151" si="31">ROUND((G134*1.2406),2)</f>
        <v>23.22</v>
      </c>
      <c r="I134" s="456">
        <f t="shared" si="27"/>
        <v>139.32</v>
      </c>
      <c r="J134" s="839"/>
      <c r="K134" s="847"/>
    </row>
    <row r="135" spans="1:11" s="448" customFormat="1" ht="25.5" x14ac:dyDescent="0.2">
      <c r="A135" s="748" t="s">
        <v>9235</v>
      </c>
      <c r="B135" s="467">
        <v>8635</v>
      </c>
      <c r="C135" s="467" t="s">
        <v>9188</v>
      </c>
      <c r="D135" s="478" t="s">
        <v>9236</v>
      </c>
      <c r="E135" s="468" t="s">
        <v>589</v>
      </c>
      <c r="F135" s="722">
        <f>'Memória  '!H903</f>
        <v>35</v>
      </c>
      <c r="G135" s="586">
        <v>15.52</v>
      </c>
      <c r="H135" s="456">
        <f t="shared" si="31"/>
        <v>19.25</v>
      </c>
      <c r="I135" s="456">
        <f t="shared" si="27"/>
        <v>673.75</v>
      </c>
      <c r="J135" s="839"/>
      <c r="K135" s="847"/>
    </row>
    <row r="136" spans="1:11" s="448" customFormat="1" ht="25.5" x14ac:dyDescent="0.2">
      <c r="A136" s="748" t="s">
        <v>9237</v>
      </c>
      <c r="B136" s="467">
        <v>8633</v>
      </c>
      <c r="C136" s="467" t="s">
        <v>9188</v>
      </c>
      <c r="D136" s="478" t="s">
        <v>9238</v>
      </c>
      <c r="E136" s="468" t="s">
        <v>589</v>
      </c>
      <c r="F136" s="722">
        <f>'Memória  '!H904</f>
        <v>17</v>
      </c>
      <c r="G136" s="586">
        <v>15.52</v>
      </c>
      <c r="H136" s="456">
        <f t="shared" si="31"/>
        <v>19.25</v>
      </c>
      <c r="I136" s="456">
        <f t="shared" si="27"/>
        <v>327.25</v>
      </c>
      <c r="J136" s="839"/>
      <c r="K136" s="847"/>
    </row>
    <row r="137" spans="1:11" s="448" customFormat="1" x14ac:dyDescent="0.2">
      <c r="A137" s="748" t="s">
        <v>9239</v>
      </c>
      <c r="B137" s="467">
        <v>7992</v>
      </c>
      <c r="C137" s="467" t="s">
        <v>9188</v>
      </c>
      <c r="D137" s="478" t="s">
        <v>9240</v>
      </c>
      <c r="E137" s="468" t="s">
        <v>589</v>
      </c>
      <c r="F137" s="722">
        <f>'Memória  '!H905</f>
        <v>7</v>
      </c>
      <c r="G137" s="586">
        <v>77.989999999999995</v>
      </c>
      <c r="H137" s="456">
        <f t="shared" si="31"/>
        <v>96.75</v>
      </c>
      <c r="I137" s="456">
        <f t="shared" si="27"/>
        <v>677.25</v>
      </c>
      <c r="J137" s="839"/>
      <c r="K137" s="847"/>
    </row>
    <row r="138" spans="1:11" s="448" customFormat="1" x14ac:dyDescent="0.2">
      <c r="A138" s="748" t="s">
        <v>9241</v>
      </c>
      <c r="B138" s="467">
        <v>7743</v>
      </c>
      <c r="C138" s="467" t="s">
        <v>9188</v>
      </c>
      <c r="D138" s="478" t="s">
        <v>9242</v>
      </c>
      <c r="E138" s="468" t="s">
        <v>589</v>
      </c>
      <c r="F138" s="722">
        <f>'Memória  '!H906</f>
        <v>2</v>
      </c>
      <c r="G138" s="586">
        <v>45.04</v>
      </c>
      <c r="H138" s="456">
        <f t="shared" si="31"/>
        <v>55.88</v>
      </c>
      <c r="I138" s="456">
        <f t="shared" si="27"/>
        <v>111.76</v>
      </c>
      <c r="J138" s="839"/>
      <c r="K138" s="847"/>
    </row>
    <row r="139" spans="1:11" s="448" customFormat="1" x14ac:dyDescent="0.2">
      <c r="A139" s="748" t="s">
        <v>9243</v>
      </c>
      <c r="B139" s="467">
        <v>449</v>
      </c>
      <c r="C139" s="467" t="s">
        <v>9188</v>
      </c>
      <c r="D139" s="478" t="s">
        <v>9244</v>
      </c>
      <c r="E139" s="468" t="s">
        <v>589</v>
      </c>
      <c r="F139" s="722">
        <f>'Memória  '!H907</f>
        <v>4</v>
      </c>
      <c r="G139" s="586">
        <v>52.39</v>
      </c>
      <c r="H139" s="456">
        <f t="shared" si="31"/>
        <v>65</v>
      </c>
      <c r="I139" s="456">
        <f t="shared" si="27"/>
        <v>260</v>
      </c>
      <c r="J139" s="839"/>
      <c r="K139" s="847"/>
    </row>
    <row r="140" spans="1:11" s="448" customFormat="1" x14ac:dyDescent="0.2">
      <c r="A140" s="748" t="s">
        <v>9245</v>
      </c>
      <c r="B140" s="467">
        <v>10316</v>
      </c>
      <c r="C140" s="467" t="s">
        <v>9188</v>
      </c>
      <c r="D140" s="478" t="s">
        <v>9246</v>
      </c>
      <c r="E140" s="468" t="s">
        <v>589</v>
      </c>
      <c r="F140" s="722">
        <f>'Memória  '!H908</f>
        <v>11</v>
      </c>
      <c r="G140" s="586">
        <v>61.81</v>
      </c>
      <c r="H140" s="456">
        <f t="shared" si="31"/>
        <v>76.680000000000007</v>
      </c>
      <c r="I140" s="456">
        <f t="shared" si="27"/>
        <v>843.48</v>
      </c>
      <c r="J140" s="839"/>
      <c r="K140" s="847"/>
    </row>
    <row r="141" spans="1:11" s="448" customFormat="1" ht="25.5" x14ac:dyDescent="0.2">
      <c r="A141" s="748" t="s">
        <v>9247</v>
      </c>
      <c r="B141" s="467">
        <v>10237</v>
      </c>
      <c r="C141" s="467" t="s">
        <v>9188</v>
      </c>
      <c r="D141" s="478" t="s">
        <v>9248</v>
      </c>
      <c r="E141" s="468" t="s">
        <v>589</v>
      </c>
      <c r="F141" s="722">
        <f>'Memória  '!H909</f>
        <v>1</v>
      </c>
      <c r="G141" s="586">
        <v>117.54</v>
      </c>
      <c r="H141" s="456">
        <f t="shared" si="31"/>
        <v>145.82</v>
      </c>
      <c r="I141" s="456">
        <f t="shared" si="27"/>
        <v>145.82</v>
      </c>
      <c r="J141" s="839"/>
      <c r="K141" s="847"/>
    </row>
    <row r="142" spans="1:11" s="448" customFormat="1" x14ac:dyDescent="0.2">
      <c r="A142" s="748" t="s">
        <v>9249</v>
      </c>
      <c r="B142" s="467" t="s">
        <v>3532</v>
      </c>
      <c r="C142" s="467" t="s">
        <v>9030</v>
      </c>
      <c r="D142" s="478" t="s">
        <v>3533</v>
      </c>
      <c r="E142" s="468" t="s">
        <v>589</v>
      </c>
      <c r="F142" s="722">
        <f>'Memória  '!H910</f>
        <v>1</v>
      </c>
      <c r="G142" s="586">
        <v>72.41</v>
      </c>
      <c r="H142" s="456">
        <f t="shared" si="31"/>
        <v>89.83</v>
      </c>
      <c r="I142" s="456">
        <f t="shared" si="27"/>
        <v>89.83</v>
      </c>
      <c r="J142" s="839"/>
      <c r="K142" s="847"/>
    </row>
    <row r="143" spans="1:11" s="448" customFormat="1" x14ac:dyDescent="0.2">
      <c r="A143" s="748" t="s">
        <v>9250</v>
      </c>
      <c r="B143" s="467" t="s">
        <v>3536</v>
      </c>
      <c r="C143" s="467" t="s">
        <v>9030</v>
      </c>
      <c r="D143" s="478" t="s">
        <v>3537</v>
      </c>
      <c r="E143" s="468" t="s">
        <v>589</v>
      </c>
      <c r="F143" s="722">
        <f>'Memória  '!H911</f>
        <v>1</v>
      </c>
      <c r="G143" s="586">
        <v>231.55</v>
      </c>
      <c r="H143" s="456">
        <f t="shared" si="31"/>
        <v>287.26</v>
      </c>
      <c r="I143" s="456">
        <f t="shared" si="27"/>
        <v>287.26</v>
      </c>
      <c r="J143" s="839"/>
      <c r="K143" s="847"/>
    </row>
    <row r="144" spans="1:11" s="448" customFormat="1" ht="25.5" x14ac:dyDescent="0.2">
      <c r="A144" s="748" t="s">
        <v>9251</v>
      </c>
      <c r="B144" s="467">
        <v>8419</v>
      </c>
      <c r="C144" s="467" t="s">
        <v>9188</v>
      </c>
      <c r="D144" s="478" t="s">
        <v>9252</v>
      </c>
      <c r="E144" s="468" t="s">
        <v>589</v>
      </c>
      <c r="F144" s="722">
        <f>'Memória  '!H912</f>
        <v>1</v>
      </c>
      <c r="G144" s="586">
        <v>96.8</v>
      </c>
      <c r="H144" s="456">
        <f t="shared" si="31"/>
        <v>120.09</v>
      </c>
      <c r="I144" s="456">
        <f t="shared" si="27"/>
        <v>120.09</v>
      </c>
      <c r="J144" s="839"/>
      <c r="K144" s="847"/>
    </row>
    <row r="145" spans="1:91" s="448" customFormat="1" ht="25.5" x14ac:dyDescent="0.2">
      <c r="A145" s="748" t="s">
        <v>9253</v>
      </c>
      <c r="B145" s="467">
        <v>11572</v>
      </c>
      <c r="C145" s="467" t="s">
        <v>9188</v>
      </c>
      <c r="D145" s="478" t="s">
        <v>9254</v>
      </c>
      <c r="E145" s="468" t="s">
        <v>589</v>
      </c>
      <c r="F145" s="722">
        <f>'Memória  '!H913</f>
        <v>1</v>
      </c>
      <c r="G145" s="586">
        <v>151.22999999999999</v>
      </c>
      <c r="H145" s="456">
        <f t="shared" si="31"/>
        <v>187.62</v>
      </c>
      <c r="I145" s="456">
        <f t="shared" si="27"/>
        <v>187.62</v>
      </c>
      <c r="J145" s="839"/>
      <c r="K145" s="847"/>
    </row>
    <row r="146" spans="1:91" s="448" customFormat="1" x14ac:dyDescent="0.2">
      <c r="A146" s="748" t="s">
        <v>9255</v>
      </c>
      <c r="B146" s="467">
        <v>453</v>
      </c>
      <c r="C146" s="467" t="s">
        <v>9188</v>
      </c>
      <c r="D146" s="478" t="s">
        <v>9256</v>
      </c>
      <c r="E146" s="468" t="s">
        <v>589</v>
      </c>
      <c r="F146" s="722">
        <f>'Memória  '!H914</f>
        <v>1</v>
      </c>
      <c r="G146" s="586">
        <v>514.46</v>
      </c>
      <c r="H146" s="456">
        <f t="shared" si="31"/>
        <v>638.24</v>
      </c>
      <c r="I146" s="456">
        <f t="shared" si="27"/>
        <v>638.24</v>
      </c>
      <c r="J146" s="839"/>
      <c r="K146" s="847"/>
    </row>
    <row r="147" spans="1:91" s="448" customFormat="1" x14ac:dyDescent="0.2">
      <c r="A147" s="748" t="s">
        <v>9257</v>
      </c>
      <c r="B147" s="467">
        <v>8078</v>
      </c>
      <c r="C147" s="467" t="s">
        <v>9188</v>
      </c>
      <c r="D147" s="478" t="s">
        <v>9258</v>
      </c>
      <c r="E147" s="468" t="s">
        <v>589</v>
      </c>
      <c r="F147" s="722">
        <f>'Memória  '!H915</f>
        <v>1</v>
      </c>
      <c r="G147" s="586">
        <v>418.39</v>
      </c>
      <c r="H147" s="456">
        <f t="shared" si="31"/>
        <v>519.04999999999995</v>
      </c>
      <c r="I147" s="456">
        <f t="shared" si="27"/>
        <v>519.04999999999995</v>
      </c>
      <c r="J147" s="839"/>
      <c r="K147" s="847"/>
    </row>
    <row r="148" spans="1:91" s="448" customFormat="1" ht="25.5" x14ac:dyDescent="0.2">
      <c r="A148" s="748" t="s">
        <v>9259</v>
      </c>
      <c r="B148" s="467">
        <v>11267</v>
      </c>
      <c r="C148" s="467" t="s">
        <v>9188</v>
      </c>
      <c r="D148" s="478" t="s">
        <v>9260</v>
      </c>
      <c r="E148" s="468" t="s">
        <v>589</v>
      </c>
      <c r="F148" s="722">
        <f>'Memória  '!H916</f>
        <v>1</v>
      </c>
      <c r="G148" s="586">
        <v>1591.73</v>
      </c>
      <c r="H148" s="456">
        <f t="shared" si="31"/>
        <v>1974.7</v>
      </c>
      <c r="I148" s="456">
        <f t="shared" si="27"/>
        <v>1974.7</v>
      </c>
      <c r="J148" s="839"/>
      <c r="K148" s="847"/>
    </row>
    <row r="149" spans="1:91" s="448" customFormat="1" x14ac:dyDescent="0.2">
      <c r="A149" s="748" t="s">
        <v>9261</v>
      </c>
      <c r="B149" s="467">
        <v>13150</v>
      </c>
      <c r="C149" s="467" t="s">
        <v>9188</v>
      </c>
      <c r="D149" s="478" t="s">
        <v>9262</v>
      </c>
      <c r="E149" s="468" t="s">
        <v>589</v>
      </c>
      <c r="F149" s="722">
        <f>'Memória  '!H917</f>
        <v>18</v>
      </c>
      <c r="G149" s="586">
        <v>78.849999999999994</v>
      </c>
      <c r="H149" s="456">
        <f t="shared" si="31"/>
        <v>97.82</v>
      </c>
      <c r="I149" s="456">
        <f t="shared" si="27"/>
        <v>1760.76</v>
      </c>
      <c r="J149" s="839"/>
      <c r="K149" s="847"/>
    </row>
    <row r="150" spans="1:91" s="448" customFormat="1" x14ac:dyDescent="0.2">
      <c r="A150" s="748" t="s">
        <v>9263</v>
      </c>
      <c r="B150" s="467">
        <v>9041</v>
      </c>
      <c r="C150" s="467" t="s">
        <v>9188</v>
      </c>
      <c r="D150" s="478" t="s">
        <v>9264</v>
      </c>
      <c r="E150" s="468" t="s">
        <v>589</v>
      </c>
      <c r="F150" s="722">
        <f>'Memória  '!H918</f>
        <v>3</v>
      </c>
      <c r="G150" s="586">
        <v>107.42</v>
      </c>
      <c r="H150" s="456">
        <f t="shared" si="31"/>
        <v>133.27000000000001</v>
      </c>
      <c r="I150" s="456">
        <f t="shared" si="27"/>
        <v>399.81</v>
      </c>
      <c r="J150" s="839"/>
      <c r="K150" s="847"/>
    </row>
    <row r="151" spans="1:91" s="448" customFormat="1" x14ac:dyDescent="0.2">
      <c r="A151" s="748" t="s">
        <v>9265</v>
      </c>
      <c r="B151" s="467">
        <v>7997</v>
      </c>
      <c r="C151" s="467" t="s">
        <v>9188</v>
      </c>
      <c r="D151" s="478" t="s">
        <v>9266</v>
      </c>
      <c r="E151" s="468" t="s">
        <v>589</v>
      </c>
      <c r="F151" s="722">
        <f>'Memória  '!H919</f>
        <v>8</v>
      </c>
      <c r="G151" s="586">
        <v>205.94</v>
      </c>
      <c r="H151" s="456">
        <f t="shared" si="31"/>
        <v>255.49</v>
      </c>
      <c r="I151" s="456">
        <f t="shared" si="27"/>
        <v>2043.92</v>
      </c>
      <c r="J151" s="839"/>
      <c r="K151" s="847"/>
    </row>
    <row r="152" spans="1:91" s="952" customFormat="1" x14ac:dyDescent="0.2">
      <c r="A152" s="943"/>
      <c r="B152" s="944"/>
      <c r="C152" s="944"/>
      <c r="D152" s="967" t="s">
        <v>9143</v>
      </c>
      <c r="E152" s="946"/>
      <c r="F152" s="968"/>
      <c r="G152" s="949"/>
      <c r="H152" s="949"/>
      <c r="I152" s="949"/>
      <c r="J152" s="950"/>
      <c r="K152" s="951"/>
    </row>
    <row r="153" spans="1:91" s="448" customFormat="1" ht="38.25" x14ac:dyDescent="0.2">
      <c r="A153" s="749" t="s">
        <v>9285</v>
      </c>
      <c r="B153" s="583" t="s">
        <v>3228</v>
      </c>
      <c r="C153" s="583" t="s">
        <v>9030</v>
      </c>
      <c r="D153" s="678" t="s">
        <v>3229</v>
      </c>
      <c r="E153" s="585" t="s">
        <v>589</v>
      </c>
      <c r="F153" s="723">
        <f>'Memória  '!H921</f>
        <v>23</v>
      </c>
      <c r="G153" s="586">
        <v>61.8</v>
      </c>
      <c r="H153" s="456">
        <f t="shared" ref="H153:H154" si="32">ROUND((G153*1.2406),2)</f>
        <v>76.67</v>
      </c>
      <c r="I153" s="456">
        <f t="shared" si="27"/>
        <v>1763.41</v>
      </c>
      <c r="J153" s="839"/>
      <c r="K153" s="847"/>
    </row>
    <row r="154" spans="1:91" s="448" customFormat="1" ht="38.25" x14ac:dyDescent="0.2">
      <c r="A154" s="748" t="s">
        <v>9286</v>
      </c>
      <c r="B154" s="467" t="s">
        <v>3282</v>
      </c>
      <c r="C154" s="467" t="s">
        <v>9030</v>
      </c>
      <c r="D154" s="478" t="s">
        <v>3283</v>
      </c>
      <c r="E154" s="468" t="s">
        <v>589</v>
      </c>
      <c r="F154" s="722">
        <f>'Memória  '!H922</f>
        <v>251</v>
      </c>
      <c r="G154" s="586">
        <v>232.62</v>
      </c>
      <c r="H154" s="456">
        <f t="shared" si="32"/>
        <v>288.58999999999997</v>
      </c>
      <c r="I154" s="456">
        <f t="shared" si="27"/>
        <v>72436.09</v>
      </c>
      <c r="J154" s="839"/>
      <c r="K154" s="847"/>
    </row>
    <row r="155" spans="1:91" s="913" customFormat="1" x14ac:dyDescent="0.2">
      <c r="A155" s="905" t="s">
        <v>9423</v>
      </c>
      <c r="B155" s="906"/>
      <c r="C155" s="906"/>
      <c r="D155" s="907" t="str">
        <f>Relatório!C2699</f>
        <v>PONTO DE REDE (LÓGICA/SOM/CFT)</v>
      </c>
      <c r="E155" s="906" t="s">
        <v>8126</v>
      </c>
      <c r="F155" s="914"/>
      <c r="G155" s="915"/>
      <c r="H155" s="917"/>
      <c r="I155" s="918">
        <f>SUM(I156:I160)</f>
        <v>35360.910000000003</v>
      </c>
      <c r="J155" s="911"/>
      <c r="K155" s="912"/>
    </row>
    <row r="156" spans="1:91" s="447" customFormat="1" ht="28.5" customHeight="1" x14ac:dyDescent="0.2">
      <c r="A156" s="749" t="s">
        <v>8925</v>
      </c>
      <c r="B156" s="583" t="str">
        <f>Relatório!A1966</f>
        <v>ED-15794</v>
      </c>
      <c r="C156" s="583" t="s">
        <v>9030</v>
      </c>
      <c r="D156" s="678" t="str">
        <f>Relatório!C1966</f>
        <v>CONJUNTO DE DUAS (2) TOMADAS DE DADOS (CONECTOR RJ45 CAT.6E), COM PLACA 4"X4" DE DOIS (2) POSTOS, INCLUSIVE FORNECIMENTO, INSTALAÇÃO, SUPORTE, MÓDULO E PLACA</v>
      </c>
      <c r="E156" s="585" t="s">
        <v>8082</v>
      </c>
      <c r="F156" s="651">
        <f>'Memória  '!H924</f>
        <v>69</v>
      </c>
      <c r="G156" s="784">
        <v>65.069999999999993</v>
      </c>
      <c r="H156" s="456">
        <f t="shared" ref="H156:H160" si="33">ROUND((G156*1.2406),2)</f>
        <v>80.73</v>
      </c>
      <c r="I156" s="586">
        <f>ROUND(PRODUCT(H156*F156),2)</f>
        <v>5570.37</v>
      </c>
      <c r="J156" s="839"/>
      <c r="K156" s="847"/>
      <c r="L156" s="446"/>
      <c r="M156" s="446"/>
      <c r="N156" s="446"/>
      <c r="O156" s="446"/>
      <c r="P156" s="446"/>
      <c r="Q156" s="446"/>
      <c r="R156" s="446"/>
      <c r="S156" s="446"/>
      <c r="T156" s="446"/>
      <c r="U156" s="446"/>
      <c r="V156" s="446"/>
      <c r="W156" s="446"/>
      <c r="X156" s="446"/>
      <c r="Y156" s="446"/>
      <c r="Z156" s="446"/>
      <c r="AA156" s="446"/>
      <c r="AB156" s="446"/>
      <c r="AC156" s="446"/>
      <c r="AD156" s="446"/>
      <c r="AE156" s="446"/>
      <c r="AF156" s="446"/>
      <c r="AG156" s="446"/>
      <c r="AH156" s="446"/>
      <c r="AI156" s="446"/>
      <c r="AJ156" s="446"/>
      <c r="AK156" s="446"/>
      <c r="AL156" s="446"/>
      <c r="AM156" s="446"/>
      <c r="AN156" s="446"/>
      <c r="AO156" s="446"/>
      <c r="AP156" s="446"/>
      <c r="AQ156" s="446"/>
      <c r="AR156" s="446"/>
      <c r="AS156" s="446"/>
      <c r="AT156" s="446"/>
      <c r="AU156" s="446"/>
      <c r="AV156" s="446"/>
      <c r="AW156" s="446"/>
      <c r="AX156" s="446"/>
      <c r="AY156" s="446"/>
      <c r="AZ156" s="446"/>
      <c r="BA156" s="446"/>
      <c r="BB156" s="446"/>
      <c r="BC156" s="446"/>
      <c r="BD156" s="446"/>
      <c r="BE156" s="446"/>
      <c r="BF156" s="446"/>
      <c r="BG156" s="446"/>
      <c r="BH156" s="446"/>
      <c r="BI156" s="446"/>
      <c r="BJ156" s="446"/>
      <c r="BK156" s="446"/>
      <c r="BL156" s="446"/>
      <c r="BM156" s="446"/>
      <c r="BN156" s="446"/>
      <c r="BO156" s="446"/>
      <c r="BP156" s="446"/>
      <c r="BQ156" s="446"/>
      <c r="BR156" s="446"/>
      <c r="BS156" s="446"/>
      <c r="BT156" s="446"/>
      <c r="BU156" s="446"/>
      <c r="BV156" s="446"/>
      <c r="BW156" s="446"/>
      <c r="BX156" s="446"/>
      <c r="BY156" s="446"/>
      <c r="BZ156" s="446"/>
      <c r="CA156" s="446"/>
      <c r="CB156" s="446"/>
      <c r="CC156" s="446"/>
      <c r="CD156" s="446"/>
      <c r="CE156" s="446"/>
      <c r="CF156" s="446"/>
      <c r="CG156" s="446"/>
      <c r="CH156" s="446"/>
      <c r="CI156" s="446"/>
      <c r="CJ156" s="446"/>
      <c r="CK156" s="446"/>
      <c r="CL156" s="446"/>
      <c r="CM156" s="446"/>
    </row>
    <row r="157" spans="1:91" s="447" customFormat="1" ht="21.75" customHeight="1" x14ac:dyDescent="0.2">
      <c r="A157" s="749" t="s">
        <v>8926</v>
      </c>
      <c r="B157" s="583">
        <v>98305</v>
      </c>
      <c r="C157" s="583" t="s">
        <v>9059</v>
      </c>
      <c r="D157" s="678" t="s">
        <v>8077</v>
      </c>
      <c r="E157" s="585" t="s">
        <v>8082</v>
      </c>
      <c r="F157" s="651">
        <f>'Memória  '!H929</f>
        <v>2</v>
      </c>
      <c r="G157" s="784">
        <v>2408.4299999999998</v>
      </c>
      <c r="H157" s="456">
        <f t="shared" si="33"/>
        <v>2987.9</v>
      </c>
      <c r="I157" s="586">
        <f>ROUND(PRODUCT(H157*F157),2)</f>
        <v>5975.8</v>
      </c>
      <c r="J157" s="839"/>
      <c r="K157" s="847"/>
      <c r="L157" s="446"/>
      <c r="M157" s="446"/>
      <c r="N157" s="446"/>
      <c r="O157" s="446"/>
      <c r="P157" s="446"/>
      <c r="Q157" s="446"/>
      <c r="R157" s="446"/>
      <c r="S157" s="446"/>
      <c r="T157" s="446"/>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c r="AP157" s="446"/>
      <c r="AQ157" s="446"/>
      <c r="AR157" s="446"/>
      <c r="AS157" s="446"/>
      <c r="AT157" s="446"/>
      <c r="AU157" s="446"/>
      <c r="AV157" s="446"/>
      <c r="AW157" s="446"/>
      <c r="AX157" s="446"/>
      <c r="AY157" s="446"/>
      <c r="AZ157" s="446"/>
      <c r="BA157" s="446"/>
      <c r="BB157" s="446"/>
      <c r="BC157" s="446"/>
      <c r="BD157" s="446"/>
      <c r="BE157" s="446"/>
      <c r="BF157" s="446"/>
      <c r="BG157" s="446"/>
      <c r="BH157" s="446"/>
      <c r="BI157" s="446"/>
      <c r="BJ157" s="446"/>
      <c r="BK157" s="446"/>
      <c r="BL157" s="446"/>
      <c r="BM157" s="446"/>
      <c r="BN157" s="446"/>
      <c r="BO157" s="446"/>
      <c r="BP157" s="446"/>
      <c r="BQ157" s="446"/>
      <c r="BR157" s="446"/>
      <c r="BS157" s="446"/>
      <c r="BT157" s="446"/>
      <c r="BU157" s="446"/>
      <c r="BV157" s="446"/>
      <c r="BW157" s="446"/>
      <c r="BX157" s="446"/>
      <c r="BY157" s="446"/>
      <c r="BZ157" s="446"/>
      <c r="CA157" s="446"/>
      <c r="CB157" s="446"/>
      <c r="CC157" s="446"/>
      <c r="CD157" s="446"/>
      <c r="CE157" s="446"/>
      <c r="CF157" s="446"/>
      <c r="CG157" s="446"/>
      <c r="CH157" s="446"/>
      <c r="CI157" s="446"/>
      <c r="CJ157" s="446"/>
      <c r="CK157" s="446"/>
      <c r="CL157" s="446"/>
      <c r="CM157" s="446"/>
    </row>
    <row r="158" spans="1:91" s="447" customFormat="1" ht="21.75" customHeight="1" x14ac:dyDescent="0.2">
      <c r="A158" s="749" t="s">
        <v>8927</v>
      </c>
      <c r="B158" s="583" t="s">
        <v>3796</v>
      </c>
      <c r="C158" s="583" t="s">
        <v>9030</v>
      </c>
      <c r="D158" s="678" t="str">
        <f>IF(B158="","",VLOOKUP($B158,Relatório!$A$3:$I$4070,3,FALSE))</f>
        <v>PATCH PANEL 48 POSIÇÕES, CATEGORIA COM GUIA TRASEIRO</v>
      </c>
      <c r="E158" s="585" t="s">
        <v>9070</v>
      </c>
      <c r="F158" s="651">
        <f>'Memória  '!H931</f>
        <v>2</v>
      </c>
      <c r="G158" s="784">
        <v>1710.79</v>
      </c>
      <c r="H158" s="456">
        <f t="shared" si="33"/>
        <v>2122.41</v>
      </c>
      <c r="I158" s="586">
        <f>ROUND(PRODUCT(H158*F158),2)</f>
        <v>4244.82</v>
      </c>
      <c r="J158" s="839"/>
      <c r="K158" s="847"/>
      <c r="L158" s="446"/>
      <c r="M158" s="446"/>
      <c r="N158" s="446"/>
      <c r="O158" s="446"/>
      <c r="P158" s="446"/>
      <c r="Q158" s="446"/>
      <c r="R158" s="446"/>
      <c r="S158" s="446"/>
      <c r="T158" s="446"/>
      <c r="U158" s="446"/>
      <c r="V158" s="446"/>
      <c r="W158" s="446"/>
      <c r="X158" s="446"/>
      <c r="Y158" s="446"/>
      <c r="Z158" s="446"/>
      <c r="AA158" s="446"/>
      <c r="AB158" s="446"/>
      <c r="AC158" s="446"/>
      <c r="AD158" s="446"/>
      <c r="AE158" s="446"/>
      <c r="AF158" s="446"/>
      <c r="AG158" s="446"/>
      <c r="AH158" s="446"/>
      <c r="AI158" s="446"/>
      <c r="AJ158" s="446"/>
      <c r="AK158" s="446"/>
      <c r="AL158" s="446"/>
      <c r="AM158" s="446"/>
      <c r="AN158" s="446"/>
      <c r="AO158" s="446"/>
      <c r="AP158" s="446"/>
      <c r="AQ158" s="446"/>
      <c r="AR158" s="446"/>
      <c r="AS158" s="446"/>
      <c r="AT158" s="446"/>
      <c r="AU158" s="446"/>
      <c r="AV158" s="446"/>
      <c r="AW158" s="446"/>
      <c r="AX158" s="446"/>
      <c r="AY158" s="446"/>
      <c r="AZ158" s="446"/>
      <c r="BA158" s="446"/>
      <c r="BB158" s="446"/>
      <c r="BC158" s="446"/>
      <c r="BD158" s="446"/>
      <c r="BE158" s="446"/>
      <c r="BF158" s="446"/>
      <c r="BG158" s="446"/>
      <c r="BH158" s="446"/>
      <c r="BI158" s="446"/>
      <c r="BJ158" s="446"/>
      <c r="BK158" s="446"/>
      <c r="BL158" s="446"/>
      <c r="BM158" s="446"/>
      <c r="BN158" s="446"/>
      <c r="BO158" s="446"/>
      <c r="BP158" s="446"/>
      <c r="BQ158" s="446"/>
      <c r="BR158" s="446"/>
      <c r="BS158" s="446"/>
      <c r="BT158" s="446"/>
      <c r="BU158" s="446"/>
      <c r="BV158" s="446"/>
      <c r="BW158" s="446"/>
      <c r="BX158" s="446"/>
      <c r="BY158" s="446"/>
      <c r="BZ158" s="446"/>
      <c r="CA158" s="446"/>
      <c r="CB158" s="446"/>
      <c r="CC158" s="446"/>
      <c r="CD158" s="446"/>
      <c r="CE158" s="446"/>
      <c r="CF158" s="446"/>
      <c r="CG158" s="446"/>
      <c r="CH158" s="446"/>
      <c r="CI158" s="446"/>
      <c r="CJ158" s="446"/>
      <c r="CK158" s="446"/>
      <c r="CL158" s="446"/>
      <c r="CM158" s="446"/>
    </row>
    <row r="159" spans="1:91" s="447" customFormat="1" ht="21.75" customHeight="1" x14ac:dyDescent="0.2">
      <c r="A159" s="749" t="s">
        <v>8928</v>
      </c>
      <c r="B159" s="583" t="s">
        <v>3798</v>
      </c>
      <c r="C159" s="583" t="s">
        <v>9030</v>
      </c>
      <c r="D159" s="678" t="str">
        <f>IF(B159="","",VLOOKUP($B159,Relatório!$A$3:$I$4070,3,FALSE))</f>
        <v>RÉGUA COM 8 TOMADAS (2P+T), PARA FIXAÇÃO NO RACK DE 19" (1U)</v>
      </c>
      <c r="E159" s="585" t="s">
        <v>8082</v>
      </c>
      <c r="F159" s="651">
        <f>'Memória  '!H933</f>
        <v>2</v>
      </c>
      <c r="G159" s="784">
        <v>71.98</v>
      </c>
      <c r="H159" s="456">
        <f t="shared" si="33"/>
        <v>89.3</v>
      </c>
      <c r="I159" s="586">
        <f>ROUND(PRODUCT(H159*F159),2)</f>
        <v>178.6</v>
      </c>
      <c r="J159" s="839"/>
      <c r="K159" s="847"/>
      <c r="L159" s="446"/>
      <c r="M159" s="446"/>
      <c r="N159" s="446"/>
      <c r="O159" s="446"/>
      <c r="P159" s="446"/>
      <c r="Q159" s="446"/>
      <c r="R159" s="446"/>
      <c r="S159" s="446"/>
      <c r="T159" s="446"/>
      <c r="U159" s="446"/>
      <c r="V159" s="446"/>
      <c r="W159" s="446"/>
      <c r="X159" s="446"/>
      <c r="Y159" s="446"/>
      <c r="Z159" s="446"/>
      <c r="AA159" s="446"/>
      <c r="AB159" s="446"/>
      <c r="AC159" s="446"/>
      <c r="AD159" s="446"/>
      <c r="AE159" s="446"/>
      <c r="AF159" s="446"/>
      <c r="AG159" s="446"/>
      <c r="AH159" s="446"/>
      <c r="AI159" s="446"/>
      <c r="AJ159" s="446"/>
      <c r="AK159" s="446"/>
      <c r="AL159" s="446"/>
      <c r="AM159" s="446"/>
      <c r="AN159" s="446"/>
      <c r="AO159" s="446"/>
      <c r="AP159" s="446"/>
      <c r="AQ159" s="446"/>
      <c r="AR159" s="446"/>
      <c r="AS159" s="446"/>
      <c r="AT159" s="446"/>
      <c r="AU159" s="446"/>
      <c r="AV159" s="446"/>
      <c r="AW159" s="446"/>
      <c r="AX159" s="446"/>
      <c r="AY159" s="446"/>
      <c r="AZ159" s="446"/>
      <c r="BA159" s="446"/>
      <c r="BB159" s="446"/>
      <c r="BC159" s="446"/>
      <c r="BD159" s="446"/>
      <c r="BE159" s="446"/>
      <c r="BF159" s="446"/>
      <c r="BG159" s="446"/>
      <c r="BH159" s="446"/>
      <c r="BI159" s="446"/>
      <c r="BJ159" s="446"/>
      <c r="BK159" s="446"/>
      <c r="BL159" s="446"/>
      <c r="BM159" s="446"/>
      <c r="BN159" s="446"/>
      <c r="BO159" s="446"/>
      <c r="BP159" s="446"/>
      <c r="BQ159" s="446"/>
      <c r="BR159" s="446"/>
      <c r="BS159" s="446"/>
      <c r="BT159" s="446"/>
      <c r="BU159" s="446"/>
      <c r="BV159" s="446"/>
      <c r="BW159" s="446"/>
      <c r="BX159" s="446"/>
      <c r="BY159" s="446"/>
      <c r="BZ159" s="446"/>
      <c r="CA159" s="446"/>
      <c r="CB159" s="446"/>
      <c r="CC159" s="446"/>
      <c r="CD159" s="446"/>
      <c r="CE159" s="446"/>
      <c r="CF159" s="446"/>
      <c r="CG159" s="446"/>
      <c r="CH159" s="446"/>
      <c r="CI159" s="446"/>
      <c r="CJ159" s="446"/>
      <c r="CK159" s="446"/>
      <c r="CL159" s="446"/>
      <c r="CM159" s="446"/>
    </row>
    <row r="160" spans="1:91" s="446" customFormat="1" ht="38.25" x14ac:dyDescent="0.2">
      <c r="A160" s="749" t="s">
        <v>9166</v>
      </c>
      <c r="B160" s="583" t="s">
        <v>3202</v>
      </c>
      <c r="C160" s="583" t="s">
        <v>9030</v>
      </c>
      <c r="D160" s="678" t="str">
        <f>IF(B160="","",VLOOKUP($B160,Relatório!$A$3:$I$4070,3,FALSE))</f>
        <v>ELETROCALHA PERFURADA (150X100)MM EM CHAPA DE AÇO GALVANIZADO #18, COM TRATAMENTO PRÉ-ZINCADO, INCLUSIVE TAMPA DE ENCAIXE, FIXAÇÃO SUPERIOR, CONEXÕES E ACESSÓRIOS</v>
      </c>
      <c r="E160" s="585" t="s">
        <v>8081</v>
      </c>
      <c r="F160" s="651">
        <f>'Memória  '!H935</f>
        <v>113.32</v>
      </c>
      <c r="G160" s="784">
        <v>137.93</v>
      </c>
      <c r="H160" s="456">
        <f t="shared" si="33"/>
        <v>171.12</v>
      </c>
      <c r="I160" s="586">
        <f>ROUND(PRODUCT(H160*F160),2)</f>
        <v>19391.32</v>
      </c>
      <c r="J160" s="839"/>
      <c r="K160" s="847"/>
    </row>
    <row r="161" spans="1:91" s="913" customFormat="1" x14ac:dyDescent="0.2">
      <c r="A161" s="905" t="s">
        <v>9424</v>
      </c>
      <c r="B161" s="906"/>
      <c r="C161" s="906"/>
      <c r="D161" s="907" t="s">
        <v>8080</v>
      </c>
      <c r="E161" s="906" t="s">
        <v>8126</v>
      </c>
      <c r="F161" s="914"/>
      <c r="G161" s="915"/>
      <c r="H161" s="917"/>
      <c r="I161" s="918">
        <f>SUM(I162:I171)</f>
        <v>86680.390000000014</v>
      </c>
      <c r="J161" s="911"/>
      <c r="K161" s="912"/>
    </row>
    <row r="162" spans="1:91" s="445" customFormat="1" ht="25.5" x14ac:dyDescent="0.2">
      <c r="A162" s="748" t="s">
        <v>8930</v>
      </c>
      <c r="B162" s="467" t="s">
        <v>3827</v>
      </c>
      <c r="C162" s="467" t="s">
        <v>9030</v>
      </c>
      <c r="D162" s="478" t="str">
        <f>IF(B162="","",VLOOKUP($B162,Relatório!$A$3:$I$4070,3,FALSE))</f>
        <v>CAIXA DE EQUALIZAÇÃO DE EMBUTIR COM SAIDAS NAS PARTES SUPERIOR E INFERIOR PARA ELETRODUTO DE 25MM (1"), 20 X 20 X 14 MM, COM NOVE TERMINAIS</v>
      </c>
      <c r="E162" s="468" t="s">
        <v>589</v>
      </c>
      <c r="F162" s="650">
        <f>'Memória  '!H937</f>
        <v>1</v>
      </c>
      <c r="G162" s="784">
        <v>197.4</v>
      </c>
      <c r="H162" s="456">
        <f t="shared" ref="H162:H171" si="34">ROUND((G162*1.2406),2)</f>
        <v>244.89</v>
      </c>
      <c r="I162" s="456">
        <f t="shared" si="19"/>
        <v>244.89</v>
      </c>
      <c r="J162" s="839"/>
      <c r="K162" s="847"/>
      <c r="L162" s="444"/>
      <c r="M162" s="444"/>
      <c r="N162" s="444"/>
      <c r="O162" s="444"/>
      <c r="P162" s="444"/>
      <c r="Q162" s="444"/>
      <c r="R162" s="444"/>
      <c r="S162" s="444"/>
      <c r="T162" s="444"/>
      <c r="U162" s="444"/>
      <c r="V162" s="444"/>
      <c r="W162" s="444"/>
      <c r="X162" s="444"/>
      <c r="Y162" s="444"/>
      <c r="Z162" s="444"/>
      <c r="AA162" s="444"/>
      <c r="AB162" s="444"/>
      <c r="AC162" s="444"/>
      <c r="AD162" s="444"/>
      <c r="AE162" s="444"/>
      <c r="AF162" s="444"/>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c r="CF162" s="444"/>
      <c r="CG162" s="444"/>
      <c r="CH162" s="444"/>
      <c r="CI162" s="444"/>
      <c r="CJ162" s="444"/>
      <c r="CK162" s="444"/>
      <c r="CL162" s="444"/>
      <c r="CM162" s="444"/>
    </row>
    <row r="163" spans="1:91" s="445" customFormat="1" ht="25.5" x14ac:dyDescent="0.2">
      <c r="A163" s="748" t="s">
        <v>8932</v>
      </c>
      <c r="B163" s="482" t="s">
        <v>3810</v>
      </c>
      <c r="C163" s="483" t="s">
        <v>9030</v>
      </c>
      <c r="D163" s="478" t="str">
        <f>IF(B163="","",VLOOKUP($B163,Relatório!$A$3:$I$4070,3,FALSE))</f>
        <v>HASTE DE AÇO COBREADA PARA ATERRAMENTO DIÂMETRO 3/4"X 2400 MM,CONFORME PADRÕES TELEBRÁS</v>
      </c>
      <c r="E163" s="468" t="s">
        <v>589</v>
      </c>
      <c r="F163" s="650">
        <f>'Memória  '!H939</f>
        <v>50</v>
      </c>
      <c r="G163" s="784">
        <v>183.44</v>
      </c>
      <c r="H163" s="456">
        <f t="shared" si="34"/>
        <v>227.58</v>
      </c>
      <c r="I163" s="456">
        <f t="shared" si="19"/>
        <v>11379</v>
      </c>
      <c r="J163" s="839"/>
      <c r="K163" s="847"/>
      <c r="L163" s="444"/>
      <c r="M163" s="444"/>
      <c r="N163" s="444"/>
      <c r="O163" s="444"/>
      <c r="P163" s="444"/>
      <c r="Q163" s="444"/>
      <c r="R163" s="444"/>
      <c r="S163" s="444"/>
      <c r="T163" s="444"/>
      <c r="U163" s="444"/>
      <c r="V163" s="444"/>
      <c r="W163" s="444"/>
      <c r="X163" s="444"/>
      <c r="Y163" s="444"/>
      <c r="Z163" s="444"/>
      <c r="AA163" s="444"/>
      <c r="AB163" s="444"/>
      <c r="AC163" s="444"/>
      <c r="AD163" s="444"/>
      <c r="AE163" s="444"/>
      <c r="AF163" s="444"/>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444"/>
      <c r="BW163" s="444"/>
      <c r="BX163" s="444"/>
      <c r="BY163" s="444"/>
      <c r="BZ163" s="444"/>
      <c r="CA163" s="444"/>
      <c r="CB163" s="444"/>
      <c r="CC163" s="444"/>
      <c r="CD163" s="444"/>
      <c r="CE163" s="444"/>
      <c r="CF163" s="444"/>
      <c r="CG163" s="444"/>
      <c r="CH163" s="444"/>
      <c r="CI163" s="444"/>
      <c r="CJ163" s="444"/>
      <c r="CK163" s="444"/>
      <c r="CL163" s="444"/>
      <c r="CM163" s="444"/>
    </row>
    <row r="164" spans="1:91" s="445" customFormat="1" ht="25.5" x14ac:dyDescent="0.2">
      <c r="A164" s="748" t="s">
        <v>8933</v>
      </c>
      <c r="B164" s="482" t="s">
        <v>3900</v>
      </c>
      <c r="C164" s="483" t="s">
        <v>9030</v>
      </c>
      <c r="D164" s="478" t="str">
        <f>IF(B164="","",VLOOKUP($B164,Relatório!$A$3:$I$4070,3,FALSE))</f>
        <v>PARA-RAIO DE LATAO CROMADO, COBRE CROMADO OU ACO INOXIDAVEL, TIPO FRANKLIN</v>
      </c>
      <c r="E164" s="468" t="s">
        <v>589</v>
      </c>
      <c r="F164" s="650">
        <f>'Memória  '!H941</f>
        <v>5</v>
      </c>
      <c r="G164" s="784">
        <v>174.27</v>
      </c>
      <c r="H164" s="456">
        <f t="shared" si="34"/>
        <v>216.2</v>
      </c>
      <c r="I164" s="456">
        <f t="shared" si="19"/>
        <v>1081</v>
      </c>
      <c r="J164" s="839"/>
      <c r="K164" s="847"/>
      <c r="L164" s="444"/>
      <c r="M164" s="444"/>
      <c r="N164" s="444"/>
      <c r="O164" s="444"/>
      <c r="P164" s="444"/>
      <c r="Q164" s="444"/>
      <c r="R164" s="444"/>
      <c r="S164" s="444"/>
      <c r="T164" s="444"/>
      <c r="U164" s="444"/>
      <c r="V164" s="444"/>
      <c r="W164" s="444"/>
      <c r="X164" s="444"/>
      <c r="Y164" s="444"/>
      <c r="Z164" s="444"/>
      <c r="AA164" s="444"/>
      <c r="AB164" s="444"/>
      <c r="AC164" s="444"/>
      <c r="AD164" s="444"/>
      <c r="AE164" s="444"/>
      <c r="AF164" s="444"/>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444"/>
      <c r="BW164" s="444"/>
      <c r="BX164" s="444"/>
      <c r="BY164" s="444"/>
      <c r="BZ164" s="444"/>
      <c r="CA164" s="444"/>
      <c r="CB164" s="444"/>
      <c r="CC164" s="444"/>
      <c r="CD164" s="444"/>
      <c r="CE164" s="444"/>
      <c r="CF164" s="444"/>
      <c r="CG164" s="444"/>
      <c r="CH164" s="444"/>
      <c r="CI164" s="444"/>
      <c r="CJ164" s="444"/>
      <c r="CK164" s="444"/>
      <c r="CL164" s="444"/>
      <c r="CM164" s="444"/>
    </row>
    <row r="165" spans="1:91" s="445" customFormat="1" ht="34.5" customHeight="1" x14ac:dyDescent="0.2">
      <c r="A165" s="748" t="s">
        <v>8931</v>
      </c>
      <c r="B165" s="482" t="s">
        <v>3874</v>
      </c>
      <c r="C165" s="483" t="s">
        <v>9030</v>
      </c>
      <c r="D165" s="478" t="str">
        <f>IF(B165="","",VLOOKUP($B165,Relatório!$A$3:$I$4070,3,FALSE))</f>
        <v>CABO DE COBRE NU #35MM2 - 7 FIOSX2,50MM, PARA ELEMENTOS  DE CAPTAÇÃO/ ANEL DE CINTAMENTO/ DESCIDA (SPDA), INCLUSIVE SUPORTE E ISOLADOR</v>
      </c>
      <c r="E165" s="468" t="s">
        <v>8081</v>
      </c>
      <c r="F165" s="650">
        <f>'Memória  '!H943</f>
        <v>285</v>
      </c>
      <c r="G165" s="784">
        <v>47.29</v>
      </c>
      <c r="H165" s="456">
        <f t="shared" si="34"/>
        <v>58.67</v>
      </c>
      <c r="I165" s="456">
        <f t="shared" si="19"/>
        <v>16720.95</v>
      </c>
      <c r="J165" s="839"/>
      <c r="K165" s="847"/>
      <c r="L165" s="444"/>
      <c r="M165" s="444"/>
      <c r="N165" s="444"/>
      <c r="O165" s="444"/>
      <c r="P165" s="444"/>
      <c r="Q165" s="444"/>
      <c r="R165" s="444"/>
      <c r="S165" s="444"/>
      <c r="T165" s="444"/>
      <c r="U165" s="444"/>
      <c r="V165" s="444"/>
      <c r="W165" s="444"/>
      <c r="X165" s="444"/>
      <c r="Y165" s="444"/>
      <c r="Z165" s="444"/>
      <c r="AA165" s="444"/>
      <c r="AB165" s="444"/>
      <c r="AC165" s="444"/>
      <c r="AD165" s="444"/>
      <c r="AE165" s="444"/>
      <c r="AF165" s="444"/>
      <c r="AG165" s="444"/>
      <c r="AH165" s="444"/>
      <c r="AI165" s="444"/>
      <c r="AJ165" s="444"/>
      <c r="AK165" s="444"/>
      <c r="AL165" s="444"/>
      <c r="AM165" s="444"/>
      <c r="AN165" s="444"/>
      <c r="AO165" s="444"/>
      <c r="AP165" s="444"/>
      <c r="AQ165" s="444"/>
      <c r="AR165" s="444"/>
      <c r="AS165" s="444"/>
      <c r="AT165" s="444"/>
      <c r="AU165" s="444"/>
      <c r="AV165" s="444"/>
      <c r="AW165" s="444"/>
      <c r="AX165" s="444"/>
      <c r="AY165" s="444"/>
      <c r="AZ165" s="444"/>
      <c r="BA165" s="444"/>
      <c r="BB165" s="444"/>
      <c r="BC165" s="444"/>
      <c r="BD165" s="444"/>
      <c r="BE165" s="444"/>
      <c r="BF165" s="444"/>
      <c r="BG165" s="444"/>
      <c r="BH165" s="444"/>
      <c r="BI165" s="444"/>
      <c r="BJ165" s="444"/>
      <c r="BK165" s="444"/>
      <c r="BL165" s="444"/>
      <c r="BM165" s="444"/>
      <c r="BN165" s="444"/>
      <c r="BO165" s="444"/>
      <c r="BP165" s="444"/>
      <c r="BQ165" s="444"/>
      <c r="BR165" s="444"/>
      <c r="BS165" s="444"/>
      <c r="BT165" s="444"/>
      <c r="BU165" s="444"/>
      <c r="BV165" s="444"/>
      <c r="BW165" s="444"/>
      <c r="BX165" s="444"/>
      <c r="BY165" s="444"/>
      <c r="BZ165" s="444"/>
      <c r="CA165" s="444"/>
      <c r="CB165" s="444"/>
      <c r="CC165" s="444"/>
      <c r="CD165" s="444"/>
      <c r="CE165" s="444"/>
      <c r="CF165" s="444"/>
      <c r="CG165" s="444"/>
      <c r="CH165" s="444"/>
      <c r="CI165" s="444"/>
      <c r="CJ165" s="444"/>
      <c r="CK165" s="444"/>
      <c r="CL165" s="444"/>
      <c r="CM165" s="444"/>
    </row>
    <row r="166" spans="1:91" s="445" customFormat="1" ht="25.5" x14ac:dyDescent="0.2">
      <c r="A166" s="748" t="s">
        <v>8934</v>
      </c>
      <c r="B166" s="482" t="s">
        <v>3878</v>
      </c>
      <c r="C166" s="483" t="s">
        <v>9030</v>
      </c>
      <c r="D166" s="478" t="str">
        <f>IF(B166="","",VLOOKUP($B166,Relatório!$A$3:$I$4070,3,FALSE))</f>
        <v>CABO DE COBRE NU #50 MM2 - 7 FIOSX3,00MM, PARA ELEMENTOS DE CAPTAÇÃO/ANEL DE CINTAMENTO (SPDA), INCLUSIVE PRESILHA DE FIXAÇÃO</v>
      </c>
      <c r="E166" s="468" t="s">
        <v>8081</v>
      </c>
      <c r="F166" s="650">
        <f>'Memória  '!H945</f>
        <v>560</v>
      </c>
      <c r="G166" s="784">
        <v>54.66</v>
      </c>
      <c r="H166" s="456">
        <f t="shared" si="34"/>
        <v>67.81</v>
      </c>
      <c r="I166" s="456">
        <f t="shared" ref="I166:I218" si="35">ROUND(PRODUCT(H166*F166),2)</f>
        <v>37973.599999999999</v>
      </c>
      <c r="J166" s="839"/>
      <c r="K166" s="847"/>
      <c r="L166" s="444"/>
      <c r="M166" s="444"/>
      <c r="N166" s="444"/>
      <c r="O166" s="444"/>
      <c r="P166" s="444"/>
      <c r="Q166" s="444"/>
      <c r="R166" s="444"/>
      <c r="S166" s="444"/>
      <c r="T166" s="444"/>
      <c r="U166" s="444"/>
      <c r="V166" s="444"/>
      <c r="W166" s="444"/>
      <c r="X166" s="444"/>
      <c r="Y166" s="444"/>
      <c r="Z166" s="444"/>
      <c r="AA166" s="444"/>
      <c r="AB166" s="444"/>
      <c r="AC166" s="444"/>
      <c r="AD166" s="444"/>
      <c r="AE166" s="444"/>
      <c r="AF166" s="444"/>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c r="BG166" s="444"/>
      <c r="BH166" s="444"/>
      <c r="BI166" s="444"/>
      <c r="BJ166" s="444"/>
      <c r="BK166" s="444"/>
      <c r="BL166" s="444"/>
      <c r="BM166" s="444"/>
      <c r="BN166" s="444"/>
      <c r="BO166" s="444"/>
      <c r="BP166" s="444"/>
      <c r="BQ166" s="444"/>
      <c r="BR166" s="444"/>
      <c r="BS166" s="444"/>
      <c r="BT166" s="444"/>
      <c r="BU166" s="444"/>
      <c r="BV166" s="444"/>
      <c r="BW166" s="444"/>
      <c r="BX166" s="444"/>
      <c r="BY166" s="444"/>
      <c r="BZ166" s="444"/>
      <c r="CA166" s="444"/>
      <c r="CB166" s="444"/>
      <c r="CC166" s="444"/>
      <c r="CD166" s="444"/>
      <c r="CE166" s="444"/>
      <c r="CF166" s="444"/>
      <c r="CG166" s="444"/>
      <c r="CH166" s="444"/>
      <c r="CI166" s="444"/>
      <c r="CJ166" s="444"/>
      <c r="CK166" s="444"/>
      <c r="CL166" s="444"/>
      <c r="CM166" s="444"/>
    </row>
    <row r="167" spans="1:91" s="445" customFormat="1" ht="25.5" x14ac:dyDescent="0.2">
      <c r="A167" s="748" t="s">
        <v>8935</v>
      </c>
      <c r="B167" s="482" t="s">
        <v>3898</v>
      </c>
      <c r="C167" s="483" t="s">
        <v>9030</v>
      </c>
      <c r="D167" s="478" t="str">
        <f>IF(B167="","",VLOOKUP($B167,Relatório!$A$3:$I$4070,3,FALSE))</f>
        <v>MASTRO SIMPLES DE FERRO GALVANIZADO PARA PÁRA-RAIOS, ALTURA DE 3 M, Ø 40 MM (1 1/2") OU 50 MM (2"), COMPLETO</v>
      </c>
      <c r="E167" s="468" t="s">
        <v>589</v>
      </c>
      <c r="F167" s="650">
        <f>'Memória  '!H948</f>
        <v>10</v>
      </c>
      <c r="G167" s="784">
        <v>1066.04</v>
      </c>
      <c r="H167" s="456">
        <f t="shared" si="34"/>
        <v>1322.53</v>
      </c>
      <c r="I167" s="456">
        <f t="shared" si="35"/>
        <v>13225.3</v>
      </c>
      <c r="J167" s="839"/>
      <c r="K167" s="847"/>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c r="BG167" s="444"/>
      <c r="BH167" s="444"/>
      <c r="BI167" s="444"/>
      <c r="BJ167" s="444"/>
      <c r="BK167" s="444"/>
      <c r="BL167" s="444"/>
      <c r="BM167" s="444"/>
      <c r="BN167" s="444"/>
      <c r="BO167" s="444"/>
      <c r="BP167" s="444"/>
      <c r="BQ167" s="444"/>
      <c r="BR167" s="444"/>
      <c r="BS167" s="444"/>
      <c r="BT167" s="444"/>
      <c r="BU167" s="444"/>
      <c r="BV167" s="444"/>
      <c r="BW167" s="444"/>
      <c r="BX167" s="444"/>
      <c r="BY167" s="444"/>
      <c r="BZ167" s="444"/>
      <c r="CA167" s="444"/>
      <c r="CB167" s="444"/>
      <c r="CC167" s="444"/>
      <c r="CD167" s="444"/>
      <c r="CE167" s="444"/>
      <c r="CF167" s="444"/>
      <c r="CG167" s="444"/>
      <c r="CH167" s="444"/>
      <c r="CI167" s="444"/>
      <c r="CJ167" s="444"/>
      <c r="CK167" s="444"/>
      <c r="CL167" s="444"/>
      <c r="CM167" s="444"/>
    </row>
    <row r="168" spans="1:91" s="445" customFormat="1" x14ac:dyDescent="0.2">
      <c r="A168" s="748" t="s">
        <v>8936</v>
      </c>
      <c r="B168" s="482" t="s">
        <v>3911</v>
      </c>
      <c r="C168" s="483" t="s">
        <v>9030</v>
      </c>
      <c r="D168" s="478" t="str">
        <f>IF(B168="","",VLOOKUP($B168,Relatório!$A$3:$I$4070,3,FALSE))</f>
        <v>TERMINAL A COMPRESSAO EM COBRE ESTANHADO 1 FURO PARA CABO 50 MM2</v>
      </c>
      <c r="E168" s="468" t="s">
        <v>589</v>
      </c>
      <c r="F168" s="650">
        <f>'Memória  '!H950</f>
        <v>100</v>
      </c>
      <c r="G168" s="784">
        <v>23.62</v>
      </c>
      <c r="H168" s="456">
        <f t="shared" si="34"/>
        <v>29.3</v>
      </c>
      <c r="I168" s="456">
        <f t="shared" si="35"/>
        <v>2930</v>
      </c>
      <c r="J168" s="839"/>
      <c r="K168" s="847"/>
      <c r="L168" s="444"/>
      <c r="M168" s="444"/>
      <c r="N168" s="444"/>
      <c r="O168" s="444"/>
      <c r="P168" s="444"/>
      <c r="Q168" s="444"/>
      <c r="R168" s="444"/>
      <c r="S168" s="444"/>
      <c r="T168" s="444"/>
      <c r="U168" s="444"/>
      <c r="V168" s="444"/>
      <c r="W168" s="444"/>
      <c r="X168" s="444"/>
      <c r="Y168" s="444"/>
      <c r="Z168" s="444"/>
      <c r="AA168" s="444"/>
      <c r="AB168" s="444"/>
      <c r="AC168" s="444"/>
      <c r="AD168" s="444"/>
      <c r="AE168" s="444"/>
      <c r="AF168" s="444"/>
      <c r="AG168" s="444"/>
      <c r="AH168" s="444"/>
      <c r="AI168" s="444"/>
      <c r="AJ168" s="444"/>
      <c r="AK168" s="444"/>
      <c r="AL168" s="444"/>
      <c r="AM168" s="444"/>
      <c r="AN168" s="444"/>
      <c r="AO168" s="444"/>
      <c r="AP168" s="444"/>
      <c r="AQ168" s="444"/>
      <c r="AR168" s="444"/>
      <c r="AS168" s="444"/>
      <c r="AT168" s="444"/>
      <c r="AU168" s="444"/>
      <c r="AV168" s="444"/>
      <c r="AW168" s="444"/>
      <c r="AX168" s="444"/>
      <c r="AY168" s="444"/>
      <c r="AZ168" s="444"/>
      <c r="BA168" s="444"/>
      <c r="BB168" s="444"/>
      <c r="BC168" s="444"/>
      <c r="BD168" s="444"/>
      <c r="BE168" s="444"/>
      <c r="BF168" s="444"/>
      <c r="BG168" s="444"/>
      <c r="BH168" s="444"/>
      <c r="BI168" s="444"/>
      <c r="BJ168" s="444"/>
      <c r="BK168" s="444"/>
      <c r="BL168" s="444"/>
      <c r="BM168" s="444"/>
      <c r="BN168" s="444"/>
      <c r="BO168" s="444"/>
      <c r="BP168" s="444"/>
      <c r="BQ168" s="444"/>
      <c r="BR168" s="444"/>
      <c r="BS168" s="444"/>
      <c r="BT168" s="444"/>
      <c r="BU168" s="444"/>
      <c r="BV168" s="444"/>
      <c r="BW168" s="444"/>
      <c r="BX168" s="444"/>
      <c r="BY168" s="444"/>
      <c r="BZ168" s="444"/>
      <c r="CA168" s="444"/>
      <c r="CB168" s="444"/>
      <c r="CC168" s="444"/>
      <c r="CD168" s="444"/>
      <c r="CE168" s="444"/>
      <c r="CF168" s="444"/>
      <c r="CG168" s="444"/>
      <c r="CH168" s="444"/>
      <c r="CI168" s="444"/>
      <c r="CJ168" s="444"/>
      <c r="CK168" s="444"/>
      <c r="CL168" s="444"/>
      <c r="CM168" s="444"/>
    </row>
    <row r="169" spans="1:91" s="445" customFormat="1" ht="25.5" x14ac:dyDescent="0.2">
      <c r="A169" s="748" t="s">
        <v>8937</v>
      </c>
      <c r="B169" s="482" t="s">
        <v>3819</v>
      </c>
      <c r="C169" s="483" t="s">
        <v>9030</v>
      </c>
      <c r="D169" s="478" t="str">
        <f>IF(B169="","",VLOOKUP($B169,Relatório!$A$3:$I$4070,3,FALSE))</f>
        <v>CAIXA DE INSPEÇÃO EM PVC, DIÂMETRO DE 30CM, ALTURA DE 30CM, COM TAMPA EM FERRO FUNDIDO, EXCLUSIVE HASTE DE ATERRAMENTO, INCLUSIVE INSTALAÇÃO</v>
      </c>
      <c r="E169" s="468" t="s">
        <v>8082</v>
      </c>
      <c r="F169" s="650">
        <f>'Memória  '!H953</f>
        <v>22</v>
      </c>
      <c r="G169" s="784">
        <v>96.91</v>
      </c>
      <c r="H169" s="456">
        <f t="shared" si="34"/>
        <v>120.23</v>
      </c>
      <c r="I169" s="456">
        <f t="shared" si="35"/>
        <v>2645.06</v>
      </c>
      <c r="J169" s="839"/>
      <c r="K169" s="847"/>
      <c r="L169" s="444"/>
      <c r="M169" s="444"/>
      <c r="N169" s="444"/>
      <c r="O169" s="444"/>
      <c r="P169" s="444"/>
      <c r="Q169" s="444"/>
      <c r="R169" s="444"/>
      <c r="S169" s="444"/>
      <c r="T169" s="444"/>
      <c r="U169" s="444"/>
      <c r="V169" s="444"/>
      <c r="W169" s="444"/>
      <c r="X169" s="444"/>
      <c r="Y169" s="444"/>
      <c r="Z169" s="444"/>
      <c r="AA169" s="444"/>
      <c r="AB169" s="444"/>
      <c r="AC169" s="444"/>
      <c r="AD169" s="444"/>
      <c r="AE169" s="444"/>
      <c r="AF169" s="444"/>
      <c r="AG169" s="444"/>
      <c r="AH169" s="444"/>
      <c r="AI169" s="444"/>
      <c r="AJ169" s="444"/>
      <c r="AK169" s="444"/>
      <c r="AL169" s="444"/>
      <c r="AM169" s="444"/>
      <c r="AN169" s="444"/>
      <c r="AO169" s="444"/>
      <c r="AP169" s="444"/>
      <c r="AQ169" s="444"/>
      <c r="AR169" s="444"/>
      <c r="AS169" s="444"/>
      <c r="AT169" s="444"/>
      <c r="AU169" s="444"/>
      <c r="AV169" s="444"/>
      <c r="AW169" s="444"/>
      <c r="AX169" s="444"/>
      <c r="AY169" s="444"/>
      <c r="AZ169" s="444"/>
      <c r="BA169" s="444"/>
      <c r="BB169" s="444"/>
      <c r="BC169" s="444"/>
      <c r="BD169" s="444"/>
      <c r="BE169" s="444"/>
      <c r="BF169" s="444"/>
      <c r="BG169" s="444"/>
      <c r="BH169" s="444"/>
      <c r="BI169" s="444"/>
      <c r="BJ169" s="444"/>
      <c r="BK169" s="444"/>
      <c r="BL169" s="444"/>
      <c r="BM169" s="444"/>
      <c r="BN169" s="444"/>
      <c r="BO169" s="444"/>
      <c r="BP169" s="444"/>
      <c r="BQ169" s="444"/>
      <c r="BR169" s="444"/>
      <c r="BS169" s="444"/>
      <c r="BT169" s="444"/>
      <c r="BU169" s="444"/>
      <c r="BV169" s="444"/>
      <c r="BW169" s="444"/>
      <c r="BX169" s="444"/>
      <c r="BY169" s="444"/>
      <c r="BZ169" s="444"/>
      <c r="CA169" s="444"/>
      <c r="CB169" s="444"/>
      <c r="CC169" s="444"/>
      <c r="CD169" s="444"/>
      <c r="CE169" s="444"/>
      <c r="CF169" s="444"/>
      <c r="CG169" s="444"/>
      <c r="CH169" s="444"/>
      <c r="CI169" s="444"/>
      <c r="CJ169" s="444"/>
      <c r="CK169" s="444"/>
      <c r="CL169" s="444"/>
      <c r="CM169" s="444"/>
    </row>
    <row r="170" spans="1:91" s="445" customFormat="1" ht="25.5" x14ac:dyDescent="0.2">
      <c r="A170" s="748" t="s">
        <v>8938</v>
      </c>
      <c r="B170" s="482" t="s">
        <v>3829</v>
      </c>
      <c r="C170" s="483" t="s">
        <v>9030</v>
      </c>
      <c r="D170" s="478" t="str">
        <f>IF(B170="","",VLOOKUP($B170,Relatório!$A$3:$I$4070,3,FALSE))</f>
        <v>CAIXA DE EQUALIZAÇÃO PARA USO INTERNO COM 9 TERMINAIS 210X210X90MM EM AÇO</v>
      </c>
      <c r="E170" s="468" t="s">
        <v>589</v>
      </c>
      <c r="F170" s="650">
        <f>'Memória  '!H955</f>
        <v>1</v>
      </c>
      <c r="G170" s="784">
        <v>185.85</v>
      </c>
      <c r="H170" s="456">
        <f t="shared" si="34"/>
        <v>230.57</v>
      </c>
      <c r="I170" s="456">
        <f t="shared" si="35"/>
        <v>230.57</v>
      </c>
      <c r="J170" s="839"/>
      <c r="K170" s="847"/>
      <c r="L170" s="444"/>
      <c r="M170" s="444"/>
      <c r="N170" s="444"/>
      <c r="O170" s="444"/>
      <c r="P170" s="444"/>
      <c r="Q170" s="444"/>
      <c r="R170" s="444"/>
      <c r="S170" s="444"/>
      <c r="T170" s="444"/>
      <c r="U170" s="444"/>
      <c r="V170" s="444"/>
      <c r="W170" s="444"/>
      <c r="X170" s="444"/>
      <c r="Y170" s="444"/>
      <c r="Z170" s="444"/>
      <c r="AA170" s="444"/>
      <c r="AB170" s="444"/>
      <c r="AC170" s="444"/>
      <c r="AD170" s="444"/>
      <c r="AE170" s="444"/>
      <c r="AF170" s="444"/>
      <c r="AG170" s="444"/>
      <c r="AH170" s="444"/>
      <c r="AI170" s="444"/>
      <c r="AJ170" s="444"/>
      <c r="AK170" s="444"/>
      <c r="AL170" s="444"/>
      <c r="AM170" s="444"/>
      <c r="AN170" s="444"/>
      <c r="AO170" s="444"/>
      <c r="AP170" s="444"/>
      <c r="AQ170" s="444"/>
      <c r="AR170" s="444"/>
      <c r="AS170" s="444"/>
      <c r="AT170" s="444"/>
      <c r="AU170" s="444"/>
      <c r="AV170" s="444"/>
      <c r="AW170" s="444"/>
      <c r="AX170" s="444"/>
      <c r="AY170" s="444"/>
      <c r="AZ170" s="444"/>
      <c r="BA170" s="444"/>
      <c r="BB170" s="444"/>
      <c r="BC170" s="444"/>
      <c r="BD170" s="444"/>
      <c r="BE170" s="444"/>
      <c r="BF170" s="444"/>
      <c r="BG170" s="444"/>
      <c r="BH170" s="444"/>
      <c r="BI170" s="444"/>
      <c r="BJ170" s="444"/>
      <c r="BK170" s="444"/>
      <c r="BL170" s="444"/>
      <c r="BM170" s="444"/>
      <c r="BN170" s="444"/>
      <c r="BO170" s="444"/>
      <c r="BP170" s="444"/>
      <c r="BQ170" s="444"/>
      <c r="BR170" s="444"/>
      <c r="BS170" s="444"/>
      <c r="BT170" s="444"/>
      <c r="BU170" s="444"/>
      <c r="BV170" s="444"/>
      <c r="BW170" s="444"/>
      <c r="BX170" s="444"/>
      <c r="BY170" s="444"/>
      <c r="BZ170" s="444"/>
      <c r="CA170" s="444"/>
      <c r="CB170" s="444"/>
      <c r="CC170" s="444"/>
      <c r="CD170" s="444"/>
      <c r="CE170" s="444"/>
      <c r="CF170" s="444"/>
      <c r="CG170" s="444"/>
      <c r="CH170" s="444"/>
      <c r="CI170" s="444"/>
      <c r="CJ170" s="444"/>
      <c r="CK170" s="444"/>
      <c r="CL170" s="444"/>
      <c r="CM170" s="444"/>
    </row>
    <row r="171" spans="1:91" s="445" customFormat="1" ht="25.5" customHeight="1" x14ac:dyDescent="0.2">
      <c r="A171" s="748" t="s">
        <v>8940</v>
      </c>
      <c r="B171" s="482" t="s">
        <v>3104</v>
      </c>
      <c r="C171" s="483" t="s">
        <v>9030</v>
      </c>
      <c r="D171" s="478" t="str">
        <f>IF(B171="","",VLOOKUP($B171,Relatório!$A$3:$I$4070,3,FALSE))</f>
        <v>ELETRODUTO DE PVC RÍGIDO ROSCÁVEL, DN 40 MM (1.1/2"), INCLUSIVE CONEXÕES, SUPORTES E FIXAÇÃO</v>
      </c>
      <c r="E171" s="468" t="s">
        <v>8081</v>
      </c>
      <c r="F171" s="650">
        <f>'Memória  '!H957</f>
        <v>6</v>
      </c>
      <c r="G171" s="784">
        <v>33.590000000000003</v>
      </c>
      <c r="H171" s="456">
        <f t="shared" si="34"/>
        <v>41.67</v>
      </c>
      <c r="I171" s="456">
        <f t="shared" si="35"/>
        <v>250.02</v>
      </c>
      <c r="J171" s="839"/>
      <c r="K171" s="847"/>
      <c r="L171" s="444"/>
      <c r="M171" s="444"/>
      <c r="N171" s="444"/>
      <c r="O171" s="444"/>
      <c r="P171" s="444"/>
      <c r="Q171" s="444"/>
      <c r="R171" s="444"/>
      <c r="S171" s="444"/>
      <c r="T171" s="444"/>
      <c r="U171" s="444"/>
      <c r="V171" s="444"/>
      <c r="W171" s="444"/>
      <c r="X171" s="444"/>
      <c r="Y171" s="444"/>
      <c r="Z171" s="444"/>
      <c r="AA171" s="444"/>
      <c r="AB171" s="444"/>
      <c r="AC171" s="444"/>
      <c r="AD171" s="444"/>
      <c r="AE171" s="444"/>
      <c r="AF171" s="444"/>
      <c r="AG171" s="444"/>
      <c r="AH171" s="444"/>
      <c r="AI171" s="444"/>
      <c r="AJ171" s="444"/>
      <c r="AK171" s="444"/>
      <c r="AL171" s="444"/>
      <c r="AM171" s="444"/>
      <c r="AN171" s="444"/>
      <c r="AO171" s="444"/>
      <c r="AP171" s="444"/>
      <c r="AQ171" s="444"/>
      <c r="AR171" s="444"/>
      <c r="AS171" s="444"/>
      <c r="AT171" s="444"/>
      <c r="AU171" s="444"/>
      <c r="AV171" s="444"/>
      <c r="AW171" s="444"/>
      <c r="AX171" s="444"/>
      <c r="AY171" s="444"/>
      <c r="AZ171" s="444"/>
      <c r="BA171" s="444"/>
      <c r="BB171" s="444"/>
      <c r="BC171" s="444"/>
      <c r="BD171" s="444"/>
      <c r="BE171" s="444"/>
      <c r="BF171" s="444"/>
      <c r="BG171" s="444"/>
      <c r="BH171" s="444"/>
      <c r="BI171" s="444"/>
      <c r="BJ171" s="444"/>
      <c r="BK171" s="444"/>
      <c r="BL171" s="444"/>
      <c r="BM171" s="444"/>
      <c r="BN171" s="444"/>
      <c r="BO171" s="444"/>
      <c r="BP171" s="444"/>
      <c r="BQ171" s="444"/>
      <c r="BR171" s="444"/>
      <c r="BS171" s="444"/>
      <c r="BT171" s="444"/>
      <c r="BU171" s="444"/>
      <c r="BV171" s="444"/>
      <c r="BW171" s="444"/>
      <c r="BX171" s="444"/>
      <c r="BY171" s="444"/>
      <c r="BZ171" s="444"/>
      <c r="CA171" s="444"/>
      <c r="CB171" s="444"/>
      <c r="CC171" s="444"/>
      <c r="CD171" s="444"/>
      <c r="CE171" s="444"/>
      <c r="CF171" s="444"/>
      <c r="CG171" s="444"/>
      <c r="CH171" s="444"/>
      <c r="CI171" s="444"/>
      <c r="CJ171" s="444"/>
      <c r="CK171" s="444"/>
      <c r="CL171" s="444"/>
      <c r="CM171" s="444"/>
    </row>
    <row r="172" spans="1:91" s="913" customFormat="1" x14ac:dyDescent="0.2">
      <c r="A172" s="905" t="s">
        <v>9425</v>
      </c>
      <c r="B172" s="906"/>
      <c r="C172" s="906"/>
      <c r="D172" s="907" t="s">
        <v>4842</v>
      </c>
      <c r="E172" s="906" t="s">
        <v>8126</v>
      </c>
      <c r="F172" s="914"/>
      <c r="G172" s="915"/>
      <c r="H172" s="917"/>
      <c r="I172" s="918">
        <f>SUM(I174:I202)</f>
        <v>59034.540000000008</v>
      </c>
      <c r="J172" s="911"/>
      <c r="K172" s="912"/>
    </row>
    <row r="173" spans="1:91" s="820" customFormat="1" x14ac:dyDescent="0.2">
      <c r="A173" s="823"/>
      <c r="B173" s="824"/>
      <c r="C173" s="824"/>
      <c r="D173" s="829" t="s">
        <v>8083</v>
      </c>
      <c r="E173" s="824" t="s">
        <v>8126</v>
      </c>
      <c r="F173" s="825"/>
      <c r="G173" s="826"/>
      <c r="H173" s="818"/>
      <c r="I173" s="818"/>
      <c r="J173" s="839"/>
      <c r="K173" s="847"/>
      <c r="L173" s="819"/>
      <c r="M173" s="819"/>
      <c r="N173" s="819"/>
      <c r="O173" s="819"/>
      <c r="P173" s="819"/>
      <c r="Q173" s="819"/>
      <c r="R173" s="819"/>
      <c r="S173" s="819"/>
      <c r="T173" s="819"/>
      <c r="U173" s="819"/>
      <c r="V173" s="819"/>
      <c r="W173" s="819"/>
      <c r="X173" s="819"/>
      <c r="Y173" s="819"/>
      <c r="Z173" s="819"/>
      <c r="AA173" s="819"/>
      <c r="AB173" s="819"/>
      <c r="AC173" s="819"/>
      <c r="AD173" s="819"/>
      <c r="AE173" s="819"/>
      <c r="AF173" s="819"/>
      <c r="AG173" s="819"/>
      <c r="AH173" s="819"/>
      <c r="AI173" s="819"/>
      <c r="AJ173" s="819"/>
      <c r="AK173" s="819"/>
      <c r="AL173" s="819"/>
      <c r="AM173" s="819"/>
      <c r="AN173" s="819"/>
      <c r="AO173" s="819"/>
      <c r="AP173" s="819"/>
      <c r="AQ173" s="819"/>
      <c r="AR173" s="819"/>
      <c r="AS173" s="819"/>
      <c r="AT173" s="819"/>
      <c r="AU173" s="819"/>
      <c r="AV173" s="819"/>
      <c r="AW173" s="819"/>
      <c r="AX173" s="819"/>
      <c r="AY173" s="819"/>
      <c r="AZ173" s="819"/>
      <c r="BA173" s="819"/>
      <c r="BB173" s="819"/>
      <c r="BC173" s="819"/>
      <c r="BD173" s="819"/>
      <c r="BE173" s="819"/>
      <c r="BF173" s="819"/>
      <c r="BG173" s="819"/>
      <c r="BH173" s="819"/>
      <c r="BI173" s="819"/>
      <c r="BJ173" s="819"/>
      <c r="BK173" s="819"/>
      <c r="BL173" s="819"/>
      <c r="BM173" s="819"/>
      <c r="BN173" s="819"/>
      <c r="BO173" s="819"/>
      <c r="BP173" s="819"/>
      <c r="BQ173" s="819"/>
      <c r="BR173" s="819"/>
      <c r="BS173" s="819"/>
      <c r="BT173" s="819"/>
      <c r="BU173" s="819"/>
      <c r="BV173" s="819"/>
      <c r="BW173" s="819"/>
      <c r="BX173" s="819"/>
      <c r="BY173" s="819"/>
      <c r="BZ173" s="819"/>
      <c r="CA173" s="819"/>
      <c r="CB173" s="819"/>
      <c r="CC173" s="819"/>
      <c r="CD173" s="819"/>
      <c r="CE173" s="819"/>
      <c r="CF173" s="819"/>
      <c r="CG173" s="819"/>
      <c r="CH173" s="819"/>
      <c r="CI173" s="819"/>
      <c r="CJ173" s="819"/>
      <c r="CK173" s="819"/>
      <c r="CL173" s="819"/>
      <c r="CM173" s="819"/>
    </row>
    <row r="174" spans="1:91" s="445" customFormat="1" ht="15.75" customHeight="1" x14ac:dyDescent="0.2">
      <c r="A174" s="748" t="s">
        <v>8946</v>
      </c>
      <c r="B174" s="467" t="s">
        <v>4875</v>
      </c>
      <c r="C174" s="467" t="s">
        <v>9030</v>
      </c>
      <c r="D174" s="469" t="str">
        <f>IF(B174="","",VLOOKUP($B174,Relatório!$A$3:$I$4070,3,FALSE))</f>
        <v>EXTINTOR DE INCÊNDIO TIPO PÓ QUÍMICO 2-A:20-B:C, CAPACIDADE 6 KG</v>
      </c>
      <c r="E174" s="468" t="s">
        <v>589</v>
      </c>
      <c r="F174" s="650">
        <f>'Memória  '!H961</f>
        <v>22</v>
      </c>
      <c r="G174" s="784">
        <v>204.93</v>
      </c>
      <c r="H174" s="456">
        <f t="shared" ref="H174" si="36">ROUND((G174*1.2406),2)</f>
        <v>254.24</v>
      </c>
      <c r="I174" s="456">
        <f t="shared" si="35"/>
        <v>5593.28</v>
      </c>
      <c r="J174" s="839"/>
      <c r="K174" s="847"/>
      <c r="L174" s="444"/>
      <c r="M174" s="444"/>
      <c r="N174" s="444"/>
      <c r="O174" s="444"/>
      <c r="P174" s="444"/>
      <c r="Q174" s="444"/>
      <c r="R174" s="444"/>
      <c r="S174" s="444"/>
      <c r="T174" s="444"/>
      <c r="U174" s="444"/>
      <c r="V174" s="444"/>
      <c r="W174" s="444"/>
      <c r="X174" s="444"/>
      <c r="Y174" s="444"/>
      <c r="Z174" s="444"/>
      <c r="AA174" s="444"/>
      <c r="AB174" s="444"/>
      <c r="AC174" s="444"/>
      <c r="AD174" s="444"/>
      <c r="AE174" s="444"/>
      <c r="AF174" s="444"/>
      <c r="AG174" s="444"/>
      <c r="AH174" s="444"/>
      <c r="AI174" s="444"/>
      <c r="AJ174" s="444"/>
      <c r="AK174" s="444"/>
      <c r="AL174" s="444"/>
      <c r="AM174" s="444"/>
      <c r="AN174" s="444"/>
      <c r="AO174" s="444"/>
      <c r="AP174" s="444"/>
      <c r="AQ174" s="444"/>
      <c r="AR174" s="444"/>
      <c r="AS174" s="444"/>
      <c r="AT174" s="444"/>
      <c r="AU174" s="444"/>
      <c r="AV174" s="444"/>
      <c r="AW174" s="444"/>
      <c r="AX174" s="444"/>
      <c r="AY174" s="444"/>
      <c r="AZ174" s="444"/>
      <c r="BA174" s="444"/>
      <c r="BB174" s="444"/>
      <c r="BC174" s="444"/>
      <c r="BD174" s="444"/>
      <c r="BE174" s="444"/>
      <c r="BF174" s="444"/>
      <c r="BG174" s="444"/>
      <c r="BH174" s="444"/>
      <c r="BI174" s="444"/>
      <c r="BJ174" s="444"/>
      <c r="BK174" s="444"/>
      <c r="BL174" s="444"/>
      <c r="BM174" s="444"/>
      <c r="BN174" s="444"/>
      <c r="BO174" s="444"/>
      <c r="BP174" s="444"/>
      <c r="BQ174" s="444"/>
      <c r="BR174" s="444"/>
      <c r="BS174" s="444"/>
      <c r="BT174" s="444"/>
      <c r="BU174" s="444"/>
      <c r="BV174" s="444"/>
      <c r="BW174" s="444"/>
      <c r="BX174" s="444"/>
      <c r="BY174" s="444"/>
      <c r="BZ174" s="444"/>
      <c r="CA174" s="444"/>
      <c r="CB174" s="444"/>
      <c r="CC174" s="444"/>
      <c r="CD174" s="444"/>
      <c r="CE174" s="444"/>
      <c r="CF174" s="444"/>
      <c r="CG174" s="444"/>
      <c r="CH174" s="444"/>
      <c r="CI174" s="444"/>
      <c r="CJ174" s="444"/>
      <c r="CK174" s="444"/>
      <c r="CL174" s="444"/>
      <c r="CM174" s="444"/>
    </row>
    <row r="175" spans="1:91" s="953" customFormat="1" x14ac:dyDescent="0.2">
      <c r="A175" s="969"/>
      <c r="B175" s="970"/>
      <c r="C175" s="970"/>
      <c r="D175" s="971" t="s">
        <v>8084</v>
      </c>
      <c r="E175" s="970" t="s">
        <v>8126</v>
      </c>
      <c r="F175" s="972"/>
      <c r="G175" s="973"/>
      <c r="H175" s="949">
        <f t="shared" ref="H175:H201" si="37">G175*1.2406</f>
        <v>0</v>
      </c>
      <c r="I175" s="949">
        <f t="shared" si="35"/>
        <v>0</v>
      </c>
      <c r="J175" s="950"/>
      <c r="K175" s="951"/>
      <c r="L175" s="952"/>
      <c r="M175" s="952"/>
      <c r="N175" s="952"/>
      <c r="O175" s="952"/>
      <c r="P175" s="952"/>
      <c r="Q175" s="952"/>
      <c r="R175" s="952"/>
      <c r="S175" s="952"/>
      <c r="T175" s="952"/>
      <c r="U175" s="952"/>
      <c r="V175" s="952"/>
      <c r="W175" s="952"/>
      <c r="X175" s="952"/>
      <c r="Y175" s="952"/>
      <c r="Z175" s="952"/>
      <c r="AA175" s="952"/>
      <c r="AB175" s="952"/>
      <c r="AC175" s="952"/>
      <c r="AD175" s="952"/>
      <c r="AE175" s="952"/>
      <c r="AF175" s="952"/>
      <c r="AG175" s="952"/>
      <c r="AH175" s="952"/>
      <c r="AI175" s="952"/>
      <c r="AJ175" s="952"/>
      <c r="AK175" s="952"/>
      <c r="AL175" s="952"/>
      <c r="AM175" s="952"/>
      <c r="AN175" s="952"/>
      <c r="AO175" s="952"/>
      <c r="AP175" s="952"/>
      <c r="AQ175" s="952"/>
      <c r="AR175" s="952"/>
      <c r="AS175" s="952"/>
      <c r="AT175" s="952"/>
      <c r="AU175" s="952"/>
      <c r="AV175" s="952"/>
      <c r="AW175" s="952"/>
      <c r="AX175" s="952"/>
      <c r="AY175" s="952"/>
      <c r="AZ175" s="952"/>
      <c r="BA175" s="952"/>
      <c r="BB175" s="952"/>
      <c r="BC175" s="952"/>
      <c r="BD175" s="952"/>
      <c r="BE175" s="952"/>
      <c r="BF175" s="952"/>
      <c r="BG175" s="952"/>
      <c r="BH175" s="952"/>
      <c r="BI175" s="952"/>
      <c r="BJ175" s="952"/>
      <c r="BK175" s="952"/>
      <c r="BL175" s="952"/>
      <c r="BM175" s="952"/>
      <c r="BN175" s="952"/>
      <c r="BO175" s="952"/>
      <c r="BP175" s="952"/>
      <c r="BQ175" s="952"/>
      <c r="BR175" s="952"/>
      <c r="BS175" s="952"/>
      <c r="BT175" s="952"/>
      <c r="BU175" s="952"/>
      <c r="BV175" s="952"/>
      <c r="BW175" s="952"/>
      <c r="BX175" s="952"/>
      <c r="BY175" s="952"/>
      <c r="BZ175" s="952"/>
      <c r="CA175" s="952"/>
      <c r="CB175" s="952"/>
      <c r="CC175" s="952"/>
      <c r="CD175" s="952"/>
      <c r="CE175" s="952"/>
      <c r="CF175" s="952"/>
      <c r="CG175" s="952"/>
      <c r="CH175" s="952"/>
      <c r="CI175" s="952"/>
      <c r="CJ175" s="952"/>
      <c r="CK175" s="952"/>
      <c r="CL175" s="952"/>
      <c r="CM175" s="952"/>
    </row>
    <row r="176" spans="1:91" s="445" customFormat="1" ht="25.5" x14ac:dyDescent="0.2">
      <c r="A176" s="750" t="s">
        <v>8947</v>
      </c>
      <c r="B176" s="482" t="s">
        <v>4892</v>
      </c>
      <c r="C176" s="483" t="s">
        <v>9030</v>
      </c>
      <c r="D176" s="469" t="str">
        <f>IF(B176="","",VLOOKUP($B176,Relatório!$A$3:$I$4070,3,FALSE))</f>
        <v>REGISTRO TIPO GLOBO, DN 2.1/2" (63 MM), PN16, EM LATAO COM VOLANTE, EXTREMIDADES ROSCADAS  - FORNECIMENTO E INSTALAÇÃO</v>
      </c>
      <c r="E176" s="468" t="s">
        <v>589</v>
      </c>
      <c r="F176" s="650">
        <f>'Memória  '!H963</f>
        <v>1</v>
      </c>
      <c r="G176" s="784">
        <v>572.27</v>
      </c>
      <c r="H176" s="456">
        <f t="shared" ref="H176:H202" si="38">ROUND((G176*1.2406),2)</f>
        <v>709.96</v>
      </c>
      <c r="I176" s="456">
        <f t="shared" si="35"/>
        <v>709.96</v>
      </c>
      <c r="J176" s="839"/>
      <c r="K176" s="847"/>
      <c r="L176" s="444"/>
      <c r="M176" s="444"/>
      <c r="N176" s="444"/>
      <c r="O176" s="444"/>
      <c r="P176" s="444"/>
      <c r="Q176" s="444"/>
      <c r="R176" s="444"/>
      <c r="S176" s="444"/>
      <c r="T176" s="444"/>
      <c r="U176" s="444"/>
      <c r="V176" s="444"/>
      <c r="W176" s="444"/>
      <c r="X176" s="444"/>
      <c r="Y176" s="444"/>
      <c r="Z176" s="444"/>
      <c r="AA176" s="444"/>
      <c r="AB176" s="444"/>
      <c r="AC176" s="444"/>
      <c r="AD176" s="444"/>
      <c r="AE176" s="444"/>
      <c r="AF176" s="444"/>
      <c r="AG176" s="444"/>
      <c r="AH176" s="444"/>
      <c r="AI176" s="444"/>
      <c r="AJ176" s="444"/>
      <c r="AK176" s="444"/>
      <c r="AL176" s="444"/>
      <c r="AM176" s="444"/>
      <c r="AN176" s="444"/>
      <c r="AO176" s="444"/>
      <c r="AP176" s="444"/>
      <c r="AQ176" s="444"/>
      <c r="AR176" s="444"/>
      <c r="AS176" s="444"/>
      <c r="AT176" s="444"/>
      <c r="AU176" s="444"/>
      <c r="AV176" s="444"/>
      <c r="AW176" s="444"/>
      <c r="AX176" s="444"/>
      <c r="AY176" s="444"/>
      <c r="AZ176" s="444"/>
      <c r="BA176" s="444"/>
      <c r="BB176" s="444"/>
      <c r="BC176" s="444"/>
      <c r="BD176" s="444"/>
      <c r="BE176" s="444"/>
      <c r="BF176" s="444"/>
      <c r="BG176" s="444"/>
      <c r="BH176" s="444"/>
      <c r="BI176" s="444"/>
      <c r="BJ176" s="444"/>
      <c r="BK176" s="444"/>
      <c r="BL176" s="444"/>
      <c r="BM176" s="444"/>
      <c r="BN176" s="444"/>
      <c r="BO176" s="444"/>
      <c r="BP176" s="444"/>
      <c r="BQ176" s="444"/>
      <c r="BR176" s="444"/>
      <c r="BS176" s="444"/>
      <c r="BT176" s="444"/>
      <c r="BU176" s="444"/>
      <c r="BV176" s="444"/>
      <c r="BW176" s="444"/>
      <c r="BX176" s="444"/>
      <c r="BY176" s="444"/>
      <c r="BZ176" s="444"/>
      <c r="CA176" s="444"/>
      <c r="CB176" s="444"/>
      <c r="CC176" s="444"/>
      <c r="CD176" s="444"/>
      <c r="CE176" s="444"/>
      <c r="CF176" s="444"/>
      <c r="CG176" s="444"/>
      <c r="CH176" s="444"/>
      <c r="CI176" s="444"/>
      <c r="CJ176" s="444"/>
      <c r="CK176" s="444"/>
      <c r="CL176" s="444"/>
      <c r="CM176" s="444"/>
    </row>
    <row r="177" spans="1:91" s="445" customFormat="1" ht="25.5" x14ac:dyDescent="0.2">
      <c r="A177" s="750" t="s">
        <v>8948</v>
      </c>
      <c r="B177" s="482" t="s">
        <v>4863</v>
      </c>
      <c r="C177" s="483" t="s">
        <v>9030</v>
      </c>
      <c r="D177" s="469" t="str">
        <f>IF(B177="","",VLOOKUP($B177,Relatório!$A$3:$I$4070,3,FALSE))</f>
        <v>ADAPTADOR EM LATÃO PARA INSTALAÇÃO PREDIAL DE COMBATE A INCÊNDIO ENGATE RÁPIDO 2.1/2" X ROSCA INTERNA 5 FIOS 2.1/2", FORNECIMENTO E INSTALAÇÃO</v>
      </c>
      <c r="E177" s="482" t="s">
        <v>589</v>
      </c>
      <c r="F177" s="499">
        <f>'Memória  '!H964</f>
        <v>10</v>
      </c>
      <c r="G177" s="784">
        <v>106.59</v>
      </c>
      <c r="H177" s="456">
        <f t="shared" si="38"/>
        <v>132.24</v>
      </c>
      <c r="I177" s="456">
        <f t="shared" si="35"/>
        <v>1322.4</v>
      </c>
      <c r="J177" s="839"/>
      <c r="K177" s="847"/>
      <c r="L177" s="444"/>
      <c r="M177" s="444"/>
      <c r="N177" s="444"/>
      <c r="O177" s="444"/>
      <c r="P177" s="444"/>
      <c r="Q177" s="444"/>
      <c r="R177" s="444"/>
      <c r="S177" s="444"/>
      <c r="T177" s="444"/>
      <c r="U177" s="444"/>
      <c r="V177" s="444"/>
      <c r="W177" s="444"/>
      <c r="X177" s="444"/>
      <c r="Y177" s="444"/>
      <c r="Z177" s="444"/>
      <c r="AA177" s="444"/>
      <c r="AB177" s="444"/>
      <c r="AC177" s="444"/>
      <c r="AD177" s="444"/>
      <c r="AE177" s="444"/>
      <c r="AF177" s="444"/>
      <c r="AG177" s="444"/>
      <c r="AH177" s="444"/>
      <c r="AI177" s="444"/>
      <c r="AJ177" s="444"/>
      <c r="AK177" s="444"/>
      <c r="AL177" s="444"/>
      <c r="AM177" s="444"/>
      <c r="AN177" s="444"/>
      <c r="AO177" s="444"/>
      <c r="AP177" s="444"/>
      <c r="AQ177" s="444"/>
      <c r="AR177" s="444"/>
      <c r="AS177" s="444"/>
      <c r="AT177" s="444"/>
      <c r="AU177" s="444"/>
      <c r="AV177" s="444"/>
      <c r="AW177" s="444"/>
      <c r="AX177" s="444"/>
      <c r="AY177" s="444"/>
      <c r="AZ177" s="444"/>
      <c r="BA177" s="444"/>
      <c r="BB177" s="444"/>
      <c r="BC177" s="444"/>
      <c r="BD177" s="444"/>
      <c r="BE177" s="444"/>
      <c r="BF177" s="444"/>
      <c r="BG177" s="444"/>
      <c r="BH177" s="444"/>
      <c r="BI177" s="444"/>
      <c r="BJ177" s="444"/>
      <c r="BK177" s="444"/>
      <c r="BL177" s="444"/>
      <c r="BM177" s="444"/>
      <c r="BN177" s="444"/>
      <c r="BO177" s="444"/>
      <c r="BP177" s="444"/>
      <c r="BQ177" s="444"/>
      <c r="BR177" s="444"/>
      <c r="BS177" s="444"/>
      <c r="BT177" s="444"/>
      <c r="BU177" s="444"/>
      <c r="BV177" s="444"/>
      <c r="BW177" s="444"/>
      <c r="BX177" s="444"/>
      <c r="BY177" s="444"/>
      <c r="BZ177" s="444"/>
      <c r="CA177" s="444"/>
      <c r="CB177" s="444"/>
      <c r="CC177" s="444"/>
      <c r="CD177" s="444"/>
      <c r="CE177" s="444"/>
      <c r="CF177" s="444"/>
      <c r="CG177" s="444"/>
      <c r="CH177" s="444"/>
      <c r="CI177" s="444"/>
      <c r="CJ177" s="444"/>
      <c r="CK177" s="444"/>
      <c r="CL177" s="444"/>
      <c r="CM177" s="444"/>
    </row>
    <row r="178" spans="1:91" s="445" customFormat="1" ht="25.5" x14ac:dyDescent="0.2">
      <c r="A178" s="750" t="s">
        <v>8949</v>
      </c>
      <c r="B178" s="482" t="s">
        <v>4869</v>
      </c>
      <c r="C178" s="483" t="s">
        <v>9030</v>
      </c>
      <c r="D178" s="469" t="str">
        <f>IF(B178="","",VLOOKUP($B178,Relatório!$A$3:$I$4070,3,FALSE))</f>
        <v>ESGUICHO TIPO AGULHETA COM JUNTA DE UNIÃO ENGATE RÁPIDO DN 38MM, FORNECIMENTO E INSTALAÇÃO</v>
      </c>
      <c r="E178" s="482" t="s">
        <v>589</v>
      </c>
      <c r="F178" s="499">
        <f>'Memória  '!H965</f>
        <v>10</v>
      </c>
      <c r="G178" s="784">
        <v>101.66</v>
      </c>
      <c r="H178" s="456">
        <f t="shared" si="38"/>
        <v>126.12</v>
      </c>
      <c r="I178" s="456">
        <f t="shared" si="35"/>
        <v>1261.2</v>
      </c>
      <c r="J178" s="839"/>
      <c r="K178" s="847"/>
      <c r="L178" s="444"/>
      <c r="M178" s="444"/>
      <c r="N178" s="444"/>
      <c r="O178" s="444"/>
      <c r="P178" s="444"/>
      <c r="Q178" s="444"/>
      <c r="R178" s="444"/>
      <c r="S178" s="444"/>
      <c r="T178" s="444"/>
      <c r="U178" s="444"/>
      <c r="V178" s="444"/>
      <c r="W178" s="444"/>
      <c r="X178" s="444"/>
      <c r="Y178" s="444"/>
      <c r="Z178" s="444"/>
      <c r="AA178" s="444"/>
      <c r="AB178" s="444"/>
      <c r="AC178" s="444"/>
      <c r="AD178" s="444"/>
      <c r="AE178" s="444"/>
      <c r="AF178" s="444"/>
      <c r="AG178" s="444"/>
      <c r="AH178" s="444"/>
      <c r="AI178" s="444"/>
      <c r="AJ178" s="444"/>
      <c r="AK178" s="444"/>
      <c r="AL178" s="444"/>
      <c r="AM178" s="444"/>
      <c r="AN178" s="444"/>
      <c r="AO178" s="444"/>
      <c r="AP178" s="444"/>
      <c r="AQ178" s="444"/>
      <c r="AR178" s="444"/>
      <c r="AS178" s="444"/>
      <c r="AT178" s="444"/>
      <c r="AU178" s="444"/>
      <c r="AV178" s="444"/>
      <c r="AW178" s="444"/>
      <c r="AX178" s="444"/>
      <c r="AY178" s="444"/>
      <c r="AZ178" s="444"/>
      <c r="BA178" s="444"/>
      <c r="BB178" s="444"/>
      <c r="BC178" s="444"/>
      <c r="BD178" s="444"/>
      <c r="BE178" s="444"/>
      <c r="BF178" s="444"/>
      <c r="BG178" s="444"/>
      <c r="BH178" s="444"/>
      <c r="BI178" s="444"/>
      <c r="BJ178" s="444"/>
      <c r="BK178" s="444"/>
      <c r="BL178" s="444"/>
      <c r="BM178" s="444"/>
      <c r="BN178" s="444"/>
      <c r="BO178" s="444"/>
      <c r="BP178" s="444"/>
      <c r="BQ178" s="444"/>
      <c r="BR178" s="444"/>
      <c r="BS178" s="444"/>
      <c r="BT178" s="444"/>
      <c r="BU178" s="444"/>
      <c r="BV178" s="444"/>
      <c r="BW178" s="444"/>
      <c r="BX178" s="444"/>
      <c r="BY178" s="444"/>
      <c r="BZ178" s="444"/>
      <c r="CA178" s="444"/>
      <c r="CB178" s="444"/>
      <c r="CC178" s="444"/>
      <c r="CD178" s="444"/>
      <c r="CE178" s="444"/>
      <c r="CF178" s="444"/>
      <c r="CG178" s="444"/>
      <c r="CH178" s="444"/>
      <c r="CI178" s="444"/>
      <c r="CJ178" s="444"/>
      <c r="CK178" s="444"/>
      <c r="CL178" s="444"/>
      <c r="CM178" s="444"/>
    </row>
    <row r="179" spans="1:91" s="445" customFormat="1" ht="63.75" x14ac:dyDescent="0.2">
      <c r="A179" s="750" t="s">
        <v>8950</v>
      </c>
      <c r="B179" s="482" t="s">
        <v>4859</v>
      </c>
      <c r="C179" s="483" t="s">
        <v>9030</v>
      </c>
      <c r="D179" s="469" t="str">
        <f>IF(B179="","",VLOOKUP($B179,Relatório!$A$3:$I$4070,3,FALSE))</f>
        <v>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v>
      </c>
      <c r="E179" s="482" t="s">
        <v>589</v>
      </c>
      <c r="F179" s="499">
        <f>'Memória  '!H966</f>
        <v>10</v>
      </c>
      <c r="G179" s="784">
        <v>1162.2</v>
      </c>
      <c r="H179" s="456">
        <f t="shared" si="38"/>
        <v>1441.83</v>
      </c>
      <c r="I179" s="456">
        <f t="shared" si="35"/>
        <v>14418.3</v>
      </c>
      <c r="J179" s="839"/>
      <c r="K179" s="847"/>
      <c r="L179" s="444"/>
      <c r="M179" s="444"/>
      <c r="N179" s="444"/>
      <c r="O179" s="444"/>
      <c r="P179" s="444"/>
      <c r="Q179" s="444"/>
      <c r="R179" s="444"/>
      <c r="S179" s="444"/>
      <c r="T179" s="444"/>
      <c r="U179" s="444"/>
      <c r="V179" s="444"/>
      <c r="W179" s="444"/>
      <c r="X179" s="444"/>
      <c r="Y179" s="444"/>
      <c r="Z179" s="444"/>
      <c r="AA179" s="444"/>
      <c r="AB179" s="444"/>
      <c r="AC179" s="444"/>
      <c r="AD179" s="444"/>
      <c r="AE179" s="444"/>
      <c r="AF179" s="444"/>
      <c r="AG179" s="444"/>
      <c r="AH179" s="444"/>
      <c r="AI179" s="444"/>
      <c r="AJ179" s="444"/>
      <c r="AK179" s="444"/>
      <c r="AL179" s="444"/>
      <c r="AM179" s="444"/>
      <c r="AN179" s="444"/>
      <c r="AO179" s="444"/>
      <c r="AP179" s="444"/>
      <c r="AQ179" s="444"/>
      <c r="AR179" s="444"/>
      <c r="AS179" s="444"/>
      <c r="AT179" s="444"/>
      <c r="AU179" s="444"/>
      <c r="AV179" s="444"/>
      <c r="AW179" s="444"/>
      <c r="AX179" s="444"/>
      <c r="AY179" s="444"/>
      <c r="AZ179" s="444"/>
      <c r="BA179" s="444"/>
      <c r="BB179" s="444"/>
      <c r="BC179" s="444"/>
      <c r="BD179" s="444"/>
      <c r="BE179" s="444"/>
      <c r="BF179" s="444"/>
      <c r="BG179" s="444"/>
      <c r="BH179" s="444"/>
      <c r="BI179" s="444"/>
      <c r="BJ179" s="444"/>
      <c r="BK179" s="444"/>
      <c r="BL179" s="444"/>
      <c r="BM179" s="444"/>
      <c r="BN179" s="444"/>
      <c r="BO179" s="444"/>
      <c r="BP179" s="444"/>
      <c r="BQ179" s="444"/>
      <c r="BR179" s="444"/>
      <c r="BS179" s="444"/>
      <c r="BT179" s="444"/>
      <c r="BU179" s="444"/>
      <c r="BV179" s="444"/>
      <c r="BW179" s="444"/>
      <c r="BX179" s="444"/>
      <c r="BY179" s="444"/>
      <c r="BZ179" s="444"/>
      <c r="CA179" s="444"/>
      <c r="CB179" s="444"/>
      <c r="CC179" s="444"/>
      <c r="CD179" s="444"/>
      <c r="CE179" s="444"/>
      <c r="CF179" s="444"/>
      <c r="CG179" s="444"/>
      <c r="CH179" s="444"/>
      <c r="CI179" s="444"/>
      <c r="CJ179" s="444"/>
      <c r="CK179" s="444"/>
      <c r="CL179" s="444"/>
      <c r="CM179" s="444"/>
    </row>
    <row r="180" spans="1:91" s="445" customFormat="1" ht="25.5" x14ac:dyDescent="0.2">
      <c r="A180" s="750" t="s">
        <v>8951</v>
      </c>
      <c r="B180" s="482" t="s">
        <v>4883</v>
      </c>
      <c r="C180" s="483" t="s">
        <v>9030</v>
      </c>
      <c r="D180" s="469" t="str">
        <f>IF(B180="","",VLOOKUP($B180,Relatório!$A$3:$I$4070,3,FALSE))</f>
        <v>MANGUEIRA DE FIBRA SINTÉTICA E BORRACHA PARA INCÊNDIO TIPO 2, DN 38MM, COMPRIMENTO 15M, FORNECIMENTO E INSTALAÇÃO</v>
      </c>
      <c r="E180" s="482" t="s">
        <v>589</v>
      </c>
      <c r="F180" s="499">
        <f>'Memória  '!H967</f>
        <v>10</v>
      </c>
      <c r="G180" s="784">
        <v>456.71</v>
      </c>
      <c r="H180" s="456">
        <f t="shared" si="38"/>
        <v>566.59</v>
      </c>
      <c r="I180" s="456">
        <f t="shared" si="35"/>
        <v>5665.9</v>
      </c>
      <c r="J180" s="839"/>
      <c r="K180" s="847"/>
      <c r="L180" s="444"/>
      <c r="M180" s="444"/>
      <c r="N180" s="444"/>
      <c r="O180" s="444"/>
      <c r="P180" s="444"/>
      <c r="Q180" s="444"/>
      <c r="R180" s="444"/>
      <c r="S180" s="444"/>
      <c r="T180" s="444"/>
      <c r="U180" s="444"/>
      <c r="V180" s="444"/>
      <c r="W180" s="444"/>
      <c r="X180" s="444"/>
      <c r="Y180" s="444"/>
      <c r="Z180" s="444"/>
      <c r="AA180" s="444"/>
      <c r="AB180" s="444"/>
      <c r="AC180" s="444"/>
      <c r="AD180" s="444"/>
      <c r="AE180" s="444"/>
      <c r="AF180" s="444"/>
      <c r="AG180" s="444"/>
      <c r="AH180" s="444"/>
      <c r="AI180" s="444"/>
      <c r="AJ180" s="444"/>
      <c r="AK180" s="444"/>
      <c r="AL180" s="444"/>
      <c r="AM180" s="444"/>
      <c r="AN180" s="444"/>
      <c r="AO180" s="444"/>
      <c r="AP180" s="444"/>
      <c r="AQ180" s="444"/>
      <c r="AR180" s="444"/>
      <c r="AS180" s="444"/>
      <c r="AT180" s="444"/>
      <c r="AU180" s="444"/>
      <c r="AV180" s="444"/>
      <c r="AW180" s="444"/>
      <c r="AX180" s="444"/>
      <c r="AY180" s="444"/>
      <c r="AZ180" s="444"/>
      <c r="BA180" s="444"/>
      <c r="BB180" s="444"/>
      <c r="BC180" s="444"/>
      <c r="BD180" s="444"/>
      <c r="BE180" s="444"/>
      <c r="BF180" s="444"/>
      <c r="BG180" s="444"/>
      <c r="BH180" s="444"/>
      <c r="BI180" s="444"/>
      <c r="BJ180" s="444"/>
      <c r="BK180" s="444"/>
      <c r="BL180" s="444"/>
      <c r="BM180" s="444"/>
      <c r="BN180" s="444"/>
      <c r="BO180" s="444"/>
      <c r="BP180" s="444"/>
      <c r="BQ180" s="444"/>
      <c r="BR180" s="444"/>
      <c r="BS180" s="444"/>
      <c r="BT180" s="444"/>
      <c r="BU180" s="444"/>
      <c r="BV180" s="444"/>
      <c r="BW180" s="444"/>
      <c r="BX180" s="444"/>
      <c r="BY180" s="444"/>
      <c r="BZ180" s="444"/>
      <c r="CA180" s="444"/>
      <c r="CB180" s="444"/>
      <c r="CC180" s="444"/>
      <c r="CD180" s="444"/>
      <c r="CE180" s="444"/>
      <c r="CF180" s="444"/>
      <c r="CG180" s="444"/>
      <c r="CH180" s="444"/>
      <c r="CI180" s="444"/>
      <c r="CJ180" s="444"/>
      <c r="CK180" s="444"/>
      <c r="CL180" s="444"/>
      <c r="CM180" s="444"/>
    </row>
    <row r="181" spans="1:91" s="974" customFormat="1" x14ac:dyDescent="0.2">
      <c r="A181" s="969"/>
      <c r="B181" s="970"/>
      <c r="C181" s="970"/>
      <c r="D181" s="971" t="s">
        <v>8085</v>
      </c>
      <c r="E181" s="970" t="s">
        <v>8126</v>
      </c>
      <c r="F181" s="972"/>
      <c r="G181" s="973"/>
      <c r="H181" s="949">
        <f t="shared" si="37"/>
        <v>0</v>
      </c>
      <c r="I181" s="949">
        <f t="shared" si="35"/>
        <v>0</v>
      </c>
      <c r="J181" s="950"/>
      <c r="K181" s="951"/>
      <c r="L181" s="952"/>
      <c r="M181" s="952"/>
      <c r="N181" s="952"/>
      <c r="O181" s="952"/>
      <c r="P181" s="952"/>
      <c r="Q181" s="952"/>
      <c r="R181" s="952"/>
      <c r="S181" s="952"/>
      <c r="T181" s="952"/>
      <c r="U181" s="952"/>
      <c r="V181" s="952"/>
      <c r="W181" s="952"/>
      <c r="X181" s="952"/>
      <c r="Y181" s="952"/>
      <c r="Z181" s="952"/>
      <c r="AA181" s="952"/>
      <c r="AB181" s="952"/>
      <c r="AC181" s="952"/>
      <c r="AD181" s="952"/>
      <c r="AE181" s="952"/>
      <c r="AF181" s="952"/>
      <c r="AG181" s="952"/>
      <c r="AH181" s="952"/>
      <c r="AI181" s="952"/>
      <c r="AJ181" s="952"/>
      <c r="AK181" s="952"/>
      <c r="AL181" s="952"/>
      <c r="AM181" s="952"/>
      <c r="AN181" s="952"/>
      <c r="AO181" s="952"/>
      <c r="AP181" s="952"/>
      <c r="AQ181" s="952"/>
      <c r="AR181" s="952"/>
      <c r="AS181" s="952"/>
      <c r="AT181" s="952"/>
      <c r="AU181" s="952"/>
      <c r="AV181" s="952"/>
      <c r="AW181" s="952"/>
      <c r="AX181" s="952"/>
      <c r="AY181" s="952"/>
      <c r="AZ181" s="952"/>
      <c r="BA181" s="952"/>
      <c r="BB181" s="952"/>
      <c r="BC181" s="952"/>
      <c r="BD181" s="952"/>
      <c r="BE181" s="952"/>
      <c r="BF181" s="952"/>
      <c r="BG181" s="952"/>
      <c r="BH181" s="952"/>
      <c r="BI181" s="952"/>
      <c r="BJ181" s="952"/>
      <c r="BK181" s="952"/>
      <c r="BL181" s="952"/>
      <c r="BM181" s="952"/>
      <c r="BN181" s="952"/>
      <c r="BO181" s="952"/>
      <c r="BP181" s="952"/>
      <c r="BQ181" s="952"/>
      <c r="BR181" s="952"/>
      <c r="BS181" s="952"/>
      <c r="BT181" s="952"/>
      <c r="BU181" s="952"/>
      <c r="BV181" s="952"/>
      <c r="BW181" s="952"/>
      <c r="BX181" s="952"/>
      <c r="BY181" s="952"/>
      <c r="BZ181" s="952"/>
      <c r="CA181" s="952"/>
      <c r="CB181" s="952"/>
      <c r="CC181" s="952"/>
      <c r="CD181" s="952"/>
      <c r="CE181" s="952"/>
      <c r="CF181" s="952"/>
      <c r="CG181" s="952"/>
      <c r="CH181" s="952"/>
      <c r="CI181" s="952"/>
      <c r="CJ181" s="952"/>
      <c r="CK181" s="952"/>
      <c r="CL181" s="952"/>
      <c r="CM181" s="952"/>
    </row>
    <row r="182" spans="1:91" s="684" customFormat="1" ht="25.5" x14ac:dyDescent="0.2">
      <c r="A182" s="750" t="s">
        <v>8952</v>
      </c>
      <c r="B182" s="482">
        <v>92341</v>
      </c>
      <c r="C182" s="483" t="s">
        <v>9059</v>
      </c>
      <c r="D182" s="478" t="s">
        <v>8892</v>
      </c>
      <c r="E182" s="482" t="s">
        <v>8081</v>
      </c>
      <c r="F182" s="499">
        <f>'Memória  '!H969</f>
        <v>144.5</v>
      </c>
      <c r="G182" s="788">
        <v>113.98</v>
      </c>
      <c r="H182" s="456">
        <f t="shared" si="38"/>
        <v>141.4</v>
      </c>
      <c r="I182" s="456">
        <f t="shared" si="35"/>
        <v>20432.3</v>
      </c>
      <c r="J182" s="839"/>
      <c r="K182" s="847"/>
    </row>
    <row r="183" spans="1:91" s="981" customFormat="1" x14ac:dyDescent="0.2">
      <c r="A183" s="975"/>
      <c r="B183" s="976"/>
      <c r="C183" s="976"/>
      <c r="D183" s="977" t="s">
        <v>8086</v>
      </c>
      <c r="E183" s="976" t="s">
        <v>8126</v>
      </c>
      <c r="F183" s="978"/>
      <c r="G183" s="979"/>
      <c r="H183" s="980">
        <f t="shared" si="37"/>
        <v>0</v>
      </c>
      <c r="I183" s="949">
        <f t="shared" si="35"/>
        <v>0</v>
      </c>
      <c r="J183" s="950"/>
      <c r="K183" s="951"/>
      <c r="L183" s="952"/>
      <c r="M183" s="952"/>
      <c r="N183" s="952"/>
      <c r="O183" s="952"/>
      <c r="P183" s="952"/>
      <c r="Q183" s="952"/>
      <c r="R183" s="952"/>
      <c r="S183" s="952"/>
      <c r="T183" s="952"/>
      <c r="U183" s="952"/>
      <c r="V183" s="952"/>
      <c r="W183" s="952"/>
      <c r="X183" s="952"/>
      <c r="Y183" s="952"/>
      <c r="Z183" s="952"/>
      <c r="AA183" s="952"/>
      <c r="AB183" s="952"/>
      <c r="AC183" s="952"/>
      <c r="AD183" s="952"/>
      <c r="AE183" s="952"/>
      <c r="AF183" s="952"/>
      <c r="AG183" s="952"/>
      <c r="AH183" s="952"/>
      <c r="AI183" s="952"/>
      <c r="AJ183" s="952"/>
      <c r="AK183" s="952"/>
      <c r="AL183" s="952"/>
      <c r="AM183" s="952"/>
      <c r="AN183" s="952"/>
      <c r="AO183" s="952"/>
      <c r="AP183" s="952"/>
      <c r="AQ183" s="952"/>
      <c r="AR183" s="952"/>
      <c r="AS183" s="952"/>
      <c r="AT183" s="952"/>
      <c r="AU183" s="952"/>
      <c r="AV183" s="952"/>
      <c r="AW183" s="952"/>
      <c r="AX183" s="952"/>
      <c r="AY183" s="952"/>
      <c r="AZ183" s="952"/>
      <c r="BA183" s="952"/>
      <c r="BB183" s="952"/>
      <c r="BC183" s="952"/>
      <c r="BD183" s="952"/>
      <c r="BE183" s="952"/>
      <c r="BF183" s="952"/>
      <c r="BG183" s="952"/>
      <c r="BH183" s="952"/>
      <c r="BI183" s="952"/>
      <c r="BJ183" s="952"/>
      <c r="BK183" s="952"/>
      <c r="BL183" s="952"/>
      <c r="BM183" s="952"/>
      <c r="BN183" s="952"/>
      <c r="BO183" s="952"/>
      <c r="BP183" s="952"/>
      <c r="BQ183" s="952"/>
      <c r="BR183" s="952"/>
      <c r="BS183" s="952"/>
      <c r="BT183" s="952"/>
      <c r="BU183" s="952"/>
      <c r="BV183" s="952"/>
      <c r="BW183" s="952"/>
      <c r="BX183" s="952"/>
      <c r="BY183" s="952"/>
      <c r="BZ183" s="952"/>
      <c r="CA183" s="952"/>
      <c r="CB183" s="952"/>
      <c r="CC183" s="952"/>
      <c r="CD183" s="952"/>
      <c r="CE183" s="952"/>
      <c r="CF183" s="952"/>
      <c r="CG183" s="952"/>
      <c r="CH183" s="952"/>
      <c r="CI183" s="952"/>
      <c r="CJ183" s="952"/>
      <c r="CK183" s="952"/>
      <c r="CL183" s="952"/>
      <c r="CM183" s="952"/>
    </row>
    <row r="184" spans="1:91" s="445" customFormat="1" x14ac:dyDescent="0.2">
      <c r="A184" s="750" t="s">
        <v>8953</v>
      </c>
      <c r="B184" s="482" t="s">
        <v>4900</v>
      </c>
      <c r="C184" s="483" t="s">
        <v>9030</v>
      </c>
      <c r="D184" s="469" t="str">
        <f>IF(B184="","",VLOOKUP($B184,Relatório!$A$3:$I$4070,3,FALSE))</f>
        <v>PLACA FOTOLUMINESCENTE "A2" - TRIÂNGULO 300 MM (RISCO INCÊNDIO)</v>
      </c>
      <c r="E184" s="468" t="s">
        <v>589</v>
      </c>
      <c r="F184" s="650">
        <f>'Memória  '!H974</f>
        <v>1</v>
      </c>
      <c r="G184" s="784">
        <v>33.36</v>
      </c>
      <c r="H184" s="456">
        <f t="shared" si="38"/>
        <v>41.39</v>
      </c>
      <c r="I184" s="456">
        <f t="shared" si="35"/>
        <v>41.39</v>
      </c>
      <c r="J184" s="839"/>
      <c r="K184" s="847"/>
      <c r="L184" s="444"/>
      <c r="M184" s="444"/>
      <c r="N184" s="444"/>
      <c r="O184" s="444"/>
      <c r="P184" s="444"/>
      <c r="Q184" s="444"/>
      <c r="R184" s="444"/>
      <c r="S184" s="444"/>
      <c r="T184" s="444"/>
      <c r="U184" s="444"/>
      <c r="V184" s="444"/>
      <c r="W184" s="444"/>
      <c r="X184" s="444"/>
      <c r="Y184" s="444"/>
      <c r="Z184" s="444"/>
      <c r="AA184" s="444"/>
      <c r="AB184" s="444"/>
      <c r="AC184" s="444"/>
      <c r="AD184" s="444"/>
      <c r="AE184" s="444"/>
      <c r="AF184" s="444"/>
      <c r="AG184" s="444"/>
      <c r="AH184" s="444"/>
      <c r="AI184" s="444"/>
      <c r="AJ184" s="444"/>
      <c r="AK184" s="444"/>
      <c r="AL184" s="444"/>
      <c r="AM184" s="444"/>
      <c r="AN184" s="444"/>
      <c r="AO184" s="444"/>
      <c r="AP184" s="444"/>
      <c r="AQ184" s="444"/>
      <c r="AR184" s="444"/>
      <c r="AS184" s="444"/>
      <c r="AT184" s="444"/>
      <c r="AU184" s="444"/>
      <c r="AV184" s="444"/>
      <c r="AW184" s="444"/>
      <c r="AX184" s="444"/>
      <c r="AY184" s="444"/>
      <c r="AZ184" s="444"/>
      <c r="BA184" s="444"/>
      <c r="BB184" s="444"/>
      <c r="BC184" s="444"/>
      <c r="BD184" s="444"/>
      <c r="BE184" s="444"/>
      <c r="BF184" s="444"/>
      <c r="BG184" s="444"/>
      <c r="BH184" s="444"/>
      <c r="BI184" s="444"/>
      <c r="BJ184" s="444"/>
      <c r="BK184" s="444"/>
      <c r="BL184" s="444"/>
      <c r="BM184" s="444"/>
      <c r="BN184" s="444"/>
      <c r="BO184" s="444"/>
      <c r="BP184" s="444"/>
      <c r="BQ184" s="444"/>
      <c r="BR184" s="444"/>
      <c r="BS184" s="444"/>
      <c r="BT184" s="444"/>
      <c r="BU184" s="444"/>
      <c r="BV184" s="444"/>
      <c r="BW184" s="444"/>
      <c r="BX184" s="444"/>
      <c r="BY184" s="444"/>
      <c r="BZ184" s="444"/>
      <c r="CA184" s="444"/>
      <c r="CB184" s="444"/>
      <c r="CC184" s="444"/>
      <c r="CD184" s="444"/>
      <c r="CE184" s="444"/>
      <c r="CF184" s="444"/>
      <c r="CG184" s="444"/>
      <c r="CH184" s="444"/>
      <c r="CI184" s="444"/>
      <c r="CJ184" s="444"/>
      <c r="CK184" s="444"/>
      <c r="CL184" s="444"/>
      <c r="CM184" s="444"/>
    </row>
    <row r="185" spans="1:91" s="445" customFormat="1" x14ac:dyDescent="0.2">
      <c r="A185" s="750" t="s">
        <v>8954</v>
      </c>
      <c r="B185" s="482" t="s">
        <v>4902</v>
      </c>
      <c r="C185" s="483" t="s">
        <v>9030</v>
      </c>
      <c r="D185" s="469" t="str">
        <f>IF(B185="","",VLOOKUP($B185,Relatório!$A$3:$I$4070,3,FALSE))</f>
        <v>PLACA FOTOLUMINESCENTE "E5" - 300 X 300 MM</v>
      </c>
      <c r="E185" s="468" t="s">
        <v>589</v>
      </c>
      <c r="F185" s="650">
        <f>'Memória  '!H975</f>
        <v>53</v>
      </c>
      <c r="G185" s="784">
        <v>19.55</v>
      </c>
      <c r="H185" s="456">
        <f t="shared" si="38"/>
        <v>24.25</v>
      </c>
      <c r="I185" s="456">
        <f t="shared" si="35"/>
        <v>1285.25</v>
      </c>
      <c r="J185" s="839"/>
      <c r="K185" s="847"/>
      <c r="L185" s="444"/>
      <c r="M185" s="444"/>
      <c r="N185" s="444"/>
      <c r="O185" s="444"/>
      <c r="P185" s="444"/>
      <c r="Q185" s="444"/>
      <c r="R185" s="444"/>
      <c r="S185" s="444"/>
      <c r="T185" s="444"/>
      <c r="U185" s="444"/>
      <c r="V185" s="444"/>
      <c r="W185" s="444"/>
      <c r="X185" s="444"/>
      <c r="Y185" s="444"/>
      <c r="Z185" s="444"/>
      <c r="AA185" s="444"/>
      <c r="AB185" s="444"/>
      <c r="AC185" s="444"/>
      <c r="AD185" s="444"/>
      <c r="AE185" s="444"/>
      <c r="AF185" s="444"/>
      <c r="AG185" s="444"/>
      <c r="AH185" s="444"/>
      <c r="AI185" s="444"/>
      <c r="AJ185" s="444"/>
      <c r="AK185" s="444"/>
      <c r="AL185" s="444"/>
      <c r="AM185" s="444"/>
      <c r="AN185" s="444"/>
      <c r="AO185" s="444"/>
      <c r="AP185" s="444"/>
      <c r="AQ185" s="444"/>
      <c r="AR185" s="444"/>
      <c r="AS185" s="444"/>
      <c r="AT185" s="444"/>
      <c r="AU185" s="444"/>
      <c r="AV185" s="444"/>
      <c r="AW185" s="444"/>
      <c r="AX185" s="444"/>
      <c r="AY185" s="444"/>
      <c r="AZ185" s="444"/>
      <c r="BA185" s="444"/>
      <c r="BB185" s="444"/>
      <c r="BC185" s="444"/>
      <c r="BD185" s="444"/>
      <c r="BE185" s="444"/>
      <c r="BF185" s="444"/>
      <c r="BG185" s="444"/>
      <c r="BH185" s="444"/>
      <c r="BI185" s="444"/>
      <c r="BJ185" s="444"/>
      <c r="BK185" s="444"/>
      <c r="BL185" s="444"/>
      <c r="BM185" s="444"/>
      <c r="BN185" s="444"/>
      <c r="BO185" s="444"/>
      <c r="BP185" s="444"/>
      <c r="BQ185" s="444"/>
      <c r="BR185" s="444"/>
      <c r="BS185" s="444"/>
      <c r="BT185" s="444"/>
      <c r="BU185" s="444"/>
      <c r="BV185" s="444"/>
      <c r="BW185" s="444"/>
      <c r="BX185" s="444"/>
      <c r="BY185" s="444"/>
      <c r="BZ185" s="444"/>
      <c r="CA185" s="444"/>
      <c r="CB185" s="444"/>
      <c r="CC185" s="444"/>
      <c r="CD185" s="444"/>
      <c r="CE185" s="444"/>
      <c r="CF185" s="444"/>
      <c r="CG185" s="444"/>
      <c r="CH185" s="444"/>
      <c r="CI185" s="444"/>
      <c r="CJ185" s="444"/>
      <c r="CK185" s="444"/>
      <c r="CL185" s="444"/>
      <c r="CM185" s="444"/>
    </row>
    <row r="186" spans="1:91" s="445" customFormat="1" x14ac:dyDescent="0.2">
      <c r="A186" s="750" t="s">
        <v>8955</v>
      </c>
      <c r="B186" s="482" t="s">
        <v>4904</v>
      </c>
      <c r="C186" s="483" t="s">
        <v>9030</v>
      </c>
      <c r="D186" s="469" t="str">
        <f>IF(B186="","",VLOOKUP($B186,Relatório!$A$3:$I$4070,3,FALSE))</f>
        <v>PLACA FOTOLUMINESCENTE "E8" - 300 X 300 MM</v>
      </c>
      <c r="E186" s="468" t="s">
        <v>589</v>
      </c>
      <c r="F186" s="650">
        <f>'Memória  '!H980</f>
        <v>10</v>
      </c>
      <c r="G186" s="784">
        <v>19.579999999999998</v>
      </c>
      <c r="H186" s="456">
        <f t="shared" si="38"/>
        <v>24.29</v>
      </c>
      <c r="I186" s="456">
        <f t="shared" si="35"/>
        <v>242.9</v>
      </c>
      <c r="J186" s="839"/>
      <c r="K186" s="847"/>
      <c r="L186" s="444"/>
      <c r="M186" s="444"/>
      <c r="N186" s="444"/>
      <c r="O186" s="444"/>
      <c r="P186" s="444"/>
      <c r="Q186" s="444"/>
      <c r="R186" s="444"/>
      <c r="S186" s="444"/>
      <c r="T186" s="444"/>
      <c r="U186" s="444"/>
      <c r="V186" s="444"/>
      <c r="W186" s="444"/>
      <c r="X186" s="444"/>
      <c r="Y186" s="444"/>
      <c r="Z186" s="444"/>
      <c r="AA186" s="444"/>
      <c r="AB186" s="444"/>
      <c r="AC186" s="444"/>
      <c r="AD186" s="444"/>
      <c r="AE186" s="444"/>
      <c r="AF186" s="444"/>
      <c r="AG186" s="444"/>
      <c r="AH186" s="444"/>
      <c r="AI186" s="444"/>
      <c r="AJ186" s="444"/>
      <c r="AK186" s="444"/>
      <c r="AL186" s="444"/>
      <c r="AM186" s="444"/>
      <c r="AN186" s="444"/>
      <c r="AO186" s="444"/>
      <c r="AP186" s="444"/>
      <c r="AQ186" s="444"/>
      <c r="AR186" s="444"/>
      <c r="AS186" s="444"/>
      <c r="AT186" s="444"/>
      <c r="AU186" s="444"/>
      <c r="AV186" s="444"/>
      <c r="AW186" s="444"/>
      <c r="AX186" s="444"/>
      <c r="AY186" s="444"/>
      <c r="AZ186" s="444"/>
      <c r="BA186" s="444"/>
      <c r="BB186" s="444"/>
      <c r="BC186" s="444"/>
      <c r="BD186" s="444"/>
      <c r="BE186" s="444"/>
      <c r="BF186" s="444"/>
      <c r="BG186" s="444"/>
      <c r="BH186" s="444"/>
      <c r="BI186" s="444"/>
      <c r="BJ186" s="444"/>
      <c r="BK186" s="444"/>
      <c r="BL186" s="444"/>
      <c r="BM186" s="444"/>
      <c r="BN186" s="444"/>
      <c r="BO186" s="444"/>
      <c r="BP186" s="444"/>
      <c r="BQ186" s="444"/>
      <c r="BR186" s="444"/>
      <c r="BS186" s="444"/>
      <c r="BT186" s="444"/>
      <c r="BU186" s="444"/>
      <c r="BV186" s="444"/>
      <c r="BW186" s="444"/>
      <c r="BX186" s="444"/>
      <c r="BY186" s="444"/>
      <c r="BZ186" s="444"/>
      <c r="CA186" s="444"/>
      <c r="CB186" s="444"/>
      <c r="CC186" s="444"/>
      <c r="CD186" s="444"/>
      <c r="CE186" s="444"/>
      <c r="CF186" s="444"/>
      <c r="CG186" s="444"/>
      <c r="CH186" s="444"/>
      <c r="CI186" s="444"/>
      <c r="CJ186" s="444"/>
      <c r="CK186" s="444"/>
      <c r="CL186" s="444"/>
      <c r="CM186" s="444"/>
    </row>
    <row r="187" spans="1:91" s="445" customFormat="1" x14ac:dyDescent="0.2">
      <c r="A187" s="750" t="s">
        <v>8956</v>
      </c>
      <c r="B187" s="482" t="s">
        <v>4906</v>
      </c>
      <c r="C187" s="483" t="s">
        <v>9030</v>
      </c>
      <c r="D187" s="469" t="str">
        <f>IF(B187="","",VLOOKUP($B187,Relatório!$A$3:$I$4070,3,FALSE))</f>
        <v>PLACA FOTOLUMINESCENTE "P2" - D = 300 MM (PROIBIDO PRODUZIR CHAMA)</v>
      </c>
      <c r="E187" s="468" t="s">
        <v>589</v>
      </c>
      <c r="F187" s="650">
        <f>'Memória  '!H981</f>
        <v>1</v>
      </c>
      <c r="G187" s="784">
        <v>19.62</v>
      </c>
      <c r="H187" s="456">
        <f t="shared" si="38"/>
        <v>24.34</v>
      </c>
      <c r="I187" s="456">
        <f t="shared" si="35"/>
        <v>24.34</v>
      </c>
      <c r="J187" s="839"/>
      <c r="K187" s="847"/>
      <c r="L187" s="444"/>
      <c r="M187" s="444"/>
      <c r="N187" s="444"/>
      <c r="O187" s="444"/>
      <c r="P187" s="444"/>
      <c r="Q187" s="444"/>
      <c r="R187" s="444"/>
      <c r="S187" s="444"/>
      <c r="T187" s="444"/>
      <c r="U187" s="444"/>
      <c r="V187" s="444"/>
      <c r="W187" s="444"/>
      <c r="X187" s="444"/>
      <c r="Y187" s="444"/>
      <c r="Z187" s="444"/>
      <c r="AA187" s="444"/>
      <c r="AB187" s="444"/>
      <c r="AC187" s="444"/>
      <c r="AD187" s="444"/>
      <c r="AE187" s="444"/>
      <c r="AF187" s="444"/>
      <c r="AG187" s="444"/>
      <c r="AH187" s="444"/>
      <c r="AI187" s="444"/>
      <c r="AJ187" s="444"/>
      <c r="AK187" s="444"/>
      <c r="AL187" s="444"/>
      <c r="AM187" s="444"/>
      <c r="AN187" s="444"/>
      <c r="AO187" s="444"/>
      <c r="AP187" s="444"/>
      <c r="AQ187" s="444"/>
      <c r="AR187" s="444"/>
      <c r="AS187" s="444"/>
      <c r="AT187" s="444"/>
      <c r="AU187" s="444"/>
      <c r="AV187" s="444"/>
      <c r="AW187" s="444"/>
      <c r="AX187" s="444"/>
      <c r="AY187" s="444"/>
      <c r="AZ187" s="444"/>
      <c r="BA187" s="444"/>
      <c r="BB187" s="444"/>
      <c r="BC187" s="444"/>
      <c r="BD187" s="444"/>
      <c r="BE187" s="444"/>
      <c r="BF187" s="444"/>
      <c r="BG187" s="444"/>
      <c r="BH187" s="444"/>
      <c r="BI187" s="444"/>
      <c r="BJ187" s="444"/>
      <c r="BK187" s="444"/>
      <c r="BL187" s="444"/>
      <c r="BM187" s="444"/>
      <c r="BN187" s="444"/>
      <c r="BO187" s="444"/>
      <c r="BP187" s="444"/>
      <c r="BQ187" s="444"/>
      <c r="BR187" s="444"/>
      <c r="BS187" s="444"/>
      <c r="BT187" s="444"/>
      <c r="BU187" s="444"/>
      <c r="BV187" s="444"/>
      <c r="BW187" s="444"/>
      <c r="BX187" s="444"/>
      <c r="BY187" s="444"/>
      <c r="BZ187" s="444"/>
      <c r="CA187" s="444"/>
      <c r="CB187" s="444"/>
      <c r="CC187" s="444"/>
      <c r="CD187" s="444"/>
      <c r="CE187" s="444"/>
      <c r="CF187" s="444"/>
      <c r="CG187" s="444"/>
      <c r="CH187" s="444"/>
      <c r="CI187" s="444"/>
      <c r="CJ187" s="444"/>
      <c r="CK187" s="444"/>
      <c r="CL187" s="444"/>
      <c r="CM187" s="444"/>
    </row>
    <row r="188" spans="1:91" s="445" customFormat="1" x14ac:dyDescent="0.2">
      <c r="A188" s="750" t="s">
        <v>8957</v>
      </c>
      <c r="B188" s="482" t="s">
        <v>4908</v>
      </c>
      <c r="C188" s="483" t="s">
        <v>9030</v>
      </c>
      <c r="D188" s="469" t="str">
        <f>IF(B188="","",VLOOKUP($B188,Relatório!$A$3:$I$4070,3,FALSE))</f>
        <v>PLACA FOTOLUMINESCENTE "S1" OU "S2"- 380 X 190 MM (SAÍDA - DIREITA)</v>
      </c>
      <c r="E188" s="468" t="s">
        <v>589</v>
      </c>
      <c r="F188" s="650">
        <f>'Memória  '!H983</f>
        <v>39</v>
      </c>
      <c r="G188" s="784">
        <v>21.84</v>
      </c>
      <c r="H188" s="456">
        <f t="shared" si="38"/>
        <v>27.09</v>
      </c>
      <c r="I188" s="456">
        <f t="shared" si="35"/>
        <v>1056.51</v>
      </c>
      <c r="J188" s="839"/>
      <c r="K188" s="847"/>
      <c r="L188" s="444"/>
      <c r="M188" s="444"/>
      <c r="N188" s="444"/>
      <c r="O188" s="444"/>
      <c r="P188" s="444"/>
      <c r="Q188" s="444"/>
      <c r="R188" s="444"/>
      <c r="S188" s="444"/>
      <c r="T188" s="444"/>
      <c r="U188" s="444"/>
      <c r="V188" s="444"/>
      <c r="W188" s="444"/>
      <c r="X188" s="444"/>
      <c r="Y188" s="444"/>
      <c r="Z188" s="444"/>
      <c r="AA188" s="444"/>
      <c r="AB188" s="444"/>
      <c r="AC188" s="444"/>
      <c r="AD188" s="444"/>
      <c r="AE188" s="444"/>
      <c r="AF188" s="444"/>
      <c r="AG188" s="444"/>
      <c r="AH188" s="444"/>
      <c r="AI188" s="444"/>
      <c r="AJ188" s="444"/>
      <c r="AK188" s="444"/>
      <c r="AL188" s="444"/>
      <c r="AM188" s="444"/>
      <c r="AN188" s="444"/>
      <c r="AO188" s="444"/>
      <c r="AP188" s="444"/>
      <c r="AQ188" s="444"/>
      <c r="AR188" s="444"/>
      <c r="AS188" s="444"/>
      <c r="AT188" s="444"/>
      <c r="AU188" s="444"/>
      <c r="AV188" s="444"/>
      <c r="AW188" s="444"/>
      <c r="AX188" s="444"/>
      <c r="AY188" s="444"/>
      <c r="AZ188" s="444"/>
      <c r="BA188" s="444"/>
      <c r="BB188" s="444"/>
      <c r="BC188" s="444"/>
      <c r="BD188" s="444"/>
      <c r="BE188" s="444"/>
      <c r="BF188" s="444"/>
      <c r="BG188" s="444"/>
      <c r="BH188" s="444"/>
      <c r="BI188" s="444"/>
      <c r="BJ188" s="444"/>
      <c r="BK188" s="444"/>
      <c r="BL188" s="444"/>
      <c r="BM188" s="444"/>
      <c r="BN188" s="444"/>
      <c r="BO188" s="444"/>
      <c r="BP188" s="444"/>
      <c r="BQ188" s="444"/>
      <c r="BR188" s="444"/>
      <c r="BS188" s="444"/>
      <c r="BT188" s="444"/>
      <c r="BU188" s="444"/>
      <c r="BV188" s="444"/>
      <c r="BW188" s="444"/>
      <c r="BX188" s="444"/>
      <c r="BY188" s="444"/>
      <c r="BZ188" s="444"/>
      <c r="CA188" s="444"/>
      <c r="CB188" s="444"/>
      <c r="CC188" s="444"/>
      <c r="CD188" s="444"/>
      <c r="CE188" s="444"/>
      <c r="CF188" s="444"/>
      <c r="CG188" s="444"/>
      <c r="CH188" s="444"/>
      <c r="CI188" s="444"/>
      <c r="CJ188" s="444"/>
      <c r="CK188" s="444"/>
      <c r="CL188" s="444"/>
      <c r="CM188" s="444"/>
    </row>
    <row r="189" spans="1:91" s="445" customFormat="1" x14ac:dyDescent="0.2">
      <c r="A189" s="750" t="s">
        <v>8958</v>
      </c>
      <c r="B189" s="482" t="s">
        <v>4914</v>
      </c>
      <c r="C189" s="483" t="s">
        <v>9030</v>
      </c>
      <c r="D189" s="469" t="str">
        <f>IF(B189="","",VLOOKUP($B189,Relatório!$A$3:$I$4070,3,FALSE))</f>
        <v>PLACA FOTOLUMINESCENTE "S12" - 380 X 190 MM (SAÍDA)</v>
      </c>
      <c r="E189" s="468" t="s">
        <v>589</v>
      </c>
      <c r="F189" s="650">
        <f>'Memória  '!H986</f>
        <v>16</v>
      </c>
      <c r="G189" s="784">
        <v>21.67</v>
      </c>
      <c r="H189" s="456">
        <f t="shared" si="38"/>
        <v>26.88</v>
      </c>
      <c r="I189" s="456">
        <f t="shared" si="35"/>
        <v>430.08</v>
      </c>
      <c r="J189" s="839"/>
      <c r="K189" s="847"/>
      <c r="L189" s="444"/>
      <c r="M189" s="444"/>
      <c r="N189" s="444"/>
      <c r="O189" s="444"/>
      <c r="P189" s="444"/>
      <c r="Q189" s="444"/>
      <c r="R189" s="444"/>
      <c r="S189" s="444"/>
      <c r="T189" s="444"/>
      <c r="U189" s="444"/>
      <c r="V189" s="444"/>
      <c r="W189" s="444"/>
      <c r="X189" s="444"/>
      <c r="Y189" s="444"/>
      <c r="Z189" s="444"/>
      <c r="AA189" s="444"/>
      <c r="AB189" s="444"/>
      <c r="AC189" s="444"/>
      <c r="AD189" s="444"/>
      <c r="AE189" s="444"/>
      <c r="AF189" s="444"/>
      <c r="AG189" s="444"/>
      <c r="AH189" s="444"/>
      <c r="AI189" s="444"/>
      <c r="AJ189" s="444"/>
      <c r="AK189" s="444"/>
      <c r="AL189" s="444"/>
      <c r="AM189" s="444"/>
      <c r="AN189" s="444"/>
      <c r="AO189" s="444"/>
      <c r="AP189" s="444"/>
      <c r="AQ189" s="444"/>
      <c r="AR189" s="444"/>
      <c r="AS189" s="444"/>
      <c r="AT189" s="444"/>
      <c r="AU189" s="444"/>
      <c r="AV189" s="444"/>
      <c r="AW189" s="444"/>
      <c r="AX189" s="444"/>
      <c r="AY189" s="444"/>
      <c r="AZ189" s="444"/>
      <c r="BA189" s="444"/>
      <c r="BB189" s="444"/>
      <c r="BC189" s="444"/>
      <c r="BD189" s="444"/>
      <c r="BE189" s="444"/>
      <c r="BF189" s="444"/>
      <c r="BG189" s="444"/>
      <c r="BH189" s="444"/>
      <c r="BI189" s="444"/>
      <c r="BJ189" s="444"/>
      <c r="BK189" s="444"/>
      <c r="BL189" s="444"/>
      <c r="BM189" s="444"/>
      <c r="BN189" s="444"/>
      <c r="BO189" s="444"/>
      <c r="BP189" s="444"/>
      <c r="BQ189" s="444"/>
      <c r="BR189" s="444"/>
      <c r="BS189" s="444"/>
      <c r="BT189" s="444"/>
      <c r="BU189" s="444"/>
      <c r="BV189" s="444"/>
      <c r="BW189" s="444"/>
      <c r="BX189" s="444"/>
      <c r="BY189" s="444"/>
      <c r="BZ189" s="444"/>
      <c r="CA189" s="444"/>
      <c r="CB189" s="444"/>
      <c r="CC189" s="444"/>
      <c r="CD189" s="444"/>
      <c r="CE189" s="444"/>
      <c r="CF189" s="444"/>
      <c r="CG189" s="444"/>
      <c r="CH189" s="444"/>
      <c r="CI189" s="444"/>
      <c r="CJ189" s="444"/>
      <c r="CK189" s="444"/>
      <c r="CL189" s="444"/>
      <c r="CM189" s="444"/>
    </row>
    <row r="190" spans="1:91" s="953" customFormat="1" x14ac:dyDescent="0.2">
      <c r="A190" s="969"/>
      <c r="B190" s="970"/>
      <c r="C190" s="970"/>
      <c r="D190" s="971" t="s">
        <v>8087</v>
      </c>
      <c r="E190" s="970" t="s">
        <v>8126</v>
      </c>
      <c r="F190" s="972"/>
      <c r="G190" s="973"/>
      <c r="H190" s="949">
        <f t="shared" si="37"/>
        <v>0</v>
      </c>
      <c r="I190" s="949">
        <f t="shared" si="35"/>
        <v>0</v>
      </c>
      <c r="J190" s="950"/>
      <c r="K190" s="951"/>
      <c r="L190" s="952"/>
      <c r="M190" s="952"/>
      <c r="N190" s="952"/>
      <c r="O190" s="952"/>
      <c r="P190" s="952"/>
      <c r="Q190" s="952"/>
      <c r="R190" s="952"/>
      <c r="S190" s="952"/>
      <c r="T190" s="952"/>
      <c r="U190" s="952"/>
      <c r="V190" s="952"/>
      <c r="W190" s="952"/>
      <c r="X190" s="952"/>
      <c r="Y190" s="952"/>
      <c r="Z190" s="952"/>
      <c r="AA190" s="952"/>
      <c r="AB190" s="952"/>
      <c r="AC190" s="952"/>
      <c r="AD190" s="952"/>
      <c r="AE190" s="952"/>
      <c r="AF190" s="952"/>
      <c r="AG190" s="952"/>
      <c r="AH190" s="952"/>
      <c r="AI190" s="952"/>
      <c r="AJ190" s="952"/>
      <c r="AK190" s="952"/>
      <c r="AL190" s="952"/>
      <c r="AM190" s="952"/>
      <c r="AN190" s="952"/>
      <c r="AO190" s="952"/>
      <c r="AP190" s="952"/>
      <c r="AQ190" s="952"/>
      <c r="AR190" s="952"/>
      <c r="AS190" s="952"/>
      <c r="AT190" s="952"/>
      <c r="AU190" s="952"/>
      <c r="AV190" s="952"/>
      <c r="AW190" s="952"/>
      <c r="AX190" s="952"/>
      <c r="AY190" s="952"/>
      <c r="AZ190" s="952"/>
      <c r="BA190" s="952"/>
      <c r="BB190" s="952"/>
      <c r="BC190" s="952"/>
      <c r="BD190" s="952"/>
      <c r="BE190" s="952"/>
      <c r="BF190" s="952"/>
      <c r="BG190" s="952"/>
      <c r="BH190" s="952"/>
      <c r="BI190" s="952"/>
      <c r="BJ190" s="952"/>
      <c r="BK190" s="952"/>
      <c r="BL190" s="952"/>
      <c r="BM190" s="952"/>
      <c r="BN190" s="952"/>
      <c r="BO190" s="952"/>
      <c r="BP190" s="952"/>
      <c r="BQ190" s="952"/>
      <c r="BR190" s="952"/>
      <c r="BS190" s="952"/>
      <c r="BT190" s="952"/>
      <c r="BU190" s="952"/>
      <c r="BV190" s="952"/>
      <c r="BW190" s="952"/>
      <c r="BX190" s="952"/>
      <c r="BY190" s="952"/>
      <c r="BZ190" s="952"/>
      <c r="CA190" s="952"/>
      <c r="CB190" s="952"/>
      <c r="CC190" s="952"/>
      <c r="CD190" s="952"/>
      <c r="CE190" s="952"/>
      <c r="CF190" s="952"/>
      <c r="CG190" s="952"/>
      <c r="CH190" s="952"/>
      <c r="CI190" s="952"/>
      <c r="CJ190" s="952"/>
      <c r="CK190" s="952"/>
      <c r="CL190" s="952"/>
      <c r="CM190" s="952"/>
    </row>
    <row r="191" spans="1:91" s="445" customFormat="1" ht="25.5" x14ac:dyDescent="0.2">
      <c r="A191" s="750" t="s">
        <v>8959</v>
      </c>
      <c r="B191" s="482" t="s">
        <v>4844</v>
      </c>
      <c r="C191" s="483" t="s">
        <v>9030</v>
      </c>
      <c r="D191" s="469" t="str">
        <f>IF(B191="","",VLOOKUP($B191,Relatório!$A$3:$I$4070,3,FALSE))</f>
        <v>CILINDRO DE PRESSÃO OU MOLA PNEUMÁTICA DE DIÂMETRO 150mm, COMPRIMENTO DE 1,20m COM GARRAS PARA FIXAÇÃO NA PAREDE</v>
      </c>
      <c r="E191" s="468" t="s">
        <v>589</v>
      </c>
      <c r="F191" s="650">
        <f>'Memória  '!H991</f>
        <v>1</v>
      </c>
      <c r="G191" s="784">
        <v>405.16</v>
      </c>
      <c r="H191" s="456">
        <f t="shared" si="38"/>
        <v>502.64</v>
      </c>
      <c r="I191" s="456">
        <f t="shared" si="35"/>
        <v>502.64</v>
      </c>
      <c r="J191" s="839"/>
      <c r="K191" s="847"/>
      <c r="L191" s="444"/>
      <c r="M191" s="444"/>
      <c r="N191" s="444"/>
      <c r="O191" s="444"/>
      <c r="P191" s="444"/>
      <c r="Q191" s="444"/>
      <c r="R191" s="444"/>
      <c r="S191" s="444"/>
      <c r="T191" s="444"/>
      <c r="U191" s="444"/>
      <c r="V191" s="444"/>
      <c r="W191" s="444"/>
      <c r="X191" s="444"/>
      <c r="Y191" s="444"/>
      <c r="Z191" s="444"/>
      <c r="AA191" s="444"/>
      <c r="AB191" s="444"/>
      <c r="AC191" s="444"/>
      <c r="AD191" s="444"/>
      <c r="AE191" s="444"/>
      <c r="AF191" s="444"/>
      <c r="AG191" s="444"/>
      <c r="AH191" s="444"/>
      <c r="AI191" s="444"/>
      <c r="AJ191" s="444"/>
      <c r="AK191" s="444"/>
      <c r="AL191" s="444"/>
      <c r="AM191" s="444"/>
      <c r="AN191" s="444"/>
      <c r="AO191" s="444"/>
      <c r="AP191" s="444"/>
      <c r="AQ191" s="444"/>
      <c r="AR191" s="444"/>
      <c r="AS191" s="444"/>
      <c r="AT191" s="444"/>
      <c r="AU191" s="444"/>
      <c r="AV191" s="444"/>
      <c r="AW191" s="444"/>
      <c r="AX191" s="444"/>
      <c r="AY191" s="444"/>
      <c r="AZ191" s="444"/>
      <c r="BA191" s="444"/>
      <c r="BB191" s="444"/>
      <c r="BC191" s="444"/>
      <c r="BD191" s="444"/>
      <c r="BE191" s="444"/>
      <c r="BF191" s="444"/>
      <c r="BG191" s="444"/>
      <c r="BH191" s="444"/>
      <c r="BI191" s="444"/>
      <c r="BJ191" s="444"/>
      <c r="BK191" s="444"/>
      <c r="BL191" s="444"/>
      <c r="BM191" s="444"/>
      <c r="BN191" s="444"/>
      <c r="BO191" s="444"/>
      <c r="BP191" s="444"/>
      <c r="BQ191" s="444"/>
      <c r="BR191" s="444"/>
      <c r="BS191" s="444"/>
      <c r="BT191" s="444"/>
      <c r="BU191" s="444"/>
      <c r="BV191" s="444"/>
      <c r="BW191" s="444"/>
      <c r="BX191" s="444"/>
      <c r="BY191" s="444"/>
      <c r="BZ191" s="444"/>
      <c r="CA191" s="444"/>
      <c r="CB191" s="444"/>
      <c r="CC191" s="444"/>
      <c r="CD191" s="444"/>
      <c r="CE191" s="444"/>
      <c r="CF191" s="444"/>
      <c r="CG191" s="444"/>
      <c r="CH191" s="444"/>
      <c r="CI191" s="444"/>
      <c r="CJ191" s="444"/>
      <c r="CK191" s="444"/>
      <c r="CL191" s="444"/>
      <c r="CM191" s="444"/>
    </row>
    <row r="192" spans="1:91" s="445" customFormat="1" x14ac:dyDescent="0.2">
      <c r="A192" s="750" t="s">
        <v>8960</v>
      </c>
      <c r="B192" s="482" t="s">
        <v>4846</v>
      </c>
      <c r="C192" s="483" t="s">
        <v>9030</v>
      </c>
      <c r="D192" s="469" t="str">
        <f>IF(B192="","",VLOOKUP($B192,Relatório!$A$3:$I$4070,3,FALSE))</f>
        <v>MANÔMETRO WILLY, MOD. 2 1/2", ESCALA DE LEITURA DE 0 A 100 PSI</v>
      </c>
      <c r="E192" s="468" t="s">
        <v>589</v>
      </c>
      <c r="F192" s="650">
        <f>'Memória  '!H992</f>
        <v>1</v>
      </c>
      <c r="G192" s="784">
        <v>66.36</v>
      </c>
      <c r="H192" s="456">
        <f t="shared" si="38"/>
        <v>82.33</v>
      </c>
      <c r="I192" s="456">
        <f t="shared" si="35"/>
        <v>82.33</v>
      </c>
      <c r="J192" s="839"/>
      <c r="K192" s="847"/>
      <c r="L192" s="444"/>
      <c r="M192" s="444"/>
      <c r="N192" s="444"/>
      <c r="O192" s="444"/>
      <c r="P192" s="444"/>
      <c r="Q192" s="444"/>
      <c r="R192" s="444"/>
      <c r="S192" s="444"/>
      <c r="T192" s="444"/>
      <c r="U192" s="444"/>
      <c r="V192" s="444"/>
      <c r="W192" s="444"/>
      <c r="X192" s="444"/>
      <c r="Y192" s="444"/>
      <c r="Z192" s="444"/>
      <c r="AA192" s="444"/>
      <c r="AB192" s="444"/>
      <c r="AC192" s="444"/>
      <c r="AD192" s="444"/>
      <c r="AE192" s="444"/>
      <c r="AF192" s="444"/>
      <c r="AG192" s="444"/>
      <c r="AH192" s="444"/>
      <c r="AI192" s="444"/>
      <c r="AJ192" s="444"/>
      <c r="AK192" s="444"/>
      <c r="AL192" s="444"/>
      <c r="AM192" s="444"/>
      <c r="AN192" s="444"/>
      <c r="AO192" s="444"/>
      <c r="AP192" s="444"/>
      <c r="AQ192" s="444"/>
      <c r="AR192" s="444"/>
      <c r="AS192" s="444"/>
      <c r="AT192" s="444"/>
      <c r="AU192" s="444"/>
      <c r="AV192" s="444"/>
      <c r="AW192" s="444"/>
      <c r="AX192" s="444"/>
      <c r="AY192" s="444"/>
      <c r="AZ192" s="444"/>
      <c r="BA192" s="444"/>
      <c r="BB192" s="444"/>
      <c r="BC192" s="444"/>
      <c r="BD192" s="444"/>
      <c r="BE192" s="444"/>
      <c r="BF192" s="444"/>
      <c r="BG192" s="444"/>
      <c r="BH192" s="444"/>
      <c r="BI192" s="444"/>
      <c r="BJ192" s="444"/>
      <c r="BK192" s="444"/>
      <c r="BL192" s="444"/>
      <c r="BM192" s="444"/>
      <c r="BN192" s="444"/>
      <c r="BO192" s="444"/>
      <c r="BP192" s="444"/>
      <c r="BQ192" s="444"/>
      <c r="BR192" s="444"/>
      <c r="BS192" s="444"/>
      <c r="BT192" s="444"/>
      <c r="BU192" s="444"/>
      <c r="BV192" s="444"/>
      <c r="BW192" s="444"/>
      <c r="BX192" s="444"/>
      <c r="BY192" s="444"/>
      <c r="BZ192" s="444"/>
      <c r="CA192" s="444"/>
      <c r="CB192" s="444"/>
      <c r="CC192" s="444"/>
      <c r="CD192" s="444"/>
      <c r="CE192" s="444"/>
      <c r="CF192" s="444"/>
      <c r="CG192" s="444"/>
      <c r="CH192" s="444"/>
      <c r="CI192" s="444"/>
      <c r="CJ192" s="444"/>
      <c r="CK192" s="444"/>
      <c r="CL192" s="444"/>
      <c r="CM192" s="444"/>
    </row>
    <row r="193" spans="1:91" s="445" customFormat="1" x14ac:dyDescent="0.2">
      <c r="A193" s="750" t="s">
        <v>8961</v>
      </c>
      <c r="B193" s="482" t="s">
        <v>4848</v>
      </c>
      <c r="C193" s="483" t="s">
        <v>9030</v>
      </c>
      <c r="D193" s="469" t="str">
        <f>IF(B193="","",VLOOKUP($B193,Relatório!$A$3:$I$4070,3,FALSE))</f>
        <v>PRESSOSTATO TELEMECANIQUE, MODELO XML B004 A2S11, COM ESCALA DE 3 A 58 PSI</v>
      </c>
      <c r="E193" s="468" t="s">
        <v>589</v>
      </c>
      <c r="F193" s="650">
        <f>'Memória  '!H993</f>
        <v>1</v>
      </c>
      <c r="G193" s="784">
        <v>963.22</v>
      </c>
      <c r="H193" s="456">
        <f t="shared" si="38"/>
        <v>1194.97</v>
      </c>
      <c r="I193" s="456">
        <f t="shared" si="35"/>
        <v>1194.97</v>
      </c>
      <c r="J193" s="839"/>
      <c r="K193" s="847"/>
      <c r="L193" s="444"/>
      <c r="M193" s="444"/>
      <c r="N193" s="444"/>
      <c r="O193" s="444"/>
      <c r="P193" s="444"/>
      <c r="Q193" s="444"/>
      <c r="R193" s="444"/>
      <c r="S193" s="444"/>
      <c r="T193" s="444"/>
      <c r="U193" s="444"/>
      <c r="V193" s="444"/>
      <c r="W193" s="444"/>
      <c r="X193" s="444"/>
      <c r="Y193" s="444"/>
      <c r="Z193" s="444"/>
      <c r="AA193" s="444"/>
      <c r="AB193" s="444"/>
      <c r="AC193" s="444"/>
      <c r="AD193" s="444"/>
      <c r="AE193" s="444"/>
      <c r="AF193" s="444"/>
      <c r="AG193" s="444"/>
      <c r="AH193" s="444"/>
      <c r="AI193" s="444"/>
      <c r="AJ193" s="444"/>
      <c r="AK193" s="444"/>
      <c r="AL193" s="444"/>
      <c r="AM193" s="444"/>
      <c r="AN193" s="444"/>
      <c r="AO193" s="444"/>
      <c r="AP193" s="444"/>
      <c r="AQ193" s="444"/>
      <c r="AR193" s="444"/>
      <c r="AS193" s="444"/>
      <c r="AT193" s="444"/>
      <c r="AU193" s="444"/>
      <c r="AV193" s="444"/>
      <c r="AW193" s="444"/>
      <c r="AX193" s="444"/>
      <c r="AY193" s="444"/>
      <c r="AZ193" s="444"/>
      <c r="BA193" s="444"/>
      <c r="BB193" s="444"/>
      <c r="BC193" s="444"/>
      <c r="BD193" s="444"/>
      <c r="BE193" s="444"/>
      <c r="BF193" s="444"/>
      <c r="BG193" s="444"/>
      <c r="BH193" s="444"/>
      <c r="BI193" s="444"/>
      <c r="BJ193" s="444"/>
      <c r="BK193" s="444"/>
      <c r="BL193" s="444"/>
      <c r="BM193" s="444"/>
      <c r="BN193" s="444"/>
      <c r="BO193" s="444"/>
      <c r="BP193" s="444"/>
      <c r="BQ193" s="444"/>
      <c r="BR193" s="444"/>
      <c r="BS193" s="444"/>
      <c r="BT193" s="444"/>
      <c r="BU193" s="444"/>
      <c r="BV193" s="444"/>
      <c r="BW193" s="444"/>
      <c r="BX193" s="444"/>
      <c r="BY193" s="444"/>
      <c r="BZ193" s="444"/>
      <c r="CA193" s="444"/>
      <c r="CB193" s="444"/>
      <c r="CC193" s="444"/>
      <c r="CD193" s="444"/>
      <c r="CE193" s="444"/>
      <c r="CF193" s="444"/>
      <c r="CG193" s="444"/>
      <c r="CH193" s="444"/>
      <c r="CI193" s="444"/>
      <c r="CJ193" s="444"/>
      <c r="CK193" s="444"/>
      <c r="CL193" s="444"/>
      <c r="CM193" s="444"/>
    </row>
    <row r="194" spans="1:91" s="445" customFormat="1" x14ac:dyDescent="0.2">
      <c r="A194" s="750" t="s">
        <v>8962</v>
      </c>
      <c r="B194" s="482" t="s">
        <v>4850</v>
      </c>
      <c r="C194" s="483" t="s">
        <v>9030</v>
      </c>
      <c r="D194" s="469" t="str">
        <f>IF(B194="","",VLOOKUP($B194,Relatório!$A$3:$I$4070,3,FALSE))</f>
        <v>SIRENE PARA ALARME DE BOMBA EM FUNCIONAMENTO, 220V</v>
      </c>
      <c r="E194" s="468" t="s">
        <v>589</v>
      </c>
      <c r="F194" s="650">
        <f>'Memória  '!H994</f>
        <v>1</v>
      </c>
      <c r="G194" s="784">
        <v>60.18</v>
      </c>
      <c r="H194" s="456">
        <f t="shared" si="38"/>
        <v>74.66</v>
      </c>
      <c r="I194" s="456">
        <f>ROUND(PRODUCT(H194*F194),2)</f>
        <v>74.66</v>
      </c>
      <c r="J194" s="839"/>
      <c r="K194" s="847"/>
      <c r="L194" s="444"/>
      <c r="M194" s="444"/>
      <c r="N194" s="444"/>
      <c r="O194" s="444"/>
      <c r="P194" s="444"/>
      <c r="Q194" s="444"/>
      <c r="R194" s="444"/>
      <c r="S194" s="444"/>
      <c r="T194" s="444"/>
      <c r="U194" s="444"/>
      <c r="V194" s="444"/>
      <c r="W194" s="444"/>
      <c r="X194" s="444"/>
      <c r="Y194" s="444"/>
      <c r="Z194" s="444"/>
      <c r="AA194" s="444"/>
      <c r="AB194" s="444"/>
      <c r="AC194" s="444"/>
      <c r="AD194" s="444"/>
      <c r="AE194" s="444"/>
      <c r="AF194" s="444"/>
      <c r="AG194" s="444"/>
      <c r="AH194" s="444"/>
      <c r="AI194" s="444"/>
      <c r="AJ194" s="444"/>
      <c r="AK194" s="444"/>
      <c r="AL194" s="444"/>
      <c r="AM194" s="444"/>
      <c r="AN194" s="444"/>
      <c r="AO194" s="444"/>
      <c r="AP194" s="444"/>
      <c r="AQ194" s="444"/>
      <c r="AR194" s="444"/>
      <c r="AS194" s="444"/>
      <c r="AT194" s="444"/>
      <c r="AU194" s="444"/>
      <c r="AV194" s="444"/>
      <c r="AW194" s="444"/>
      <c r="AX194" s="444"/>
      <c r="AY194" s="444"/>
      <c r="AZ194" s="444"/>
      <c r="BA194" s="444"/>
      <c r="BB194" s="444"/>
      <c r="BC194" s="444"/>
      <c r="BD194" s="444"/>
      <c r="BE194" s="444"/>
      <c r="BF194" s="444"/>
      <c r="BG194" s="444"/>
      <c r="BH194" s="444"/>
      <c r="BI194" s="444"/>
      <c r="BJ194" s="444"/>
      <c r="BK194" s="444"/>
      <c r="BL194" s="444"/>
      <c r="BM194" s="444"/>
      <c r="BN194" s="444"/>
      <c r="BO194" s="444"/>
      <c r="BP194" s="444"/>
      <c r="BQ194" s="444"/>
      <c r="BR194" s="444"/>
      <c r="BS194" s="444"/>
      <c r="BT194" s="444"/>
      <c r="BU194" s="444"/>
      <c r="BV194" s="444"/>
      <c r="BW194" s="444"/>
      <c r="BX194" s="444"/>
      <c r="BY194" s="444"/>
      <c r="BZ194" s="444"/>
      <c r="CA194" s="444"/>
      <c r="CB194" s="444"/>
      <c r="CC194" s="444"/>
      <c r="CD194" s="444"/>
      <c r="CE194" s="444"/>
      <c r="CF194" s="444"/>
      <c r="CG194" s="444"/>
      <c r="CH194" s="444"/>
      <c r="CI194" s="444"/>
      <c r="CJ194" s="444"/>
      <c r="CK194" s="444"/>
      <c r="CL194" s="444"/>
      <c r="CM194" s="444"/>
    </row>
    <row r="195" spans="1:91" s="953" customFormat="1" x14ac:dyDescent="0.2">
      <c r="A195" s="969"/>
      <c r="B195" s="970"/>
      <c r="C195" s="970"/>
      <c r="D195" s="971" t="s">
        <v>8088</v>
      </c>
      <c r="E195" s="970" t="s">
        <v>8126</v>
      </c>
      <c r="F195" s="972"/>
      <c r="G195" s="973"/>
      <c r="H195" s="949">
        <f t="shared" si="37"/>
        <v>0</v>
      </c>
      <c r="I195" s="949">
        <f t="shared" si="35"/>
        <v>0</v>
      </c>
      <c r="J195" s="950"/>
      <c r="K195" s="951"/>
      <c r="L195" s="952"/>
      <c r="M195" s="952"/>
      <c r="N195" s="952"/>
      <c r="O195" s="952"/>
      <c r="P195" s="952"/>
      <c r="Q195" s="952"/>
      <c r="R195" s="952"/>
      <c r="S195" s="952"/>
      <c r="T195" s="952"/>
      <c r="U195" s="952"/>
      <c r="V195" s="952"/>
      <c r="W195" s="952"/>
      <c r="X195" s="952"/>
      <c r="Y195" s="952"/>
      <c r="Z195" s="952"/>
      <c r="AA195" s="952"/>
      <c r="AB195" s="952"/>
      <c r="AC195" s="952"/>
      <c r="AD195" s="952"/>
      <c r="AE195" s="952"/>
      <c r="AF195" s="952"/>
      <c r="AG195" s="952"/>
      <c r="AH195" s="952"/>
      <c r="AI195" s="952"/>
      <c r="AJ195" s="952"/>
      <c r="AK195" s="952"/>
      <c r="AL195" s="952"/>
      <c r="AM195" s="952"/>
      <c r="AN195" s="952"/>
      <c r="AO195" s="952"/>
      <c r="AP195" s="952"/>
      <c r="AQ195" s="952"/>
      <c r="AR195" s="952"/>
      <c r="AS195" s="952"/>
      <c r="AT195" s="952"/>
      <c r="AU195" s="952"/>
      <c r="AV195" s="952"/>
      <c r="AW195" s="952"/>
      <c r="AX195" s="952"/>
      <c r="AY195" s="952"/>
      <c r="AZ195" s="952"/>
      <c r="BA195" s="952"/>
      <c r="BB195" s="952"/>
      <c r="BC195" s="952"/>
      <c r="BD195" s="952"/>
      <c r="BE195" s="952"/>
      <c r="BF195" s="952"/>
      <c r="BG195" s="952"/>
      <c r="BH195" s="952"/>
      <c r="BI195" s="952"/>
      <c r="BJ195" s="952"/>
      <c r="BK195" s="952"/>
      <c r="BL195" s="952"/>
      <c r="BM195" s="952"/>
      <c r="BN195" s="952"/>
      <c r="BO195" s="952"/>
      <c r="BP195" s="952"/>
      <c r="BQ195" s="952"/>
      <c r="BR195" s="952"/>
      <c r="BS195" s="952"/>
      <c r="BT195" s="952"/>
      <c r="BU195" s="952"/>
      <c r="BV195" s="952"/>
      <c r="BW195" s="952"/>
      <c r="BX195" s="952"/>
      <c r="BY195" s="952"/>
      <c r="BZ195" s="952"/>
      <c r="CA195" s="952"/>
      <c r="CB195" s="952"/>
      <c r="CC195" s="952"/>
      <c r="CD195" s="952"/>
      <c r="CE195" s="952"/>
      <c r="CF195" s="952"/>
      <c r="CG195" s="952"/>
      <c r="CH195" s="952"/>
      <c r="CI195" s="952"/>
      <c r="CJ195" s="952"/>
      <c r="CK195" s="952"/>
      <c r="CL195" s="952"/>
      <c r="CM195" s="952"/>
    </row>
    <row r="196" spans="1:91" s="445" customFormat="1" x14ac:dyDescent="0.2">
      <c r="A196" s="750" t="s">
        <v>8963</v>
      </c>
      <c r="B196" s="482" t="s">
        <v>4879</v>
      </c>
      <c r="C196" s="483" t="s">
        <v>9030</v>
      </c>
      <c r="D196" s="469" t="str">
        <f>IF(B196="","",VLOOKUP($B196,Relatório!$A$3:$I$4070,3,FALSE))</f>
        <v>HIDRANTE DE RECALQUE COMPLETO EM CAIXA DE ALVENARIA</v>
      </c>
      <c r="E196" s="468" t="s">
        <v>589</v>
      </c>
      <c r="F196" s="650">
        <f>'Memória  '!H996</f>
        <v>1</v>
      </c>
      <c r="G196" s="784">
        <v>742.13</v>
      </c>
      <c r="H196" s="456">
        <f t="shared" si="38"/>
        <v>920.69</v>
      </c>
      <c r="I196" s="456">
        <f t="shared" si="35"/>
        <v>920.69</v>
      </c>
      <c r="J196" s="839"/>
      <c r="K196" s="847"/>
      <c r="L196" s="444"/>
      <c r="M196" s="444"/>
      <c r="N196" s="444"/>
      <c r="O196" s="444"/>
      <c r="P196" s="444"/>
      <c r="Q196" s="444"/>
      <c r="R196" s="444"/>
      <c r="S196" s="444"/>
      <c r="T196" s="444"/>
      <c r="U196" s="444"/>
      <c r="V196" s="444"/>
      <c r="W196" s="444"/>
      <c r="X196" s="444"/>
      <c r="Y196" s="444"/>
      <c r="Z196" s="444"/>
      <c r="AA196" s="444"/>
      <c r="AB196" s="444"/>
      <c r="AC196" s="444"/>
      <c r="AD196" s="444"/>
      <c r="AE196" s="444"/>
      <c r="AF196" s="444"/>
      <c r="AG196" s="444"/>
      <c r="AH196" s="444"/>
      <c r="AI196" s="444"/>
      <c r="AJ196" s="444"/>
      <c r="AK196" s="444"/>
      <c r="AL196" s="444"/>
      <c r="AM196" s="444"/>
      <c r="AN196" s="444"/>
      <c r="AO196" s="444"/>
      <c r="AP196" s="444"/>
      <c r="AQ196" s="444"/>
      <c r="AR196" s="444"/>
      <c r="AS196" s="444"/>
      <c r="AT196" s="444"/>
      <c r="AU196" s="444"/>
      <c r="AV196" s="444"/>
      <c r="AW196" s="444"/>
      <c r="AX196" s="444"/>
      <c r="AY196" s="444"/>
      <c r="AZ196" s="444"/>
      <c r="BA196" s="444"/>
      <c r="BB196" s="444"/>
      <c r="BC196" s="444"/>
      <c r="BD196" s="444"/>
      <c r="BE196" s="444"/>
      <c r="BF196" s="444"/>
      <c r="BG196" s="444"/>
      <c r="BH196" s="444"/>
      <c r="BI196" s="444"/>
      <c r="BJ196" s="444"/>
      <c r="BK196" s="444"/>
      <c r="BL196" s="444"/>
      <c r="BM196" s="444"/>
      <c r="BN196" s="444"/>
      <c r="BO196" s="444"/>
      <c r="BP196" s="444"/>
      <c r="BQ196" s="444"/>
      <c r="BR196" s="444"/>
      <c r="BS196" s="444"/>
      <c r="BT196" s="444"/>
      <c r="BU196" s="444"/>
      <c r="BV196" s="444"/>
      <c r="BW196" s="444"/>
      <c r="BX196" s="444"/>
      <c r="BY196" s="444"/>
      <c r="BZ196" s="444"/>
      <c r="CA196" s="444"/>
      <c r="CB196" s="444"/>
      <c r="CC196" s="444"/>
      <c r="CD196" s="444"/>
      <c r="CE196" s="444"/>
      <c r="CF196" s="444"/>
      <c r="CG196" s="444"/>
      <c r="CH196" s="444"/>
      <c r="CI196" s="444"/>
      <c r="CJ196" s="444"/>
      <c r="CK196" s="444"/>
      <c r="CL196" s="444"/>
      <c r="CM196" s="444"/>
    </row>
    <row r="197" spans="1:91" s="953" customFormat="1" x14ac:dyDescent="0.2">
      <c r="A197" s="969"/>
      <c r="B197" s="970"/>
      <c r="C197" s="970"/>
      <c r="D197" s="971" t="s">
        <v>8089</v>
      </c>
      <c r="E197" s="970" t="s">
        <v>8126</v>
      </c>
      <c r="F197" s="972"/>
      <c r="G197" s="973"/>
      <c r="H197" s="949">
        <f t="shared" si="37"/>
        <v>0</v>
      </c>
      <c r="I197" s="949">
        <f t="shared" si="35"/>
        <v>0</v>
      </c>
      <c r="J197" s="950"/>
      <c r="K197" s="951"/>
      <c r="L197" s="952"/>
      <c r="M197" s="952"/>
      <c r="N197" s="952"/>
      <c r="O197" s="952"/>
      <c r="P197" s="952"/>
      <c r="Q197" s="952"/>
      <c r="R197" s="952"/>
      <c r="S197" s="952"/>
      <c r="T197" s="952"/>
      <c r="U197" s="952"/>
      <c r="V197" s="952"/>
      <c r="W197" s="952"/>
      <c r="X197" s="952"/>
      <c r="Y197" s="952"/>
      <c r="Z197" s="952"/>
      <c r="AA197" s="952"/>
      <c r="AB197" s="952"/>
      <c r="AC197" s="952"/>
      <c r="AD197" s="952"/>
      <c r="AE197" s="952"/>
      <c r="AF197" s="952"/>
      <c r="AG197" s="952"/>
      <c r="AH197" s="952"/>
      <c r="AI197" s="952"/>
      <c r="AJ197" s="952"/>
      <c r="AK197" s="952"/>
      <c r="AL197" s="952"/>
      <c r="AM197" s="952"/>
      <c r="AN197" s="952"/>
      <c r="AO197" s="952"/>
      <c r="AP197" s="952"/>
      <c r="AQ197" s="952"/>
      <c r="AR197" s="952"/>
      <c r="AS197" s="952"/>
      <c r="AT197" s="952"/>
      <c r="AU197" s="952"/>
      <c r="AV197" s="952"/>
      <c r="AW197" s="952"/>
      <c r="AX197" s="952"/>
      <c r="AY197" s="952"/>
      <c r="AZ197" s="952"/>
      <c r="BA197" s="952"/>
      <c r="BB197" s="952"/>
      <c r="BC197" s="952"/>
      <c r="BD197" s="952"/>
      <c r="BE197" s="952"/>
      <c r="BF197" s="952"/>
      <c r="BG197" s="952"/>
      <c r="BH197" s="952"/>
      <c r="BI197" s="952"/>
      <c r="BJ197" s="952"/>
      <c r="BK197" s="952"/>
      <c r="BL197" s="952"/>
      <c r="BM197" s="952"/>
      <c r="BN197" s="952"/>
      <c r="BO197" s="952"/>
      <c r="BP197" s="952"/>
      <c r="BQ197" s="952"/>
      <c r="BR197" s="952"/>
      <c r="BS197" s="952"/>
      <c r="BT197" s="952"/>
      <c r="BU197" s="952"/>
      <c r="BV197" s="952"/>
      <c r="BW197" s="952"/>
      <c r="BX197" s="952"/>
      <c r="BY197" s="952"/>
      <c r="BZ197" s="952"/>
      <c r="CA197" s="952"/>
      <c r="CB197" s="952"/>
      <c r="CC197" s="952"/>
      <c r="CD197" s="952"/>
      <c r="CE197" s="952"/>
      <c r="CF197" s="952"/>
      <c r="CG197" s="952"/>
      <c r="CH197" s="952"/>
      <c r="CI197" s="952"/>
      <c r="CJ197" s="952"/>
      <c r="CK197" s="952"/>
      <c r="CL197" s="952"/>
      <c r="CM197" s="952"/>
    </row>
    <row r="198" spans="1:91" s="445" customFormat="1" x14ac:dyDescent="0.2">
      <c r="A198" s="750" t="s">
        <v>8965</v>
      </c>
      <c r="B198" s="482" t="s">
        <v>4919</v>
      </c>
      <c r="C198" s="483" t="s">
        <v>9030</v>
      </c>
      <c r="D198" s="478" t="s">
        <v>8090</v>
      </c>
      <c r="E198" s="482" t="s">
        <v>589</v>
      </c>
      <c r="F198" s="499">
        <f>'Memória  '!H998</f>
        <v>10</v>
      </c>
      <c r="G198" s="788">
        <v>65.66</v>
      </c>
      <c r="H198" s="456">
        <f t="shared" si="38"/>
        <v>81.459999999999994</v>
      </c>
      <c r="I198" s="456">
        <f t="shared" si="35"/>
        <v>814.6</v>
      </c>
      <c r="J198" s="839"/>
      <c r="K198" s="847"/>
      <c r="L198" s="444"/>
      <c r="M198" s="444"/>
      <c r="N198" s="444"/>
      <c r="O198" s="444"/>
      <c r="P198" s="444"/>
      <c r="Q198" s="444"/>
      <c r="R198" s="444"/>
      <c r="S198" s="444"/>
      <c r="T198" s="444"/>
      <c r="U198" s="444"/>
      <c r="V198" s="444"/>
      <c r="W198" s="444"/>
      <c r="X198" s="444"/>
      <c r="Y198" s="444"/>
      <c r="Z198" s="444"/>
      <c r="AA198" s="444"/>
      <c r="AB198" s="444"/>
      <c r="AC198" s="444"/>
      <c r="AD198" s="444"/>
      <c r="AE198" s="444"/>
      <c r="AF198" s="444"/>
      <c r="AG198" s="444"/>
      <c r="AH198" s="444"/>
      <c r="AI198" s="444"/>
      <c r="AJ198" s="444"/>
      <c r="AK198" s="444"/>
      <c r="AL198" s="444"/>
      <c r="AM198" s="444"/>
      <c r="AN198" s="444"/>
      <c r="AO198" s="444"/>
      <c r="AP198" s="444"/>
      <c r="AQ198" s="444"/>
      <c r="AR198" s="444"/>
      <c r="AS198" s="444"/>
      <c r="AT198" s="444"/>
      <c r="AU198" s="444"/>
      <c r="AV198" s="444"/>
      <c r="AW198" s="444"/>
      <c r="AX198" s="444"/>
      <c r="AY198" s="444"/>
      <c r="AZ198" s="444"/>
      <c r="BA198" s="444"/>
      <c r="BB198" s="444"/>
      <c r="BC198" s="444"/>
      <c r="BD198" s="444"/>
      <c r="BE198" s="444"/>
      <c r="BF198" s="444"/>
      <c r="BG198" s="444"/>
      <c r="BH198" s="444"/>
      <c r="BI198" s="444"/>
      <c r="BJ198" s="444"/>
      <c r="BK198" s="444"/>
      <c r="BL198" s="444"/>
      <c r="BM198" s="444"/>
      <c r="BN198" s="444"/>
      <c r="BO198" s="444"/>
      <c r="BP198" s="444"/>
      <c r="BQ198" s="444"/>
      <c r="BR198" s="444"/>
      <c r="BS198" s="444"/>
      <c r="BT198" s="444"/>
      <c r="BU198" s="444"/>
      <c r="BV198" s="444"/>
      <c r="BW198" s="444"/>
      <c r="BX198" s="444"/>
      <c r="BY198" s="444"/>
      <c r="BZ198" s="444"/>
      <c r="CA198" s="444"/>
      <c r="CB198" s="444"/>
      <c r="CC198" s="444"/>
      <c r="CD198" s="444"/>
      <c r="CE198" s="444"/>
      <c r="CF198" s="444"/>
      <c r="CG198" s="444"/>
      <c r="CH198" s="444"/>
      <c r="CI198" s="444"/>
      <c r="CJ198" s="444"/>
      <c r="CK198" s="444"/>
      <c r="CL198" s="444"/>
      <c r="CM198" s="444"/>
    </row>
    <row r="199" spans="1:91" s="445" customFormat="1" x14ac:dyDescent="0.2">
      <c r="A199" s="751" t="s">
        <v>8964</v>
      </c>
      <c r="B199" s="677" t="s">
        <v>8894</v>
      </c>
      <c r="C199" s="900" t="s">
        <v>9437</v>
      </c>
      <c r="D199" s="678" t="s">
        <v>8893</v>
      </c>
      <c r="E199" s="677" t="s">
        <v>589</v>
      </c>
      <c r="F199" s="679">
        <f>'Memória  '!H999</f>
        <v>10</v>
      </c>
      <c r="G199" s="788">
        <v>100.99</v>
      </c>
      <c r="H199" s="586">
        <f t="shared" si="38"/>
        <v>125.29</v>
      </c>
      <c r="I199" s="586">
        <f t="shared" si="35"/>
        <v>1252.9000000000001</v>
      </c>
      <c r="J199" s="930"/>
      <c r="K199" s="931"/>
      <c r="L199" s="444"/>
      <c r="M199" s="444"/>
      <c r="N199" s="444"/>
      <c r="O199" s="444"/>
      <c r="P199" s="444"/>
      <c r="Q199" s="444"/>
      <c r="R199" s="444"/>
      <c r="S199" s="444"/>
      <c r="T199" s="444"/>
      <c r="U199" s="444"/>
      <c r="V199" s="444"/>
      <c r="W199" s="444"/>
      <c r="X199" s="444"/>
      <c r="Y199" s="444"/>
      <c r="Z199" s="444"/>
      <c r="AA199" s="444"/>
      <c r="AB199" s="444"/>
      <c r="AC199" s="444"/>
      <c r="AD199" s="444"/>
      <c r="AE199" s="444"/>
      <c r="AF199" s="444"/>
      <c r="AG199" s="444"/>
      <c r="AH199" s="444"/>
      <c r="AI199" s="444"/>
      <c r="AJ199" s="444"/>
      <c r="AK199" s="444"/>
      <c r="AL199" s="444"/>
      <c r="AM199" s="444"/>
      <c r="AN199" s="444"/>
      <c r="AO199" s="444"/>
      <c r="AP199" s="444"/>
      <c r="AQ199" s="444"/>
      <c r="AR199" s="444"/>
      <c r="AS199" s="444"/>
      <c r="AT199" s="444"/>
      <c r="AU199" s="444"/>
      <c r="AV199" s="444"/>
      <c r="AW199" s="444"/>
      <c r="AX199" s="444"/>
      <c r="AY199" s="444"/>
      <c r="AZ199" s="444"/>
      <c r="BA199" s="444"/>
      <c r="BB199" s="444"/>
      <c r="BC199" s="444"/>
      <c r="BD199" s="444"/>
      <c r="BE199" s="444"/>
      <c r="BF199" s="444"/>
      <c r="BG199" s="444"/>
      <c r="BH199" s="444"/>
      <c r="BI199" s="444"/>
      <c r="BJ199" s="444"/>
      <c r="BK199" s="444"/>
      <c r="BL199" s="444"/>
      <c r="BM199" s="444"/>
      <c r="BN199" s="444"/>
      <c r="BO199" s="444"/>
      <c r="BP199" s="444"/>
      <c r="BQ199" s="444"/>
      <c r="BR199" s="444"/>
      <c r="BS199" s="444"/>
      <c r="BT199" s="444"/>
      <c r="BU199" s="444"/>
      <c r="BV199" s="444"/>
      <c r="BW199" s="444"/>
      <c r="BX199" s="444"/>
      <c r="BY199" s="444"/>
      <c r="BZ199" s="444"/>
      <c r="CA199" s="444"/>
      <c r="CB199" s="444"/>
      <c r="CC199" s="444"/>
      <c r="CD199" s="444"/>
      <c r="CE199" s="444"/>
      <c r="CF199" s="444"/>
      <c r="CG199" s="444"/>
      <c r="CH199" s="444"/>
      <c r="CI199" s="444"/>
      <c r="CJ199" s="444"/>
      <c r="CK199" s="444"/>
      <c r="CL199" s="444"/>
      <c r="CM199" s="444"/>
    </row>
    <row r="200" spans="1:91" s="445" customFormat="1" x14ac:dyDescent="0.2">
      <c r="A200" s="751" t="s">
        <v>8966</v>
      </c>
      <c r="B200" s="677" t="s">
        <v>9025</v>
      </c>
      <c r="C200" s="900">
        <v>58113</v>
      </c>
      <c r="D200" s="678" t="s">
        <v>8091</v>
      </c>
      <c r="E200" s="677" t="s">
        <v>589</v>
      </c>
      <c r="F200" s="679">
        <f>'Memória  '!H1000</f>
        <v>1</v>
      </c>
      <c r="G200" s="788">
        <v>570.72</v>
      </c>
      <c r="H200" s="586">
        <f t="shared" si="38"/>
        <v>708.04</v>
      </c>
      <c r="I200" s="586">
        <f t="shared" si="35"/>
        <v>708.04</v>
      </c>
      <c r="J200" s="930"/>
      <c r="K200" s="931"/>
      <c r="L200" s="444"/>
      <c r="M200" s="444"/>
      <c r="N200" s="444"/>
      <c r="O200" s="444"/>
      <c r="P200" s="444"/>
      <c r="Q200" s="444"/>
      <c r="R200" s="444"/>
      <c r="S200" s="444"/>
      <c r="T200" s="444"/>
      <c r="U200" s="444"/>
      <c r="V200" s="444"/>
      <c r="W200" s="444"/>
      <c r="X200" s="444"/>
      <c r="Y200" s="444"/>
      <c r="Z200" s="444"/>
      <c r="AA200" s="444"/>
      <c r="AB200" s="444"/>
      <c r="AC200" s="444"/>
      <c r="AD200" s="444"/>
      <c r="AE200" s="444"/>
      <c r="AF200" s="444"/>
      <c r="AG200" s="444"/>
      <c r="AH200" s="444"/>
      <c r="AI200" s="444"/>
      <c r="AJ200" s="444"/>
      <c r="AK200" s="444"/>
      <c r="AL200" s="444"/>
      <c r="AM200" s="444"/>
      <c r="AN200" s="444"/>
      <c r="AO200" s="444"/>
      <c r="AP200" s="444"/>
      <c r="AQ200" s="444"/>
      <c r="AR200" s="444"/>
      <c r="AS200" s="444"/>
      <c r="AT200" s="444"/>
      <c r="AU200" s="444"/>
      <c r="AV200" s="444"/>
      <c r="AW200" s="444"/>
      <c r="AX200" s="444"/>
      <c r="AY200" s="444"/>
      <c r="AZ200" s="444"/>
      <c r="BA200" s="444"/>
      <c r="BB200" s="444"/>
      <c r="BC200" s="444"/>
      <c r="BD200" s="444"/>
      <c r="BE200" s="444"/>
      <c r="BF200" s="444"/>
      <c r="BG200" s="444"/>
      <c r="BH200" s="444"/>
      <c r="BI200" s="444"/>
      <c r="BJ200" s="444"/>
      <c r="BK200" s="444"/>
      <c r="BL200" s="444"/>
      <c r="BM200" s="444"/>
      <c r="BN200" s="444"/>
      <c r="BO200" s="444"/>
      <c r="BP200" s="444"/>
      <c r="BQ200" s="444"/>
      <c r="BR200" s="444"/>
      <c r="BS200" s="444"/>
      <c r="BT200" s="444"/>
      <c r="BU200" s="444"/>
      <c r="BV200" s="444"/>
      <c r="BW200" s="444"/>
      <c r="BX200" s="444"/>
      <c r="BY200" s="444"/>
      <c r="BZ200" s="444"/>
      <c r="CA200" s="444"/>
      <c r="CB200" s="444"/>
      <c r="CC200" s="444"/>
      <c r="CD200" s="444"/>
      <c r="CE200" s="444"/>
      <c r="CF200" s="444"/>
      <c r="CG200" s="444"/>
      <c r="CH200" s="444"/>
      <c r="CI200" s="444"/>
      <c r="CJ200" s="444"/>
      <c r="CK200" s="444"/>
      <c r="CL200" s="444"/>
      <c r="CM200" s="444"/>
    </row>
    <row r="201" spans="1:91" s="820" customFormat="1" x14ac:dyDescent="0.2">
      <c r="A201" s="823"/>
      <c r="B201" s="824"/>
      <c r="C201" s="824"/>
      <c r="D201" s="815" t="s">
        <v>8092</v>
      </c>
      <c r="E201" s="824" t="s">
        <v>8126</v>
      </c>
      <c r="F201" s="827"/>
      <c r="G201" s="828"/>
      <c r="H201" s="818">
        <f t="shared" si="37"/>
        <v>0</v>
      </c>
      <c r="I201" s="818">
        <f t="shared" si="35"/>
        <v>0</v>
      </c>
      <c r="J201" s="839"/>
      <c r="K201" s="847"/>
      <c r="L201" s="819"/>
      <c r="M201" s="819"/>
      <c r="N201" s="819"/>
      <c r="O201" s="819"/>
      <c r="P201" s="819"/>
      <c r="Q201" s="819"/>
      <c r="R201" s="819"/>
      <c r="S201" s="819"/>
      <c r="T201" s="819"/>
      <c r="U201" s="819"/>
      <c r="V201" s="819"/>
      <c r="W201" s="819"/>
      <c r="X201" s="819"/>
      <c r="Y201" s="819"/>
      <c r="Z201" s="819"/>
      <c r="AA201" s="819"/>
      <c r="AB201" s="819"/>
      <c r="AC201" s="819"/>
      <c r="AD201" s="819"/>
      <c r="AE201" s="819"/>
      <c r="AF201" s="819"/>
      <c r="AG201" s="819"/>
      <c r="AH201" s="819"/>
      <c r="AI201" s="819"/>
      <c r="AJ201" s="819"/>
      <c r="AK201" s="819"/>
      <c r="AL201" s="819"/>
      <c r="AM201" s="819"/>
      <c r="AN201" s="819"/>
      <c r="AO201" s="819"/>
      <c r="AP201" s="819"/>
      <c r="AQ201" s="819"/>
      <c r="AR201" s="819"/>
      <c r="AS201" s="819"/>
      <c r="AT201" s="819"/>
      <c r="AU201" s="819"/>
      <c r="AV201" s="819"/>
      <c r="AW201" s="819"/>
      <c r="AX201" s="819"/>
      <c r="AY201" s="819"/>
      <c r="AZ201" s="819"/>
      <c r="BA201" s="819"/>
      <c r="BB201" s="819"/>
      <c r="BC201" s="819"/>
      <c r="BD201" s="819"/>
      <c r="BE201" s="819"/>
      <c r="BF201" s="819"/>
      <c r="BG201" s="819"/>
      <c r="BH201" s="819"/>
      <c r="BI201" s="819"/>
      <c r="BJ201" s="819"/>
      <c r="BK201" s="819"/>
      <c r="BL201" s="819"/>
      <c r="BM201" s="819"/>
      <c r="BN201" s="819"/>
      <c r="BO201" s="819"/>
      <c r="BP201" s="819"/>
      <c r="BQ201" s="819"/>
      <c r="BR201" s="819"/>
      <c r="BS201" s="819"/>
      <c r="BT201" s="819"/>
      <c r="BU201" s="819"/>
      <c r="BV201" s="819"/>
      <c r="BW201" s="819"/>
      <c r="BX201" s="819"/>
      <c r="BY201" s="819"/>
      <c r="BZ201" s="819"/>
      <c r="CA201" s="819"/>
      <c r="CB201" s="819"/>
      <c r="CC201" s="819"/>
      <c r="CD201" s="819"/>
      <c r="CE201" s="819"/>
      <c r="CF201" s="819"/>
      <c r="CG201" s="819"/>
      <c r="CH201" s="819"/>
      <c r="CI201" s="819"/>
      <c r="CJ201" s="819"/>
      <c r="CK201" s="819"/>
      <c r="CL201" s="819"/>
      <c r="CM201" s="819"/>
    </row>
    <row r="202" spans="1:91" s="445" customFormat="1" ht="25.5" x14ac:dyDescent="0.2">
      <c r="A202" s="750" t="s">
        <v>8967</v>
      </c>
      <c r="B202" s="482" t="s">
        <v>4897</v>
      </c>
      <c r="C202" s="483" t="s">
        <v>9030</v>
      </c>
      <c r="D202" s="469" t="str">
        <f>IF(B202="","",VLOOKUP($B202,Relatório!$A$3:$I$4070,3,FALSE))</f>
        <v>LUMINÁRIA DE EMERGÊNCIA AUTÔNOMA, TIPO LED POTÊNCIA TOTAL DE 2W, FORNECIMENTO E INSTALAÇÃO</v>
      </c>
      <c r="E202" s="468" t="s">
        <v>8082</v>
      </c>
      <c r="F202" s="650">
        <f>'Memória  '!H1002</f>
        <v>30</v>
      </c>
      <c r="G202" s="784">
        <v>26.87</v>
      </c>
      <c r="H202" s="456">
        <f t="shared" si="38"/>
        <v>33.33</v>
      </c>
      <c r="I202" s="456">
        <f t="shared" si="35"/>
        <v>999.9</v>
      </c>
      <c r="J202" s="839"/>
      <c r="K202" s="847"/>
      <c r="L202" s="444"/>
      <c r="M202" s="444"/>
      <c r="N202" s="444"/>
      <c r="O202" s="444"/>
      <c r="P202" s="444"/>
      <c r="Q202" s="444"/>
      <c r="R202" s="444"/>
      <c r="S202" s="444"/>
      <c r="T202" s="444"/>
      <c r="U202" s="444"/>
      <c r="V202" s="444"/>
      <c r="W202" s="444"/>
      <c r="X202" s="444"/>
      <c r="Y202" s="444"/>
      <c r="Z202" s="444"/>
      <c r="AA202" s="444"/>
      <c r="AB202" s="444"/>
      <c r="AC202" s="444"/>
      <c r="AD202" s="444"/>
      <c r="AE202" s="444"/>
      <c r="AF202" s="444"/>
      <c r="AG202" s="444"/>
      <c r="AH202" s="444"/>
      <c r="AI202" s="444"/>
      <c r="AJ202" s="444"/>
      <c r="AK202" s="444"/>
      <c r="AL202" s="444"/>
      <c r="AM202" s="444"/>
      <c r="AN202" s="444"/>
      <c r="AO202" s="444"/>
      <c r="AP202" s="444"/>
      <c r="AQ202" s="444"/>
      <c r="AR202" s="444"/>
      <c r="AS202" s="444"/>
      <c r="AT202" s="444"/>
      <c r="AU202" s="444"/>
      <c r="AV202" s="444"/>
      <c r="AW202" s="444"/>
      <c r="AX202" s="444"/>
      <c r="AY202" s="444"/>
      <c r="AZ202" s="444"/>
      <c r="BA202" s="444"/>
      <c r="BB202" s="444"/>
      <c r="BC202" s="444"/>
      <c r="BD202" s="444"/>
      <c r="BE202" s="444"/>
      <c r="BF202" s="444"/>
      <c r="BG202" s="444"/>
      <c r="BH202" s="444"/>
      <c r="BI202" s="444"/>
      <c r="BJ202" s="444"/>
      <c r="BK202" s="444"/>
      <c r="BL202" s="444"/>
      <c r="BM202" s="444"/>
      <c r="BN202" s="444"/>
      <c r="BO202" s="444"/>
      <c r="BP202" s="444"/>
      <c r="BQ202" s="444"/>
      <c r="BR202" s="444"/>
      <c r="BS202" s="444"/>
      <c r="BT202" s="444"/>
      <c r="BU202" s="444"/>
      <c r="BV202" s="444"/>
      <c r="BW202" s="444"/>
      <c r="BX202" s="444"/>
      <c r="BY202" s="444"/>
      <c r="BZ202" s="444"/>
      <c r="CA202" s="444"/>
      <c r="CB202" s="444"/>
      <c r="CC202" s="444"/>
      <c r="CD202" s="444"/>
      <c r="CE202" s="444"/>
      <c r="CF202" s="444"/>
      <c r="CG202" s="444"/>
      <c r="CH202" s="444"/>
      <c r="CI202" s="444"/>
      <c r="CJ202" s="444"/>
      <c r="CK202" s="444"/>
      <c r="CL202" s="444"/>
      <c r="CM202" s="444"/>
    </row>
    <row r="203" spans="1:91" s="913" customFormat="1" x14ac:dyDescent="0.2">
      <c r="A203" s="905" t="s">
        <v>9426</v>
      </c>
      <c r="B203" s="906"/>
      <c r="C203" s="906" t="s">
        <v>9030</v>
      </c>
      <c r="D203" s="907" t="s">
        <v>4931</v>
      </c>
      <c r="E203" s="906" t="s">
        <v>8126</v>
      </c>
      <c r="F203" s="914"/>
      <c r="G203" s="915"/>
      <c r="H203" s="917"/>
      <c r="I203" s="918">
        <f>SUM(I205:I214)</f>
        <v>139228.38000000006</v>
      </c>
      <c r="J203" s="911"/>
      <c r="K203" s="912"/>
    </row>
    <row r="204" spans="1:91" s="820" customFormat="1" x14ac:dyDescent="0.2">
      <c r="A204" s="823"/>
      <c r="B204" s="824"/>
      <c r="C204" s="824"/>
      <c r="D204" s="815" t="s">
        <v>8970</v>
      </c>
      <c r="E204" s="824" t="s">
        <v>8126</v>
      </c>
      <c r="F204" s="825"/>
      <c r="G204" s="826"/>
      <c r="H204" s="818"/>
      <c r="I204" s="818"/>
      <c r="J204" s="839"/>
      <c r="K204" s="847"/>
      <c r="L204" s="819"/>
      <c r="M204" s="819"/>
      <c r="N204" s="819"/>
      <c r="O204" s="819"/>
      <c r="P204" s="819"/>
      <c r="Q204" s="819"/>
      <c r="R204" s="819"/>
      <c r="S204" s="819"/>
      <c r="T204" s="819"/>
      <c r="U204" s="819"/>
      <c r="V204" s="819"/>
      <c r="W204" s="819"/>
      <c r="X204" s="819"/>
      <c r="Y204" s="819"/>
      <c r="Z204" s="819"/>
      <c r="AA204" s="819"/>
      <c r="AB204" s="819"/>
      <c r="AC204" s="819"/>
      <c r="AD204" s="819"/>
      <c r="AE204" s="819"/>
      <c r="AF204" s="819"/>
      <c r="AG204" s="819"/>
      <c r="AH204" s="819"/>
      <c r="AI204" s="819"/>
      <c r="AJ204" s="819"/>
      <c r="AK204" s="819"/>
      <c r="AL204" s="819"/>
      <c r="AM204" s="819"/>
      <c r="AN204" s="819"/>
      <c r="AO204" s="819"/>
      <c r="AP204" s="819"/>
      <c r="AQ204" s="819"/>
      <c r="AR204" s="819"/>
      <c r="AS204" s="819"/>
      <c r="AT204" s="819"/>
      <c r="AU204" s="819"/>
      <c r="AV204" s="819"/>
      <c r="AW204" s="819"/>
      <c r="AX204" s="819"/>
      <c r="AY204" s="819"/>
      <c r="AZ204" s="819"/>
      <c r="BA204" s="819"/>
      <c r="BB204" s="819"/>
      <c r="BC204" s="819"/>
      <c r="BD204" s="819"/>
      <c r="BE204" s="819"/>
      <c r="BF204" s="819"/>
      <c r="BG204" s="819"/>
      <c r="BH204" s="819"/>
      <c r="BI204" s="819"/>
      <c r="BJ204" s="819"/>
      <c r="BK204" s="819"/>
      <c r="BL204" s="819"/>
      <c r="BM204" s="819"/>
      <c r="BN204" s="819"/>
      <c r="BO204" s="819"/>
      <c r="BP204" s="819"/>
      <c r="BQ204" s="819"/>
      <c r="BR204" s="819"/>
      <c r="BS204" s="819"/>
      <c r="BT204" s="819"/>
      <c r="BU204" s="819"/>
      <c r="BV204" s="819"/>
      <c r="BW204" s="819"/>
      <c r="BX204" s="819"/>
      <c r="BY204" s="819"/>
      <c r="BZ204" s="819"/>
      <c r="CA204" s="819"/>
      <c r="CB204" s="819"/>
      <c r="CC204" s="819"/>
      <c r="CD204" s="819"/>
      <c r="CE204" s="819"/>
      <c r="CF204" s="819"/>
      <c r="CG204" s="819"/>
      <c r="CH204" s="819"/>
      <c r="CI204" s="819"/>
      <c r="CJ204" s="819"/>
      <c r="CK204" s="819"/>
      <c r="CL204" s="819"/>
      <c r="CM204" s="819"/>
    </row>
    <row r="205" spans="1:91" s="445" customFormat="1" ht="25.5" x14ac:dyDescent="0.2">
      <c r="A205" s="750" t="s">
        <v>8968</v>
      </c>
      <c r="B205" s="482" t="s">
        <v>4116</v>
      </c>
      <c r="C205" s="483" t="s">
        <v>9030</v>
      </c>
      <c r="D205" s="469" t="str">
        <f>IF(B205="","",VLOOKUP($B205,Relatório!$A$3:$I$4070,3,FALSE))</f>
        <v>FORNECIMENTO E ASSENTAMENTO DE TUBO DE COBRE CLASSE "A" SEM COSTURA SOLDÁVEL, INCLUSIVE CONEXÕES E SUPORTES, D = 22 MM (3/4")</v>
      </c>
      <c r="E205" s="468" t="s">
        <v>8081</v>
      </c>
      <c r="F205" s="650">
        <f>'Memória  '!H1005</f>
        <v>230</v>
      </c>
      <c r="G205" s="784">
        <v>152.61000000000001</v>
      </c>
      <c r="H205" s="456">
        <f t="shared" ref="H205:H206" si="39">ROUND((G205*1.2406),2)</f>
        <v>189.33</v>
      </c>
      <c r="I205" s="456">
        <f t="shared" si="35"/>
        <v>43545.9</v>
      </c>
      <c r="J205" s="839"/>
      <c r="K205" s="847"/>
      <c r="L205" s="444"/>
      <c r="M205" s="444"/>
      <c r="N205" s="444"/>
      <c r="O205" s="444"/>
      <c r="P205" s="444"/>
      <c r="Q205" s="444"/>
      <c r="R205" s="444"/>
      <c r="S205" s="444"/>
      <c r="T205" s="444"/>
      <c r="U205" s="444"/>
      <c r="V205" s="444"/>
      <c r="W205" s="444"/>
      <c r="X205" s="444"/>
      <c r="Y205" s="444"/>
      <c r="Z205" s="444"/>
      <c r="AA205" s="444"/>
      <c r="AB205" s="444"/>
      <c r="AC205" s="444"/>
      <c r="AD205" s="444"/>
      <c r="AE205" s="444"/>
      <c r="AF205" s="444"/>
      <c r="AG205" s="444"/>
      <c r="AH205" s="444"/>
      <c r="AI205" s="444"/>
      <c r="AJ205" s="444"/>
      <c r="AK205" s="444"/>
      <c r="AL205" s="444"/>
      <c r="AM205" s="444"/>
      <c r="AN205" s="444"/>
      <c r="AO205" s="444"/>
      <c r="AP205" s="444"/>
      <c r="AQ205" s="444"/>
      <c r="AR205" s="444"/>
      <c r="AS205" s="444"/>
      <c r="AT205" s="444"/>
      <c r="AU205" s="444"/>
      <c r="AV205" s="444"/>
      <c r="AW205" s="444"/>
      <c r="AX205" s="444"/>
      <c r="AY205" s="444"/>
      <c r="AZ205" s="444"/>
      <c r="BA205" s="444"/>
      <c r="BB205" s="444"/>
      <c r="BC205" s="444"/>
      <c r="BD205" s="444"/>
      <c r="BE205" s="444"/>
      <c r="BF205" s="444"/>
      <c r="BG205" s="444"/>
      <c r="BH205" s="444"/>
      <c r="BI205" s="444"/>
      <c r="BJ205" s="444"/>
      <c r="BK205" s="444"/>
      <c r="BL205" s="444"/>
      <c r="BM205" s="444"/>
      <c r="BN205" s="444"/>
      <c r="BO205" s="444"/>
      <c r="BP205" s="444"/>
      <c r="BQ205" s="444"/>
      <c r="BR205" s="444"/>
      <c r="BS205" s="444"/>
      <c r="BT205" s="444"/>
      <c r="BU205" s="444"/>
      <c r="BV205" s="444"/>
      <c r="BW205" s="444"/>
      <c r="BX205" s="444"/>
      <c r="BY205" s="444"/>
      <c r="BZ205" s="444"/>
      <c r="CA205" s="444"/>
      <c r="CB205" s="444"/>
      <c r="CC205" s="444"/>
      <c r="CD205" s="444"/>
      <c r="CE205" s="444"/>
      <c r="CF205" s="444"/>
      <c r="CG205" s="444"/>
      <c r="CH205" s="444"/>
      <c r="CI205" s="444"/>
      <c r="CJ205" s="444"/>
      <c r="CK205" s="444"/>
      <c r="CL205" s="444"/>
      <c r="CM205" s="444"/>
    </row>
    <row r="206" spans="1:91" s="445" customFormat="1" ht="25.5" x14ac:dyDescent="0.2">
      <c r="A206" s="750" t="s">
        <v>8969</v>
      </c>
      <c r="B206" s="482" t="s">
        <v>4114</v>
      </c>
      <c r="C206" s="483" t="s">
        <v>9030</v>
      </c>
      <c r="D206" s="469" t="str">
        <f>IF(B206="","",VLOOKUP($B206,Relatório!$A$3:$I$4070,3,FALSE))</f>
        <v>FORNECIMENTO E ASSENTAMENTO DE TUBO DE COBRE CLASSE "A" SEM COSTURA SOLDÁVEL, INCLUSIVE CONEXÕES E SUPORTES, D = 1/2"</v>
      </c>
      <c r="E206" s="468" t="s">
        <v>8081</v>
      </c>
      <c r="F206" s="650">
        <f>'Memória  '!H1007</f>
        <v>570</v>
      </c>
      <c r="G206" s="784">
        <v>104.98</v>
      </c>
      <c r="H206" s="456">
        <f t="shared" si="39"/>
        <v>130.24</v>
      </c>
      <c r="I206" s="456">
        <f t="shared" si="35"/>
        <v>74236.800000000003</v>
      </c>
      <c r="J206" s="839"/>
      <c r="K206" s="847"/>
      <c r="L206" s="444"/>
      <c r="M206" s="444"/>
      <c r="N206" s="444"/>
      <c r="O206" s="444"/>
      <c r="P206" s="444"/>
      <c r="Q206" s="444"/>
      <c r="R206" s="444"/>
      <c r="S206" s="444"/>
      <c r="T206" s="444"/>
      <c r="U206" s="444"/>
      <c r="V206" s="444"/>
      <c r="W206" s="444"/>
      <c r="X206" s="444"/>
      <c r="Y206" s="444"/>
      <c r="Z206" s="444"/>
      <c r="AA206" s="444"/>
      <c r="AB206" s="444"/>
      <c r="AC206" s="444"/>
      <c r="AD206" s="444"/>
      <c r="AE206" s="444"/>
      <c r="AF206" s="444"/>
      <c r="AG206" s="444"/>
      <c r="AH206" s="444"/>
      <c r="AI206" s="444"/>
      <c r="AJ206" s="444"/>
      <c r="AK206" s="444"/>
      <c r="AL206" s="444"/>
      <c r="AM206" s="444"/>
      <c r="AN206" s="444"/>
      <c r="AO206" s="444"/>
      <c r="AP206" s="444"/>
      <c r="AQ206" s="444"/>
      <c r="AR206" s="444"/>
      <c r="AS206" s="444"/>
      <c r="AT206" s="444"/>
      <c r="AU206" s="444"/>
      <c r="AV206" s="444"/>
      <c r="AW206" s="444"/>
      <c r="AX206" s="444"/>
      <c r="AY206" s="444"/>
      <c r="AZ206" s="444"/>
      <c r="BA206" s="444"/>
      <c r="BB206" s="444"/>
      <c r="BC206" s="444"/>
      <c r="BD206" s="444"/>
      <c r="BE206" s="444"/>
      <c r="BF206" s="444"/>
      <c r="BG206" s="444"/>
      <c r="BH206" s="444"/>
      <c r="BI206" s="444"/>
      <c r="BJ206" s="444"/>
      <c r="BK206" s="444"/>
      <c r="BL206" s="444"/>
      <c r="BM206" s="444"/>
      <c r="BN206" s="444"/>
      <c r="BO206" s="444"/>
      <c r="BP206" s="444"/>
      <c r="BQ206" s="444"/>
      <c r="BR206" s="444"/>
      <c r="BS206" s="444"/>
      <c r="BT206" s="444"/>
      <c r="BU206" s="444"/>
      <c r="BV206" s="444"/>
      <c r="BW206" s="444"/>
      <c r="BX206" s="444"/>
      <c r="BY206" s="444"/>
      <c r="BZ206" s="444"/>
      <c r="CA206" s="444"/>
      <c r="CB206" s="444"/>
      <c r="CC206" s="444"/>
      <c r="CD206" s="444"/>
      <c r="CE206" s="444"/>
      <c r="CF206" s="444"/>
      <c r="CG206" s="444"/>
      <c r="CH206" s="444"/>
      <c r="CI206" s="444"/>
      <c r="CJ206" s="444"/>
      <c r="CK206" s="444"/>
      <c r="CL206" s="444"/>
      <c r="CM206" s="444"/>
    </row>
    <row r="207" spans="1:91" s="953" customFormat="1" x14ac:dyDescent="0.2">
      <c r="A207" s="969"/>
      <c r="B207" s="970"/>
      <c r="C207" s="970"/>
      <c r="D207" s="963" t="s">
        <v>8971</v>
      </c>
      <c r="E207" s="970" t="s">
        <v>8126</v>
      </c>
      <c r="F207" s="982"/>
      <c r="G207" s="973"/>
      <c r="H207" s="949"/>
      <c r="I207" s="949"/>
      <c r="J207" s="950"/>
      <c r="K207" s="951"/>
      <c r="L207" s="952"/>
      <c r="M207" s="952"/>
      <c r="N207" s="952"/>
      <c r="O207" s="952"/>
      <c r="P207" s="952"/>
      <c r="Q207" s="952"/>
      <c r="R207" s="952"/>
      <c r="S207" s="952"/>
      <c r="T207" s="952"/>
      <c r="U207" s="952"/>
      <c r="V207" s="952"/>
      <c r="W207" s="952"/>
      <c r="X207" s="952"/>
      <c r="Y207" s="952"/>
      <c r="Z207" s="952"/>
      <c r="AA207" s="952"/>
      <c r="AB207" s="952"/>
      <c r="AC207" s="952"/>
      <c r="AD207" s="952"/>
      <c r="AE207" s="952"/>
      <c r="AF207" s="952"/>
      <c r="AG207" s="952"/>
      <c r="AH207" s="952"/>
      <c r="AI207" s="952"/>
      <c r="AJ207" s="952"/>
      <c r="AK207" s="952"/>
      <c r="AL207" s="952"/>
      <c r="AM207" s="952"/>
      <c r="AN207" s="952"/>
      <c r="AO207" s="952"/>
      <c r="AP207" s="952"/>
      <c r="AQ207" s="952"/>
      <c r="AR207" s="952"/>
      <c r="AS207" s="952"/>
      <c r="AT207" s="952"/>
      <c r="AU207" s="952"/>
      <c r="AV207" s="952"/>
      <c r="AW207" s="952"/>
      <c r="AX207" s="952"/>
      <c r="AY207" s="952"/>
      <c r="AZ207" s="952"/>
      <c r="BA207" s="952"/>
      <c r="BB207" s="952"/>
      <c r="BC207" s="952"/>
      <c r="BD207" s="952"/>
      <c r="BE207" s="952"/>
      <c r="BF207" s="952"/>
      <c r="BG207" s="952"/>
      <c r="BH207" s="952"/>
      <c r="BI207" s="952"/>
      <c r="BJ207" s="952"/>
      <c r="BK207" s="952"/>
      <c r="BL207" s="952"/>
      <c r="BM207" s="952"/>
      <c r="BN207" s="952"/>
      <c r="BO207" s="952"/>
      <c r="BP207" s="952"/>
      <c r="BQ207" s="952"/>
      <c r="BR207" s="952"/>
      <c r="BS207" s="952"/>
      <c r="BT207" s="952"/>
      <c r="BU207" s="952"/>
      <c r="BV207" s="952"/>
      <c r="BW207" s="952"/>
      <c r="BX207" s="952"/>
      <c r="BY207" s="952"/>
      <c r="BZ207" s="952"/>
      <c r="CA207" s="952"/>
      <c r="CB207" s="952"/>
      <c r="CC207" s="952"/>
      <c r="CD207" s="952"/>
      <c r="CE207" s="952"/>
      <c r="CF207" s="952"/>
      <c r="CG207" s="952"/>
      <c r="CH207" s="952"/>
      <c r="CI207" s="952"/>
      <c r="CJ207" s="952"/>
      <c r="CK207" s="952"/>
      <c r="CL207" s="952"/>
      <c r="CM207" s="952"/>
    </row>
    <row r="208" spans="1:91" s="445" customFormat="1" x14ac:dyDescent="0.2">
      <c r="A208" s="750" t="s">
        <v>8975</v>
      </c>
      <c r="B208" s="482" t="s">
        <v>4935</v>
      </c>
      <c r="C208" s="483" t="s">
        <v>9030</v>
      </c>
      <c r="D208" s="469" t="str">
        <f>IF(B208="","",VLOOKUP($B208,Relatório!$A$3:$I$4070,3,FALSE))</f>
        <v>TUBO AÇO PRETO SCH-40, D = 3/4" SEM COSTURA</v>
      </c>
      <c r="E208" s="468" t="s">
        <v>8081</v>
      </c>
      <c r="F208" s="651">
        <f>'Memória  '!H1010</f>
        <v>341.19</v>
      </c>
      <c r="G208" s="784">
        <v>46.83</v>
      </c>
      <c r="H208" s="456">
        <f t="shared" ref="H208:H214" si="40">ROUND((G208*1.2406),2)</f>
        <v>58.1</v>
      </c>
      <c r="I208" s="456">
        <f t="shared" si="35"/>
        <v>19823.14</v>
      </c>
      <c r="J208" s="839"/>
      <c r="K208" s="847"/>
      <c r="L208" s="444"/>
      <c r="M208" s="444"/>
      <c r="N208" s="444"/>
      <c r="O208" s="444"/>
      <c r="P208" s="444"/>
      <c r="Q208" s="444"/>
      <c r="R208" s="444"/>
      <c r="S208" s="444"/>
      <c r="T208" s="444"/>
      <c r="U208" s="444"/>
      <c r="V208" s="444"/>
      <c r="W208" s="444"/>
      <c r="X208" s="444"/>
      <c r="Y208" s="444"/>
      <c r="Z208" s="444"/>
      <c r="AA208" s="444"/>
      <c r="AB208" s="444"/>
      <c r="AC208" s="444"/>
      <c r="AD208" s="444"/>
      <c r="AE208" s="444"/>
      <c r="AF208" s="444"/>
      <c r="AG208" s="444"/>
      <c r="AH208" s="444"/>
      <c r="AI208" s="444"/>
      <c r="AJ208" s="444"/>
      <c r="AK208" s="444"/>
      <c r="AL208" s="444"/>
      <c r="AM208" s="444"/>
      <c r="AN208" s="444"/>
      <c r="AO208" s="444"/>
      <c r="AP208" s="444"/>
      <c r="AQ208" s="444"/>
      <c r="AR208" s="444"/>
      <c r="AS208" s="444"/>
      <c r="AT208" s="444"/>
      <c r="AU208" s="444"/>
      <c r="AV208" s="444"/>
      <c r="AW208" s="444"/>
      <c r="AX208" s="444"/>
      <c r="AY208" s="444"/>
      <c r="AZ208" s="444"/>
      <c r="BA208" s="444"/>
      <c r="BB208" s="444"/>
      <c r="BC208" s="444"/>
      <c r="BD208" s="444"/>
      <c r="BE208" s="444"/>
      <c r="BF208" s="444"/>
      <c r="BG208" s="444"/>
      <c r="BH208" s="444"/>
      <c r="BI208" s="444"/>
      <c r="BJ208" s="444"/>
      <c r="BK208" s="444"/>
      <c r="BL208" s="444"/>
      <c r="BM208" s="444"/>
      <c r="BN208" s="444"/>
      <c r="BO208" s="444"/>
      <c r="BP208" s="444"/>
      <c r="BQ208" s="444"/>
      <c r="BR208" s="444"/>
      <c r="BS208" s="444"/>
      <c r="BT208" s="444"/>
      <c r="BU208" s="444"/>
      <c r="BV208" s="444"/>
      <c r="BW208" s="444"/>
      <c r="BX208" s="444"/>
      <c r="BY208" s="444"/>
      <c r="BZ208" s="444"/>
      <c r="CA208" s="444"/>
      <c r="CB208" s="444"/>
      <c r="CC208" s="444"/>
      <c r="CD208" s="444"/>
      <c r="CE208" s="444"/>
      <c r="CF208" s="444"/>
      <c r="CG208" s="444"/>
      <c r="CH208" s="444"/>
      <c r="CI208" s="444"/>
      <c r="CJ208" s="444"/>
      <c r="CK208" s="444"/>
      <c r="CL208" s="444"/>
      <c r="CM208" s="444"/>
    </row>
    <row r="209" spans="1:91" s="445" customFormat="1" ht="25.5" x14ac:dyDescent="0.2">
      <c r="A209" s="750" t="s">
        <v>8976</v>
      </c>
      <c r="B209" s="482" t="s">
        <v>4940</v>
      </c>
      <c r="C209" s="483" t="s">
        <v>9030</v>
      </c>
      <c r="D209" s="469" t="str">
        <f>IF(B209="","",VLOOKUP($B209,Relatório!$A$3:$I$4070,3,FALSE))</f>
        <v>REGISTRO DE BLOQUEIO EM LATÃO, DIÂMETRO DE 1/2"X1/2", ROSCA NPT, BAIXA PRESSÃO, INCLUSIVE ACESSÓRIOS DE VEDAÇÃO</v>
      </c>
      <c r="E209" s="468" t="s">
        <v>589</v>
      </c>
      <c r="F209" s="651">
        <f>'Memória  '!H1011</f>
        <v>1</v>
      </c>
      <c r="G209" s="784">
        <v>39.43</v>
      </c>
      <c r="H209" s="456">
        <f t="shared" si="40"/>
        <v>48.92</v>
      </c>
      <c r="I209" s="456">
        <f t="shared" si="35"/>
        <v>48.92</v>
      </c>
      <c r="J209" s="839"/>
      <c r="K209" s="847"/>
      <c r="L209" s="444"/>
      <c r="M209" s="444"/>
      <c r="N209" s="444"/>
      <c r="O209" s="444"/>
      <c r="P209" s="444"/>
      <c r="Q209" s="444"/>
      <c r="R209" s="444"/>
      <c r="S209" s="444"/>
      <c r="T209" s="444"/>
      <c r="U209" s="444"/>
      <c r="V209" s="444"/>
      <c r="W209" s="444"/>
      <c r="X209" s="444"/>
      <c r="Y209" s="444"/>
      <c r="Z209" s="444"/>
      <c r="AA209" s="444"/>
      <c r="AB209" s="444"/>
      <c r="AC209" s="444"/>
      <c r="AD209" s="444"/>
      <c r="AE209" s="444"/>
      <c r="AF209" s="444"/>
      <c r="AG209" s="444"/>
      <c r="AH209" s="444"/>
      <c r="AI209" s="444"/>
      <c r="AJ209" s="444"/>
      <c r="AK209" s="444"/>
      <c r="AL209" s="444"/>
      <c r="AM209" s="444"/>
      <c r="AN209" s="444"/>
      <c r="AO209" s="444"/>
      <c r="AP209" s="444"/>
      <c r="AQ209" s="444"/>
      <c r="AR209" s="444"/>
      <c r="AS209" s="444"/>
      <c r="AT209" s="444"/>
      <c r="AU209" s="444"/>
      <c r="AV209" s="444"/>
      <c r="AW209" s="444"/>
      <c r="AX209" s="444"/>
      <c r="AY209" s="444"/>
      <c r="AZ209" s="444"/>
      <c r="BA209" s="444"/>
      <c r="BB209" s="444"/>
      <c r="BC209" s="444"/>
      <c r="BD209" s="444"/>
      <c r="BE209" s="444"/>
      <c r="BF209" s="444"/>
      <c r="BG209" s="444"/>
      <c r="BH209" s="444"/>
      <c r="BI209" s="444"/>
      <c r="BJ209" s="444"/>
      <c r="BK209" s="444"/>
      <c r="BL209" s="444"/>
      <c r="BM209" s="444"/>
      <c r="BN209" s="444"/>
      <c r="BO209" s="444"/>
      <c r="BP209" s="444"/>
      <c r="BQ209" s="444"/>
      <c r="BR209" s="444"/>
      <c r="BS209" s="444"/>
      <c r="BT209" s="444"/>
      <c r="BU209" s="444"/>
      <c r="BV209" s="444"/>
      <c r="BW209" s="444"/>
      <c r="BX209" s="444"/>
      <c r="BY209" s="444"/>
      <c r="BZ209" s="444"/>
      <c r="CA209" s="444"/>
      <c r="CB209" s="444"/>
      <c r="CC209" s="444"/>
      <c r="CD209" s="444"/>
      <c r="CE209" s="444"/>
      <c r="CF209" s="444"/>
      <c r="CG209" s="444"/>
      <c r="CH209" s="444"/>
      <c r="CI209" s="444"/>
      <c r="CJ209" s="444"/>
      <c r="CK209" s="444"/>
      <c r="CL209" s="444"/>
      <c r="CM209" s="444"/>
    </row>
    <row r="210" spans="1:91" s="445" customFormat="1" x14ac:dyDescent="0.2">
      <c r="A210" s="750" t="s">
        <v>8977</v>
      </c>
      <c r="B210" s="482" t="s">
        <v>4946</v>
      </c>
      <c r="C210" s="483" t="s">
        <v>9030</v>
      </c>
      <c r="D210" s="469" t="str">
        <f>IF(B210="","",VLOOKUP($B210,Relatório!$A$3:$I$4070,3,FALSE))</f>
        <v>VÁLVULA DE ESFERA TRIPARTIDA COM ROSCA NPT, CLASSE 300lbs - 3/4"</v>
      </c>
      <c r="E210" s="468" t="s">
        <v>589</v>
      </c>
      <c r="F210" s="651">
        <f>'Memória  '!H1012</f>
        <v>1</v>
      </c>
      <c r="G210" s="784">
        <v>137.51</v>
      </c>
      <c r="H210" s="456">
        <f t="shared" si="40"/>
        <v>170.59</v>
      </c>
      <c r="I210" s="456">
        <f t="shared" si="35"/>
        <v>170.59</v>
      </c>
      <c r="J210" s="839"/>
      <c r="K210" s="847"/>
      <c r="L210" s="444"/>
      <c r="M210" s="444"/>
      <c r="N210" s="444"/>
      <c r="O210" s="444"/>
      <c r="P210" s="444"/>
      <c r="Q210" s="444"/>
      <c r="R210" s="444"/>
      <c r="S210" s="444"/>
      <c r="T210" s="444"/>
      <c r="U210" s="444"/>
      <c r="V210" s="444"/>
      <c r="W210" s="444"/>
      <c r="X210" s="444"/>
      <c r="Y210" s="444"/>
      <c r="Z210" s="444"/>
      <c r="AA210" s="444"/>
      <c r="AB210" s="444"/>
      <c r="AC210" s="444"/>
      <c r="AD210" s="444"/>
      <c r="AE210" s="444"/>
      <c r="AF210" s="444"/>
      <c r="AG210" s="444"/>
      <c r="AH210" s="444"/>
      <c r="AI210" s="444"/>
      <c r="AJ210" s="444"/>
      <c r="AK210" s="444"/>
      <c r="AL210" s="444"/>
      <c r="AM210" s="444"/>
      <c r="AN210" s="444"/>
      <c r="AO210" s="444"/>
      <c r="AP210" s="444"/>
      <c r="AQ210" s="444"/>
      <c r="AR210" s="444"/>
      <c r="AS210" s="444"/>
      <c r="AT210" s="444"/>
      <c r="AU210" s="444"/>
      <c r="AV210" s="444"/>
      <c r="AW210" s="444"/>
      <c r="AX210" s="444"/>
      <c r="AY210" s="444"/>
      <c r="AZ210" s="444"/>
      <c r="BA210" s="444"/>
      <c r="BB210" s="444"/>
      <c r="BC210" s="444"/>
      <c r="BD210" s="444"/>
      <c r="BE210" s="444"/>
      <c r="BF210" s="444"/>
      <c r="BG210" s="444"/>
      <c r="BH210" s="444"/>
      <c r="BI210" s="444"/>
      <c r="BJ210" s="444"/>
      <c r="BK210" s="444"/>
      <c r="BL210" s="444"/>
      <c r="BM210" s="444"/>
      <c r="BN210" s="444"/>
      <c r="BO210" s="444"/>
      <c r="BP210" s="444"/>
      <c r="BQ210" s="444"/>
      <c r="BR210" s="444"/>
      <c r="BS210" s="444"/>
      <c r="BT210" s="444"/>
      <c r="BU210" s="444"/>
      <c r="BV210" s="444"/>
      <c r="BW210" s="444"/>
      <c r="BX210" s="444"/>
      <c r="BY210" s="444"/>
      <c r="BZ210" s="444"/>
      <c r="CA210" s="444"/>
      <c r="CB210" s="444"/>
      <c r="CC210" s="444"/>
      <c r="CD210" s="444"/>
      <c r="CE210" s="444"/>
      <c r="CF210" s="444"/>
      <c r="CG210" s="444"/>
      <c r="CH210" s="444"/>
      <c r="CI210" s="444"/>
      <c r="CJ210" s="444"/>
      <c r="CK210" s="444"/>
      <c r="CL210" s="444"/>
      <c r="CM210" s="444"/>
    </row>
    <row r="211" spans="1:91" s="445" customFormat="1" ht="25.5" x14ac:dyDescent="0.2">
      <c r="A211" s="750" t="s">
        <v>8978</v>
      </c>
      <c r="B211" s="482" t="s">
        <v>3438</v>
      </c>
      <c r="C211" s="483" t="s">
        <v>9030</v>
      </c>
      <c r="D211" s="469" t="str">
        <f>IF(B211="","",VLOOKUP($B211,Relatório!$A$3:$I$4070,3,FALSE))</f>
        <v>ENVELOPE DE CONCRETO PARA PROTEÇÃO DE TUBOS DE PVC ENTERRADO - CONCRETO TIPO A FCK = 13,5 MPA</v>
      </c>
      <c r="E211" s="468" t="s">
        <v>8574</v>
      </c>
      <c r="F211" s="651">
        <f>'Memória  '!H1013</f>
        <v>1.61</v>
      </c>
      <c r="G211" s="784">
        <v>588.04999999999995</v>
      </c>
      <c r="H211" s="456">
        <f t="shared" si="40"/>
        <v>729.53</v>
      </c>
      <c r="I211" s="456">
        <f t="shared" si="35"/>
        <v>1174.54</v>
      </c>
      <c r="J211" s="839"/>
      <c r="K211" s="847"/>
      <c r="L211" s="444"/>
      <c r="M211" s="444"/>
      <c r="N211" s="444"/>
      <c r="O211" s="444"/>
      <c r="P211" s="444"/>
      <c r="Q211" s="444"/>
      <c r="R211" s="444"/>
      <c r="S211" s="444"/>
      <c r="T211" s="444"/>
      <c r="U211" s="444"/>
      <c r="V211" s="444"/>
      <c r="W211" s="444"/>
      <c r="X211" s="444"/>
      <c r="Y211" s="444"/>
      <c r="Z211" s="444"/>
      <c r="AA211" s="444"/>
      <c r="AB211" s="444"/>
      <c r="AC211" s="444"/>
      <c r="AD211" s="444"/>
      <c r="AE211" s="444"/>
      <c r="AF211" s="444"/>
      <c r="AG211" s="444"/>
      <c r="AH211" s="444"/>
      <c r="AI211" s="444"/>
      <c r="AJ211" s="444"/>
      <c r="AK211" s="444"/>
      <c r="AL211" s="444"/>
      <c r="AM211" s="444"/>
      <c r="AN211" s="444"/>
      <c r="AO211" s="444"/>
      <c r="AP211" s="444"/>
      <c r="AQ211" s="444"/>
      <c r="AR211" s="444"/>
      <c r="AS211" s="444"/>
      <c r="AT211" s="444"/>
      <c r="AU211" s="444"/>
      <c r="AV211" s="444"/>
      <c r="AW211" s="444"/>
      <c r="AX211" s="444"/>
      <c r="AY211" s="444"/>
      <c r="AZ211" s="444"/>
      <c r="BA211" s="444"/>
      <c r="BB211" s="444"/>
      <c r="BC211" s="444"/>
      <c r="BD211" s="444"/>
      <c r="BE211" s="444"/>
      <c r="BF211" s="444"/>
      <c r="BG211" s="444"/>
      <c r="BH211" s="444"/>
      <c r="BI211" s="444"/>
      <c r="BJ211" s="444"/>
      <c r="BK211" s="444"/>
      <c r="BL211" s="444"/>
      <c r="BM211" s="444"/>
      <c r="BN211" s="444"/>
      <c r="BO211" s="444"/>
      <c r="BP211" s="444"/>
      <c r="BQ211" s="444"/>
      <c r="BR211" s="444"/>
      <c r="BS211" s="444"/>
      <c r="BT211" s="444"/>
      <c r="BU211" s="444"/>
      <c r="BV211" s="444"/>
      <c r="BW211" s="444"/>
      <c r="BX211" s="444"/>
      <c r="BY211" s="444"/>
      <c r="BZ211" s="444"/>
      <c r="CA211" s="444"/>
      <c r="CB211" s="444"/>
      <c r="CC211" s="444"/>
      <c r="CD211" s="444"/>
      <c r="CE211" s="444"/>
      <c r="CF211" s="444"/>
      <c r="CG211" s="444"/>
      <c r="CH211" s="444"/>
      <c r="CI211" s="444"/>
      <c r="CJ211" s="444"/>
      <c r="CK211" s="444"/>
      <c r="CL211" s="444"/>
      <c r="CM211" s="444"/>
    </row>
    <row r="212" spans="1:91" s="445" customFormat="1" x14ac:dyDescent="0.2">
      <c r="A212" s="750" t="s">
        <v>8979</v>
      </c>
      <c r="B212" s="482" t="s">
        <v>4976</v>
      </c>
      <c r="C212" s="483" t="s">
        <v>9030</v>
      </c>
      <c r="D212" s="469" t="str">
        <f>IF(B212="","",VLOOKUP($B212,Relatório!$A$3:$I$4070,3,FALSE))</f>
        <v>VÁLVULA DE ESFERA EM LATÃO, DIÂMETRO DE 3/4" NPT</v>
      </c>
      <c r="E212" s="468" t="s">
        <v>589</v>
      </c>
      <c r="F212" s="651">
        <f>'Memória  '!H1015</f>
        <v>1</v>
      </c>
      <c r="G212" s="784">
        <v>76.709999999999994</v>
      </c>
      <c r="H212" s="456">
        <f t="shared" si="40"/>
        <v>95.17</v>
      </c>
      <c r="I212" s="456">
        <f t="shared" si="35"/>
        <v>95.17</v>
      </c>
      <c r="J212" s="839"/>
      <c r="K212" s="847"/>
      <c r="L212" s="444"/>
      <c r="M212" s="444"/>
      <c r="N212" s="444"/>
      <c r="O212" s="444"/>
      <c r="P212" s="444"/>
      <c r="Q212" s="444"/>
      <c r="R212" s="444"/>
      <c r="S212" s="444"/>
      <c r="T212" s="444"/>
      <c r="U212" s="444"/>
      <c r="V212" s="444"/>
      <c r="W212" s="444"/>
      <c r="X212" s="444"/>
      <c r="Y212" s="444"/>
      <c r="Z212" s="444"/>
      <c r="AA212" s="444"/>
      <c r="AB212" s="444"/>
      <c r="AC212" s="444"/>
      <c r="AD212" s="444"/>
      <c r="AE212" s="444"/>
      <c r="AF212" s="444"/>
      <c r="AG212" s="444"/>
      <c r="AH212" s="444"/>
      <c r="AI212" s="444"/>
      <c r="AJ212" s="444"/>
      <c r="AK212" s="444"/>
      <c r="AL212" s="444"/>
      <c r="AM212" s="444"/>
      <c r="AN212" s="444"/>
      <c r="AO212" s="444"/>
      <c r="AP212" s="444"/>
      <c r="AQ212" s="444"/>
      <c r="AR212" s="444"/>
      <c r="AS212" s="444"/>
      <c r="AT212" s="444"/>
      <c r="AU212" s="444"/>
      <c r="AV212" s="444"/>
      <c r="AW212" s="444"/>
      <c r="AX212" s="444"/>
      <c r="AY212" s="444"/>
      <c r="AZ212" s="444"/>
      <c r="BA212" s="444"/>
      <c r="BB212" s="444"/>
      <c r="BC212" s="444"/>
      <c r="BD212" s="444"/>
      <c r="BE212" s="444"/>
      <c r="BF212" s="444"/>
      <c r="BG212" s="444"/>
      <c r="BH212" s="444"/>
      <c r="BI212" s="444"/>
      <c r="BJ212" s="444"/>
      <c r="BK212" s="444"/>
      <c r="BL212" s="444"/>
      <c r="BM212" s="444"/>
      <c r="BN212" s="444"/>
      <c r="BO212" s="444"/>
      <c r="BP212" s="444"/>
      <c r="BQ212" s="444"/>
      <c r="BR212" s="444"/>
      <c r="BS212" s="444"/>
      <c r="BT212" s="444"/>
      <c r="BU212" s="444"/>
      <c r="BV212" s="444"/>
      <c r="BW212" s="444"/>
      <c r="BX212" s="444"/>
      <c r="BY212" s="444"/>
      <c r="BZ212" s="444"/>
      <c r="CA212" s="444"/>
      <c r="CB212" s="444"/>
      <c r="CC212" s="444"/>
      <c r="CD212" s="444"/>
      <c r="CE212" s="444"/>
      <c r="CF212" s="444"/>
      <c r="CG212" s="444"/>
      <c r="CH212" s="444"/>
      <c r="CI212" s="444"/>
      <c r="CJ212" s="444"/>
      <c r="CK212" s="444"/>
      <c r="CL212" s="444"/>
      <c r="CM212" s="444"/>
    </row>
    <row r="213" spans="1:91" s="445" customFormat="1" ht="25.5" customHeight="1" x14ac:dyDescent="0.2">
      <c r="A213" s="750" t="s">
        <v>8980</v>
      </c>
      <c r="B213" s="482" t="s">
        <v>5019</v>
      </c>
      <c r="C213" s="483" t="s">
        <v>9030</v>
      </c>
      <c r="D213" s="469" t="str">
        <f>IF(B213="","",VLOOKUP($B213,Relatório!$A$3:$I$4070,3,FALSE))</f>
        <v xml:space="preserve">COLETOR DE GÁS COM DUAS (2) SAÍDAS, EM AÇO PRETO, SCHEDULE 40, DIÂMETRO SAÍDA 1/2" (21,34MM), COM ACABAMENTO EM PINTURA ELETROSTÁTICA, INCLUSIVE ACESSÓRIOS DE VEDAÇÃO
</v>
      </c>
      <c r="E213" s="468" t="s">
        <v>589</v>
      </c>
      <c r="F213" s="651">
        <f>'Memória  '!H1016</f>
        <v>1</v>
      </c>
      <c r="G213" s="784">
        <v>78.739999999999995</v>
      </c>
      <c r="H213" s="456">
        <f t="shared" si="40"/>
        <v>97.68</v>
      </c>
      <c r="I213" s="456">
        <f t="shared" si="35"/>
        <v>97.68</v>
      </c>
      <c r="J213" s="839"/>
      <c r="K213" s="847"/>
      <c r="L213" s="444"/>
      <c r="M213" s="444"/>
      <c r="N213" s="444"/>
      <c r="O213" s="444"/>
      <c r="P213" s="444"/>
      <c r="Q213" s="444"/>
      <c r="R213" s="444"/>
      <c r="S213" s="444"/>
      <c r="T213" s="444"/>
      <c r="U213" s="444"/>
      <c r="V213" s="444"/>
      <c r="W213" s="444"/>
      <c r="X213" s="444"/>
      <c r="Y213" s="444"/>
      <c r="Z213" s="444"/>
      <c r="AA213" s="444"/>
      <c r="AB213" s="444"/>
      <c r="AC213" s="444"/>
      <c r="AD213" s="444"/>
      <c r="AE213" s="444"/>
      <c r="AF213" s="444"/>
      <c r="AG213" s="444"/>
      <c r="AH213" s="444"/>
      <c r="AI213" s="444"/>
      <c r="AJ213" s="444"/>
      <c r="AK213" s="444"/>
      <c r="AL213" s="444"/>
      <c r="AM213" s="444"/>
      <c r="AN213" s="444"/>
      <c r="AO213" s="444"/>
      <c r="AP213" s="444"/>
      <c r="AQ213" s="444"/>
      <c r="AR213" s="444"/>
      <c r="AS213" s="444"/>
      <c r="AT213" s="444"/>
      <c r="AU213" s="444"/>
      <c r="AV213" s="444"/>
      <c r="AW213" s="444"/>
      <c r="AX213" s="444"/>
      <c r="AY213" s="444"/>
      <c r="AZ213" s="444"/>
      <c r="BA213" s="444"/>
      <c r="BB213" s="444"/>
      <c r="BC213" s="444"/>
      <c r="BD213" s="444"/>
      <c r="BE213" s="444"/>
      <c r="BF213" s="444"/>
      <c r="BG213" s="444"/>
      <c r="BH213" s="444"/>
      <c r="BI213" s="444"/>
      <c r="BJ213" s="444"/>
      <c r="BK213" s="444"/>
      <c r="BL213" s="444"/>
      <c r="BM213" s="444"/>
      <c r="BN213" s="444"/>
      <c r="BO213" s="444"/>
      <c r="BP213" s="444"/>
      <c r="BQ213" s="444"/>
      <c r="BR213" s="444"/>
      <c r="BS213" s="444"/>
      <c r="BT213" s="444"/>
      <c r="BU213" s="444"/>
      <c r="BV213" s="444"/>
      <c r="BW213" s="444"/>
      <c r="BX213" s="444"/>
      <c r="BY213" s="444"/>
      <c r="BZ213" s="444"/>
      <c r="CA213" s="444"/>
      <c r="CB213" s="444"/>
      <c r="CC213" s="444"/>
      <c r="CD213" s="444"/>
      <c r="CE213" s="444"/>
      <c r="CF213" s="444"/>
      <c r="CG213" s="444"/>
      <c r="CH213" s="444"/>
      <c r="CI213" s="444"/>
      <c r="CJ213" s="444"/>
      <c r="CK213" s="444"/>
      <c r="CL213" s="444"/>
      <c r="CM213" s="444"/>
    </row>
    <row r="214" spans="1:91" s="445" customFormat="1" x14ac:dyDescent="0.2">
      <c r="A214" s="750" t="s">
        <v>8981</v>
      </c>
      <c r="B214" s="482" t="s">
        <v>5035</v>
      </c>
      <c r="C214" s="483" t="s">
        <v>9030</v>
      </c>
      <c r="D214" s="469" t="str">
        <f>IF(B214="","",VLOOKUP($B214,Relatório!$A$3:$I$4070,3,FALSE))</f>
        <v>MANGUEIRA PLÁSTICA PARA GÁS D = 3/8" X 1,50 M</v>
      </c>
      <c r="E214" s="468" t="s">
        <v>589</v>
      </c>
      <c r="F214" s="651">
        <f>'Memória  '!H1017</f>
        <v>1</v>
      </c>
      <c r="G214" s="784">
        <v>28.73</v>
      </c>
      <c r="H214" s="456">
        <f t="shared" si="40"/>
        <v>35.64</v>
      </c>
      <c r="I214" s="456">
        <f t="shared" si="35"/>
        <v>35.64</v>
      </c>
      <c r="J214" s="839"/>
      <c r="K214" s="847"/>
      <c r="L214" s="444"/>
      <c r="M214" s="444"/>
      <c r="N214" s="444"/>
      <c r="O214" s="444"/>
      <c r="P214" s="444"/>
      <c r="Q214" s="444"/>
      <c r="R214" s="444"/>
      <c r="S214" s="444"/>
      <c r="T214" s="444"/>
      <c r="U214" s="444"/>
      <c r="V214" s="444"/>
      <c r="W214" s="444"/>
      <c r="X214" s="444"/>
      <c r="Y214" s="444"/>
      <c r="Z214" s="444"/>
      <c r="AA214" s="444"/>
      <c r="AB214" s="444"/>
      <c r="AC214" s="444"/>
      <c r="AD214" s="444"/>
      <c r="AE214" s="444"/>
      <c r="AF214" s="444"/>
      <c r="AG214" s="444"/>
      <c r="AH214" s="444"/>
      <c r="AI214" s="444"/>
      <c r="AJ214" s="444"/>
      <c r="AK214" s="444"/>
      <c r="AL214" s="444"/>
      <c r="AM214" s="444"/>
      <c r="AN214" s="444"/>
      <c r="AO214" s="444"/>
      <c r="AP214" s="444"/>
      <c r="AQ214" s="444"/>
      <c r="AR214" s="444"/>
      <c r="AS214" s="444"/>
      <c r="AT214" s="444"/>
      <c r="AU214" s="444"/>
      <c r="AV214" s="444"/>
      <c r="AW214" s="444"/>
      <c r="AX214" s="444"/>
      <c r="AY214" s="444"/>
      <c r="AZ214" s="444"/>
      <c r="BA214" s="444"/>
      <c r="BB214" s="444"/>
      <c r="BC214" s="444"/>
      <c r="BD214" s="444"/>
      <c r="BE214" s="444"/>
      <c r="BF214" s="444"/>
      <c r="BG214" s="444"/>
      <c r="BH214" s="444"/>
      <c r="BI214" s="444"/>
      <c r="BJ214" s="444"/>
      <c r="BK214" s="444"/>
      <c r="BL214" s="444"/>
      <c r="BM214" s="444"/>
      <c r="BN214" s="444"/>
      <c r="BO214" s="444"/>
      <c r="BP214" s="444"/>
      <c r="BQ214" s="444"/>
      <c r="BR214" s="444"/>
      <c r="BS214" s="444"/>
      <c r="BT214" s="444"/>
      <c r="BU214" s="444"/>
      <c r="BV214" s="444"/>
      <c r="BW214" s="444"/>
      <c r="BX214" s="444"/>
      <c r="BY214" s="444"/>
      <c r="BZ214" s="444"/>
      <c r="CA214" s="444"/>
      <c r="CB214" s="444"/>
      <c r="CC214" s="444"/>
      <c r="CD214" s="444"/>
      <c r="CE214" s="444"/>
      <c r="CF214" s="444"/>
      <c r="CG214" s="444"/>
      <c r="CH214" s="444"/>
      <c r="CI214" s="444"/>
      <c r="CJ214" s="444"/>
      <c r="CK214" s="444"/>
      <c r="CL214" s="444"/>
      <c r="CM214" s="444"/>
    </row>
    <row r="215" spans="1:91" s="913" customFormat="1" x14ac:dyDescent="0.2">
      <c r="A215" s="905" t="s">
        <v>9088</v>
      </c>
      <c r="B215" s="906"/>
      <c r="C215" s="906"/>
      <c r="D215" s="907" t="s">
        <v>9057</v>
      </c>
      <c r="E215" s="906" t="s">
        <v>8126</v>
      </c>
      <c r="F215" s="914"/>
      <c r="G215" s="915"/>
      <c r="H215" s="917"/>
      <c r="I215" s="918">
        <f>SUM(I216:I227)</f>
        <v>33397.050000000003</v>
      </c>
      <c r="J215" s="911"/>
      <c r="K215" s="912"/>
    </row>
    <row r="216" spans="1:91" s="501" customFormat="1" ht="38.25" x14ac:dyDescent="0.2">
      <c r="A216" s="751" t="s">
        <v>8982</v>
      </c>
      <c r="B216" s="482">
        <v>97327</v>
      </c>
      <c r="C216" s="483" t="s">
        <v>9059</v>
      </c>
      <c r="D216" s="469" t="s">
        <v>9288</v>
      </c>
      <c r="E216" s="468" t="s">
        <v>8081</v>
      </c>
      <c r="F216" s="650">
        <f>'Memória  '!H1019</f>
        <v>102.83</v>
      </c>
      <c r="G216" s="586">
        <v>29.98</v>
      </c>
      <c r="H216" s="456">
        <f t="shared" ref="H216:H227" si="41">ROUND((G216*1.2406),2)</f>
        <v>37.19</v>
      </c>
      <c r="I216" s="586">
        <f t="shared" si="35"/>
        <v>3824.25</v>
      </c>
      <c r="J216" s="839"/>
      <c r="K216" s="847"/>
    </row>
    <row r="217" spans="1:91" s="501" customFormat="1" ht="38.25" x14ac:dyDescent="0.2">
      <c r="A217" s="751" t="s">
        <v>8983</v>
      </c>
      <c r="B217" s="482">
        <v>97328</v>
      </c>
      <c r="C217" s="483" t="s">
        <v>9059</v>
      </c>
      <c r="D217" s="469" t="s">
        <v>9289</v>
      </c>
      <c r="E217" s="468" t="s">
        <v>8081</v>
      </c>
      <c r="F217" s="650">
        <f>'Memória  '!H1021</f>
        <v>191.43</v>
      </c>
      <c r="G217" s="586">
        <v>53.24</v>
      </c>
      <c r="H217" s="456">
        <f t="shared" si="41"/>
        <v>66.05</v>
      </c>
      <c r="I217" s="586">
        <f t="shared" si="35"/>
        <v>12643.95</v>
      </c>
      <c r="J217" s="839"/>
      <c r="K217" s="847"/>
    </row>
    <row r="218" spans="1:91" s="501" customFormat="1" ht="38.25" x14ac:dyDescent="0.2">
      <c r="A218" s="751" t="s">
        <v>8984</v>
      </c>
      <c r="B218" s="482">
        <v>97329</v>
      </c>
      <c r="C218" s="483" t="s">
        <v>9059</v>
      </c>
      <c r="D218" s="469" t="s">
        <v>9290</v>
      </c>
      <c r="E218" s="468" t="s">
        <v>8081</v>
      </c>
      <c r="F218" s="650">
        <f>'Memória  '!H1024</f>
        <v>25.67</v>
      </c>
      <c r="G218" s="586">
        <v>66.010000000000005</v>
      </c>
      <c r="H218" s="456">
        <f t="shared" si="41"/>
        <v>81.89</v>
      </c>
      <c r="I218" s="586">
        <f t="shared" si="35"/>
        <v>2102.12</v>
      </c>
      <c r="J218" s="839"/>
      <c r="K218" s="847"/>
    </row>
    <row r="219" spans="1:91" s="501" customFormat="1" ht="38.25" x14ac:dyDescent="0.2">
      <c r="A219" s="751" t="s">
        <v>8985</v>
      </c>
      <c r="B219" s="482">
        <v>97330</v>
      </c>
      <c r="C219" s="483" t="s">
        <v>9059</v>
      </c>
      <c r="D219" s="469" t="s">
        <v>9291</v>
      </c>
      <c r="E219" s="468" t="s">
        <v>8081</v>
      </c>
      <c r="F219" s="650">
        <f>'Memória  '!H1026</f>
        <v>114.27</v>
      </c>
      <c r="G219" s="586">
        <v>80.45</v>
      </c>
      <c r="H219" s="456">
        <f t="shared" si="41"/>
        <v>99.81</v>
      </c>
      <c r="I219" s="586">
        <f t="shared" ref="I219:I227" si="42">ROUND(PRODUCT(H219*F219),2)</f>
        <v>11405.29</v>
      </c>
      <c r="J219" s="839"/>
      <c r="K219" s="847"/>
    </row>
    <row r="220" spans="1:91" s="501" customFormat="1" ht="25.5" x14ac:dyDescent="0.2">
      <c r="A220" s="751" t="s">
        <v>8986</v>
      </c>
      <c r="B220" s="677">
        <v>89865</v>
      </c>
      <c r="C220" s="900" t="s">
        <v>9059</v>
      </c>
      <c r="D220" s="584" t="s">
        <v>9058</v>
      </c>
      <c r="E220" s="585" t="s">
        <v>8081</v>
      </c>
      <c r="F220" s="651">
        <f>'Memória  '!H1028</f>
        <v>60.8</v>
      </c>
      <c r="G220" s="586">
        <v>16.2</v>
      </c>
      <c r="H220" s="456">
        <f t="shared" si="41"/>
        <v>20.100000000000001</v>
      </c>
      <c r="I220" s="586">
        <f t="shared" si="42"/>
        <v>1222.08</v>
      </c>
      <c r="J220" s="839"/>
      <c r="K220" s="847"/>
    </row>
    <row r="221" spans="1:91" s="501" customFormat="1" ht="25.5" x14ac:dyDescent="0.2">
      <c r="A221" s="751" t="s">
        <v>8987</v>
      </c>
      <c r="B221" s="677">
        <v>89866</v>
      </c>
      <c r="C221" s="900" t="s">
        <v>9059</v>
      </c>
      <c r="D221" s="584" t="s">
        <v>9292</v>
      </c>
      <c r="E221" s="585" t="s">
        <v>8082</v>
      </c>
      <c r="F221" s="651">
        <f>'Memória  '!H1030</f>
        <v>19</v>
      </c>
      <c r="G221" s="586">
        <v>6.37</v>
      </c>
      <c r="H221" s="456">
        <f t="shared" si="41"/>
        <v>7.9</v>
      </c>
      <c r="I221" s="586">
        <f t="shared" si="42"/>
        <v>150.1</v>
      </c>
      <c r="J221" s="839"/>
      <c r="K221" s="847"/>
    </row>
    <row r="222" spans="1:91" s="501" customFormat="1" ht="25.5" x14ac:dyDescent="0.2">
      <c r="A222" s="751" t="s">
        <v>9287</v>
      </c>
      <c r="B222" s="677">
        <v>89868</v>
      </c>
      <c r="C222" s="900" t="s">
        <v>9059</v>
      </c>
      <c r="D222" s="584" t="s">
        <v>9293</v>
      </c>
      <c r="E222" s="585" t="s">
        <v>8082</v>
      </c>
      <c r="F222" s="651">
        <f>'Memória  '!H1032</f>
        <v>5</v>
      </c>
      <c r="G222" s="586">
        <v>4.9800000000000004</v>
      </c>
      <c r="H222" s="456">
        <f t="shared" si="41"/>
        <v>6.18</v>
      </c>
      <c r="I222" s="586">
        <f t="shared" si="42"/>
        <v>30.9</v>
      </c>
      <c r="J222" s="839"/>
      <c r="K222" s="847"/>
    </row>
    <row r="223" spans="1:91" s="501" customFormat="1" ht="25.5" x14ac:dyDescent="0.2">
      <c r="A223" s="751" t="s">
        <v>9301</v>
      </c>
      <c r="B223" s="677">
        <v>89869</v>
      </c>
      <c r="C223" s="900" t="s">
        <v>9059</v>
      </c>
      <c r="D223" s="584" t="s">
        <v>9294</v>
      </c>
      <c r="E223" s="585" t="s">
        <v>8082</v>
      </c>
      <c r="F223" s="651">
        <f>'Memória  '!H1033</f>
        <v>7</v>
      </c>
      <c r="G223" s="586">
        <v>8.9499999999999993</v>
      </c>
      <c r="H223" s="456">
        <f t="shared" si="41"/>
        <v>11.1</v>
      </c>
      <c r="I223" s="586">
        <f t="shared" si="42"/>
        <v>77.7</v>
      </c>
      <c r="J223" s="839"/>
      <c r="K223" s="847"/>
    </row>
    <row r="224" spans="1:91" s="501" customFormat="1" ht="25.5" x14ac:dyDescent="0.2">
      <c r="A224" s="751" t="s">
        <v>9302</v>
      </c>
      <c r="B224" s="677">
        <v>103964</v>
      </c>
      <c r="C224" s="900" t="s">
        <v>9059</v>
      </c>
      <c r="D224" s="584" t="s">
        <v>9295</v>
      </c>
      <c r="E224" s="585" t="s">
        <v>8082</v>
      </c>
      <c r="F224" s="651">
        <f>'Memória  '!H1034</f>
        <v>19</v>
      </c>
      <c r="G224" s="586">
        <v>8.4</v>
      </c>
      <c r="H224" s="456">
        <f t="shared" si="41"/>
        <v>10.42</v>
      </c>
      <c r="I224" s="586">
        <f t="shared" si="42"/>
        <v>197.98</v>
      </c>
      <c r="J224" s="839"/>
      <c r="K224" s="847"/>
    </row>
    <row r="225" spans="1:91" s="501" customFormat="1" ht="38.25" x14ac:dyDescent="0.2">
      <c r="A225" s="751" t="s">
        <v>9303</v>
      </c>
      <c r="B225" s="677">
        <v>89726</v>
      </c>
      <c r="C225" s="900" t="s">
        <v>9059</v>
      </c>
      <c r="D225" s="584" t="s">
        <v>9296</v>
      </c>
      <c r="E225" s="585" t="s">
        <v>8082</v>
      </c>
      <c r="F225" s="651">
        <f>'Memória  '!H1036</f>
        <v>38</v>
      </c>
      <c r="G225" s="586">
        <v>9.48</v>
      </c>
      <c r="H225" s="456">
        <f t="shared" si="41"/>
        <v>11.76</v>
      </c>
      <c r="I225" s="586">
        <f t="shared" si="42"/>
        <v>446.88</v>
      </c>
      <c r="J225" s="839"/>
      <c r="K225" s="847"/>
    </row>
    <row r="226" spans="1:91" s="501" customFormat="1" ht="25.5" x14ac:dyDescent="0.2">
      <c r="A226" s="751" t="s">
        <v>9304</v>
      </c>
      <c r="B226" s="677">
        <v>91993</v>
      </c>
      <c r="C226" s="900" t="s">
        <v>9059</v>
      </c>
      <c r="D226" s="584" t="s">
        <v>9297</v>
      </c>
      <c r="E226" s="585" t="s">
        <v>8082</v>
      </c>
      <c r="F226" s="651">
        <f>'Memória  '!H1038</f>
        <v>19</v>
      </c>
      <c r="G226" s="586">
        <v>38.200000000000003</v>
      </c>
      <c r="H226" s="456">
        <f t="shared" si="41"/>
        <v>47.39</v>
      </c>
      <c r="I226" s="586">
        <f t="shared" si="42"/>
        <v>900.41</v>
      </c>
      <c r="J226" s="839"/>
      <c r="K226" s="847"/>
    </row>
    <row r="227" spans="1:91" s="501" customFormat="1" x14ac:dyDescent="0.2">
      <c r="A227" s="751" t="s">
        <v>9305</v>
      </c>
      <c r="B227" s="677" t="s">
        <v>9298</v>
      </c>
      <c r="C227" s="900" t="s">
        <v>9299</v>
      </c>
      <c r="D227" s="584" t="s">
        <v>9300</v>
      </c>
      <c r="E227" s="585" t="s">
        <v>8082</v>
      </c>
      <c r="F227" s="651">
        <f>'Memória  '!H1039</f>
        <v>19</v>
      </c>
      <c r="G227" s="586">
        <v>16.776666666666667</v>
      </c>
      <c r="H227" s="456">
        <f t="shared" si="41"/>
        <v>20.81</v>
      </c>
      <c r="I227" s="586">
        <f t="shared" si="42"/>
        <v>395.39</v>
      </c>
      <c r="J227" s="839"/>
      <c r="K227" s="847"/>
    </row>
    <row r="228" spans="1:91" s="913" customFormat="1" x14ac:dyDescent="0.2">
      <c r="A228" s="905" t="s">
        <v>9089</v>
      </c>
      <c r="B228" s="906"/>
      <c r="C228" s="906"/>
      <c r="D228" s="907" t="s">
        <v>9123</v>
      </c>
      <c r="E228" s="906" t="s">
        <v>8126</v>
      </c>
      <c r="F228" s="914"/>
      <c r="G228" s="915"/>
      <c r="H228" s="917"/>
      <c r="I228" s="918">
        <f>SUM(I230:I281)</f>
        <v>192984.04000000007</v>
      </c>
      <c r="J228" s="911"/>
      <c r="K228" s="912"/>
    </row>
    <row r="229" spans="1:91" s="820" customFormat="1" x14ac:dyDescent="0.2">
      <c r="A229" s="821"/>
      <c r="B229" s="814"/>
      <c r="C229" s="814"/>
      <c r="D229" s="815" t="s">
        <v>8093</v>
      </c>
      <c r="E229" s="816" t="s">
        <v>8126</v>
      </c>
      <c r="F229" s="814"/>
      <c r="G229" s="822"/>
      <c r="H229" s="818"/>
      <c r="I229" s="818"/>
      <c r="J229" s="839"/>
      <c r="K229" s="847"/>
      <c r="L229" s="819"/>
      <c r="M229" s="819"/>
      <c r="N229" s="819"/>
      <c r="O229" s="819"/>
      <c r="P229" s="819"/>
      <c r="Q229" s="819"/>
      <c r="R229" s="819"/>
      <c r="S229" s="819"/>
      <c r="T229" s="819"/>
      <c r="U229" s="819"/>
      <c r="V229" s="819"/>
      <c r="W229" s="819"/>
      <c r="X229" s="819"/>
      <c r="Y229" s="819"/>
      <c r="Z229" s="819"/>
      <c r="AA229" s="819"/>
      <c r="AB229" s="819"/>
      <c r="AC229" s="819"/>
      <c r="AD229" s="819"/>
      <c r="AE229" s="819"/>
      <c r="AF229" s="819"/>
      <c r="AG229" s="819"/>
      <c r="AH229" s="819"/>
      <c r="AI229" s="819"/>
      <c r="AJ229" s="819"/>
      <c r="AK229" s="819"/>
      <c r="AL229" s="819"/>
      <c r="AM229" s="819"/>
      <c r="AN229" s="819"/>
      <c r="AO229" s="819"/>
      <c r="AP229" s="819"/>
      <c r="AQ229" s="819"/>
      <c r="AR229" s="819"/>
      <c r="AS229" s="819"/>
      <c r="AT229" s="819"/>
      <c r="AU229" s="819"/>
      <c r="AV229" s="819"/>
      <c r="AW229" s="819"/>
      <c r="AX229" s="819"/>
      <c r="AY229" s="819"/>
      <c r="AZ229" s="819"/>
      <c r="BA229" s="819"/>
      <c r="BB229" s="819"/>
      <c r="BC229" s="819"/>
      <c r="BD229" s="819"/>
      <c r="BE229" s="819"/>
      <c r="BF229" s="819"/>
      <c r="BG229" s="819"/>
      <c r="BH229" s="819"/>
      <c r="BI229" s="819"/>
      <c r="BJ229" s="819"/>
      <c r="BK229" s="819"/>
      <c r="BL229" s="819"/>
      <c r="BM229" s="819"/>
      <c r="BN229" s="819"/>
      <c r="BO229" s="819"/>
      <c r="BP229" s="819"/>
      <c r="BQ229" s="819"/>
      <c r="BR229" s="819"/>
      <c r="BS229" s="819"/>
      <c r="BT229" s="819"/>
      <c r="BU229" s="819"/>
      <c r="BV229" s="819"/>
      <c r="BW229" s="819"/>
      <c r="BX229" s="819"/>
      <c r="BY229" s="819"/>
      <c r="BZ229" s="819"/>
      <c r="CA229" s="819"/>
      <c r="CB229" s="819"/>
      <c r="CC229" s="819"/>
      <c r="CD229" s="819"/>
      <c r="CE229" s="819"/>
      <c r="CF229" s="819"/>
      <c r="CG229" s="819"/>
      <c r="CH229" s="819"/>
      <c r="CI229" s="819"/>
      <c r="CJ229" s="819"/>
      <c r="CK229" s="819"/>
      <c r="CL229" s="819"/>
      <c r="CM229" s="819"/>
    </row>
    <row r="230" spans="1:91" s="460" customFormat="1" ht="25.5" x14ac:dyDescent="0.2">
      <c r="A230" s="750" t="s">
        <v>8997</v>
      </c>
      <c r="B230" s="482" t="s">
        <v>2395</v>
      </c>
      <c r="C230" s="483" t="s">
        <v>9030</v>
      </c>
      <c r="D230" s="478" t="s">
        <v>2396</v>
      </c>
      <c r="E230" s="482" t="s">
        <v>589</v>
      </c>
      <c r="F230" s="716">
        <f>'Memória  '!H1042</f>
        <v>8</v>
      </c>
      <c r="G230" s="789">
        <v>103.16</v>
      </c>
      <c r="H230" s="456">
        <f t="shared" ref="H230:H259" si="43">ROUND((G230*1.2406),2)</f>
        <v>127.98</v>
      </c>
      <c r="I230" s="586">
        <f t="shared" ref="I230:I281" si="44">ROUND(PRODUCT(H230*F230),2)</f>
        <v>1023.84</v>
      </c>
      <c r="J230" s="839"/>
      <c r="K230" s="847"/>
      <c r="L230" s="459"/>
      <c r="M230" s="459"/>
      <c r="N230" s="459"/>
      <c r="O230" s="459"/>
      <c r="P230" s="459"/>
      <c r="Q230" s="459"/>
      <c r="R230" s="459"/>
      <c r="S230" s="459"/>
      <c r="T230" s="459"/>
      <c r="U230" s="459"/>
      <c r="V230" s="459"/>
      <c r="W230" s="459"/>
      <c r="X230" s="459"/>
      <c r="Y230" s="459"/>
      <c r="Z230" s="459"/>
      <c r="AA230" s="459"/>
      <c r="AB230" s="459"/>
      <c r="AC230" s="459"/>
      <c r="AD230" s="459"/>
      <c r="AE230" s="459"/>
      <c r="AF230" s="459"/>
      <c r="AG230" s="459"/>
      <c r="AH230" s="459"/>
      <c r="AI230" s="459"/>
      <c r="AJ230" s="459"/>
      <c r="AK230" s="459"/>
      <c r="AL230" s="459"/>
      <c r="AM230" s="459"/>
      <c r="AN230" s="459"/>
      <c r="AO230" s="459"/>
      <c r="AP230" s="459"/>
      <c r="AQ230" s="459"/>
      <c r="AR230" s="459"/>
      <c r="AS230" s="459"/>
      <c r="AT230" s="459"/>
      <c r="AU230" s="459"/>
      <c r="AV230" s="459"/>
      <c r="AW230" s="459"/>
      <c r="AX230" s="459"/>
      <c r="AY230" s="459"/>
      <c r="AZ230" s="459"/>
      <c r="BA230" s="459"/>
      <c r="BB230" s="459"/>
      <c r="BC230" s="459"/>
      <c r="BD230" s="459"/>
      <c r="BE230" s="459"/>
      <c r="BF230" s="459"/>
      <c r="BG230" s="459"/>
      <c r="BH230" s="459"/>
      <c r="BI230" s="459"/>
      <c r="BJ230" s="459"/>
      <c r="BK230" s="459"/>
      <c r="BL230" s="459"/>
      <c r="BM230" s="459"/>
      <c r="BN230" s="459"/>
      <c r="BO230" s="459"/>
      <c r="BP230" s="459"/>
      <c r="BQ230" s="459"/>
      <c r="BR230" s="459"/>
      <c r="BS230" s="459"/>
      <c r="BT230" s="459"/>
      <c r="BU230" s="459"/>
      <c r="BV230" s="459"/>
      <c r="BW230" s="459"/>
      <c r="BX230" s="459"/>
      <c r="BY230" s="459"/>
      <c r="BZ230" s="459"/>
      <c r="CA230" s="459"/>
      <c r="CB230" s="459"/>
      <c r="CC230" s="459"/>
      <c r="CD230" s="459"/>
      <c r="CE230" s="459"/>
      <c r="CF230" s="459"/>
      <c r="CG230" s="459"/>
      <c r="CH230" s="459"/>
      <c r="CI230" s="459"/>
      <c r="CJ230" s="459"/>
      <c r="CK230" s="459"/>
      <c r="CL230" s="459"/>
      <c r="CM230" s="459"/>
    </row>
    <row r="231" spans="1:91" s="460" customFormat="1" ht="25.5" x14ac:dyDescent="0.2">
      <c r="A231" s="750" t="s">
        <v>9001</v>
      </c>
      <c r="B231" s="482" t="s">
        <v>2390</v>
      </c>
      <c r="C231" s="483" t="s">
        <v>9030</v>
      </c>
      <c r="D231" s="478" t="s">
        <v>2391</v>
      </c>
      <c r="E231" s="482" t="s">
        <v>589</v>
      </c>
      <c r="F231" s="716">
        <f>'Memória  '!H1053</f>
        <v>23</v>
      </c>
      <c r="G231" s="789">
        <v>147.94999999999999</v>
      </c>
      <c r="H231" s="456">
        <f t="shared" si="43"/>
        <v>183.55</v>
      </c>
      <c r="I231" s="586">
        <f t="shared" si="44"/>
        <v>4221.6499999999996</v>
      </c>
      <c r="J231" s="839"/>
      <c r="K231" s="847"/>
      <c r="L231" s="459"/>
      <c r="M231" s="459"/>
      <c r="N231" s="459"/>
      <c r="O231" s="459"/>
      <c r="P231" s="459"/>
      <c r="Q231" s="459"/>
      <c r="R231" s="459"/>
      <c r="S231" s="459"/>
      <c r="T231" s="459"/>
      <c r="U231" s="459"/>
      <c r="V231" s="459"/>
      <c r="W231" s="459"/>
      <c r="X231" s="459"/>
      <c r="Y231" s="459"/>
      <c r="Z231" s="459"/>
      <c r="AA231" s="459"/>
      <c r="AB231" s="459"/>
      <c r="AC231" s="459"/>
      <c r="AD231" s="459"/>
      <c r="AE231" s="459"/>
      <c r="AF231" s="459"/>
      <c r="AG231" s="459"/>
      <c r="AH231" s="459"/>
      <c r="AI231" s="459"/>
      <c r="AJ231" s="459"/>
      <c r="AK231" s="459"/>
      <c r="AL231" s="459"/>
      <c r="AM231" s="459"/>
      <c r="AN231" s="459"/>
      <c r="AO231" s="459"/>
      <c r="AP231" s="459"/>
      <c r="AQ231" s="459"/>
      <c r="AR231" s="459"/>
      <c r="AS231" s="459"/>
      <c r="AT231" s="459"/>
      <c r="AU231" s="459"/>
      <c r="AV231" s="459"/>
      <c r="AW231" s="459"/>
      <c r="AX231" s="459"/>
      <c r="AY231" s="459"/>
      <c r="AZ231" s="459"/>
      <c r="BA231" s="459"/>
      <c r="BB231" s="459"/>
      <c r="BC231" s="459"/>
      <c r="BD231" s="459"/>
      <c r="BE231" s="459"/>
      <c r="BF231" s="459"/>
      <c r="BG231" s="459"/>
      <c r="BH231" s="459"/>
      <c r="BI231" s="459"/>
      <c r="BJ231" s="459"/>
      <c r="BK231" s="459"/>
      <c r="BL231" s="459"/>
      <c r="BM231" s="459"/>
      <c r="BN231" s="459"/>
      <c r="BO231" s="459"/>
      <c r="BP231" s="459"/>
      <c r="BQ231" s="459"/>
      <c r="BR231" s="459"/>
      <c r="BS231" s="459"/>
      <c r="BT231" s="459"/>
      <c r="BU231" s="459"/>
      <c r="BV231" s="459"/>
      <c r="BW231" s="459"/>
      <c r="BX231" s="459"/>
      <c r="BY231" s="459"/>
      <c r="BZ231" s="459"/>
      <c r="CA231" s="459"/>
      <c r="CB231" s="459"/>
      <c r="CC231" s="459"/>
      <c r="CD231" s="459"/>
      <c r="CE231" s="459"/>
      <c r="CF231" s="459"/>
      <c r="CG231" s="459"/>
      <c r="CH231" s="459"/>
      <c r="CI231" s="459"/>
      <c r="CJ231" s="459"/>
      <c r="CK231" s="459"/>
      <c r="CL231" s="459"/>
      <c r="CM231" s="459"/>
    </row>
    <row r="232" spans="1:91" s="460" customFormat="1" ht="51" x14ac:dyDescent="0.2">
      <c r="A232" s="750" t="s">
        <v>9002</v>
      </c>
      <c r="B232" s="482" t="s">
        <v>2360</v>
      </c>
      <c r="C232" s="483" t="s">
        <v>9030</v>
      </c>
      <c r="D232" s="478" t="s">
        <v>2361</v>
      </c>
      <c r="E232" s="482" t="s">
        <v>589</v>
      </c>
      <c r="F232" s="716">
        <f>'Memória  '!H1076</f>
        <v>15</v>
      </c>
      <c r="G232" s="789">
        <v>558.32000000000005</v>
      </c>
      <c r="H232" s="456">
        <f t="shared" si="43"/>
        <v>692.65</v>
      </c>
      <c r="I232" s="586">
        <f t="shared" si="44"/>
        <v>10389.75</v>
      </c>
      <c r="J232" s="839"/>
      <c r="K232" s="847"/>
      <c r="L232" s="459"/>
      <c r="M232" s="459"/>
      <c r="N232" s="459"/>
      <c r="O232" s="459"/>
      <c r="P232" s="459"/>
      <c r="Q232" s="459"/>
      <c r="R232" s="459"/>
      <c r="S232" s="459"/>
      <c r="T232" s="459"/>
      <c r="U232" s="459"/>
      <c r="V232" s="459"/>
      <c r="W232" s="459"/>
      <c r="X232" s="459"/>
      <c r="Y232" s="459"/>
      <c r="Z232" s="459"/>
      <c r="AA232" s="459"/>
      <c r="AB232" s="459"/>
      <c r="AC232" s="459"/>
      <c r="AD232" s="459"/>
      <c r="AE232" s="459"/>
      <c r="AF232" s="459"/>
      <c r="AG232" s="459"/>
      <c r="AH232" s="459"/>
      <c r="AI232" s="459"/>
      <c r="AJ232" s="459"/>
      <c r="AK232" s="459"/>
      <c r="AL232" s="459"/>
      <c r="AM232" s="459"/>
      <c r="AN232" s="459"/>
      <c r="AO232" s="459"/>
      <c r="AP232" s="459"/>
      <c r="AQ232" s="459"/>
      <c r="AR232" s="459"/>
      <c r="AS232" s="459"/>
      <c r="AT232" s="459"/>
      <c r="AU232" s="459"/>
      <c r="AV232" s="459"/>
      <c r="AW232" s="459"/>
      <c r="AX232" s="459"/>
      <c r="AY232" s="459"/>
      <c r="AZ232" s="459"/>
      <c r="BA232" s="459"/>
      <c r="BB232" s="459"/>
      <c r="BC232" s="459"/>
      <c r="BD232" s="459"/>
      <c r="BE232" s="459"/>
      <c r="BF232" s="459"/>
      <c r="BG232" s="459"/>
      <c r="BH232" s="459"/>
      <c r="BI232" s="459"/>
      <c r="BJ232" s="459"/>
      <c r="BK232" s="459"/>
      <c r="BL232" s="459"/>
      <c r="BM232" s="459"/>
      <c r="BN232" s="459"/>
      <c r="BO232" s="459"/>
      <c r="BP232" s="459"/>
      <c r="BQ232" s="459"/>
      <c r="BR232" s="459"/>
      <c r="BS232" s="459"/>
      <c r="BT232" s="459"/>
      <c r="BU232" s="459"/>
      <c r="BV232" s="459"/>
      <c r="BW232" s="459"/>
      <c r="BX232" s="459"/>
      <c r="BY232" s="459"/>
      <c r="BZ232" s="459"/>
      <c r="CA232" s="459"/>
      <c r="CB232" s="459"/>
      <c r="CC232" s="459"/>
      <c r="CD232" s="459"/>
      <c r="CE232" s="459"/>
      <c r="CF232" s="459"/>
      <c r="CG232" s="459"/>
      <c r="CH232" s="459"/>
      <c r="CI232" s="459"/>
      <c r="CJ232" s="459"/>
      <c r="CK232" s="459"/>
      <c r="CL232" s="459"/>
      <c r="CM232" s="459"/>
    </row>
    <row r="233" spans="1:91" s="460" customFormat="1" ht="57.75" customHeight="1" x14ac:dyDescent="0.2">
      <c r="A233" s="750" t="s">
        <v>9003</v>
      </c>
      <c r="B233" s="482" t="s">
        <v>2271</v>
      </c>
      <c r="C233" s="483" t="s">
        <v>9030</v>
      </c>
      <c r="D233" s="478" t="s">
        <v>2272</v>
      </c>
      <c r="E233" s="482" t="s">
        <v>589</v>
      </c>
      <c r="F233" s="716">
        <f>'Memória  '!H1090</f>
        <v>21</v>
      </c>
      <c r="G233" s="789">
        <v>373.64</v>
      </c>
      <c r="H233" s="456">
        <f t="shared" si="43"/>
        <v>463.54</v>
      </c>
      <c r="I233" s="586">
        <f t="shared" si="44"/>
        <v>9734.34</v>
      </c>
      <c r="J233" s="839"/>
      <c r="K233" s="847"/>
      <c r="L233" s="459"/>
      <c r="M233" s="459"/>
      <c r="N233" s="459"/>
      <c r="O233" s="459"/>
      <c r="P233" s="459"/>
      <c r="Q233" s="459"/>
      <c r="R233" s="459"/>
      <c r="S233" s="459"/>
      <c r="T233" s="459"/>
      <c r="U233" s="459"/>
      <c r="V233" s="459"/>
      <c r="W233" s="459"/>
      <c r="X233" s="459"/>
      <c r="Y233" s="459"/>
      <c r="Z233" s="459"/>
      <c r="AA233" s="459"/>
      <c r="AB233" s="459"/>
      <c r="AC233" s="459"/>
      <c r="AD233" s="459"/>
      <c r="AE233" s="459"/>
      <c r="AF233" s="459"/>
      <c r="AG233" s="459"/>
      <c r="AH233" s="459"/>
      <c r="AI233" s="459"/>
      <c r="AJ233" s="459"/>
      <c r="AK233" s="459"/>
      <c r="AL233" s="459"/>
      <c r="AM233" s="459"/>
      <c r="AN233" s="459"/>
      <c r="AO233" s="459"/>
      <c r="AP233" s="459"/>
      <c r="AQ233" s="459"/>
      <c r="AR233" s="459"/>
      <c r="AS233" s="459"/>
      <c r="AT233" s="459"/>
      <c r="AU233" s="459"/>
      <c r="AV233" s="459"/>
      <c r="AW233" s="459"/>
      <c r="AX233" s="459"/>
      <c r="AY233" s="459"/>
      <c r="AZ233" s="459"/>
      <c r="BA233" s="459"/>
      <c r="BB233" s="459"/>
      <c r="BC233" s="459"/>
      <c r="BD233" s="459"/>
      <c r="BE233" s="459"/>
      <c r="BF233" s="459"/>
      <c r="BG233" s="459"/>
      <c r="BH233" s="459"/>
      <c r="BI233" s="459"/>
      <c r="BJ233" s="459"/>
      <c r="BK233" s="459"/>
      <c r="BL233" s="459"/>
      <c r="BM233" s="459"/>
      <c r="BN233" s="459"/>
      <c r="BO233" s="459"/>
      <c r="BP233" s="459"/>
      <c r="BQ233" s="459"/>
      <c r="BR233" s="459"/>
      <c r="BS233" s="459"/>
      <c r="BT233" s="459"/>
      <c r="BU233" s="459"/>
      <c r="BV233" s="459"/>
      <c r="BW233" s="459"/>
      <c r="BX233" s="459"/>
      <c r="BY233" s="459"/>
      <c r="BZ233" s="459"/>
      <c r="CA233" s="459"/>
      <c r="CB233" s="459"/>
      <c r="CC233" s="459"/>
      <c r="CD233" s="459"/>
      <c r="CE233" s="459"/>
      <c r="CF233" s="459"/>
      <c r="CG233" s="459"/>
      <c r="CH233" s="459"/>
      <c r="CI233" s="459"/>
      <c r="CJ233" s="459"/>
      <c r="CK233" s="459"/>
      <c r="CL233" s="459"/>
      <c r="CM233" s="459"/>
    </row>
    <row r="234" spans="1:91" s="460" customFormat="1" ht="38.25" x14ac:dyDescent="0.2">
      <c r="A234" s="750" t="s">
        <v>9000</v>
      </c>
      <c r="B234" s="482" t="s">
        <v>2278</v>
      </c>
      <c r="C234" s="483" t="s">
        <v>9030</v>
      </c>
      <c r="D234" s="478" t="s">
        <v>2279</v>
      </c>
      <c r="E234" s="482" t="s">
        <v>589</v>
      </c>
      <c r="F234" s="716">
        <f>'Memória  '!H1111</f>
        <v>8</v>
      </c>
      <c r="G234" s="789">
        <v>297.89999999999998</v>
      </c>
      <c r="H234" s="456">
        <f t="shared" si="43"/>
        <v>369.57</v>
      </c>
      <c r="I234" s="586">
        <f t="shared" si="44"/>
        <v>2956.56</v>
      </c>
      <c r="J234" s="839"/>
      <c r="K234" s="847"/>
      <c r="L234" s="459"/>
      <c r="M234" s="459"/>
      <c r="N234" s="459"/>
      <c r="O234" s="459"/>
      <c r="P234" s="459"/>
      <c r="Q234" s="459"/>
      <c r="R234" s="459"/>
      <c r="S234" s="459"/>
      <c r="T234" s="459"/>
      <c r="U234" s="459"/>
      <c r="V234" s="459"/>
      <c r="W234" s="459"/>
      <c r="X234" s="459"/>
      <c r="Y234" s="459"/>
      <c r="Z234" s="459"/>
      <c r="AA234" s="459"/>
      <c r="AB234" s="459"/>
      <c r="AC234" s="459"/>
      <c r="AD234" s="459"/>
      <c r="AE234" s="459"/>
      <c r="AF234" s="459"/>
      <c r="AG234" s="459"/>
      <c r="AH234" s="459"/>
      <c r="AI234" s="459"/>
      <c r="AJ234" s="459"/>
      <c r="AK234" s="459"/>
      <c r="AL234" s="459"/>
      <c r="AM234" s="459"/>
      <c r="AN234" s="459"/>
      <c r="AO234" s="459"/>
      <c r="AP234" s="459"/>
      <c r="AQ234" s="459"/>
      <c r="AR234" s="459"/>
      <c r="AS234" s="459"/>
      <c r="AT234" s="459"/>
      <c r="AU234" s="459"/>
      <c r="AV234" s="459"/>
      <c r="AW234" s="459"/>
      <c r="AX234" s="459"/>
      <c r="AY234" s="459"/>
      <c r="AZ234" s="459"/>
      <c r="BA234" s="459"/>
      <c r="BB234" s="459"/>
      <c r="BC234" s="459"/>
      <c r="BD234" s="459"/>
      <c r="BE234" s="459"/>
      <c r="BF234" s="459"/>
      <c r="BG234" s="459"/>
      <c r="BH234" s="459"/>
      <c r="BI234" s="459"/>
      <c r="BJ234" s="459"/>
      <c r="BK234" s="459"/>
      <c r="BL234" s="459"/>
      <c r="BM234" s="459"/>
      <c r="BN234" s="459"/>
      <c r="BO234" s="459"/>
      <c r="BP234" s="459"/>
      <c r="BQ234" s="459"/>
      <c r="BR234" s="459"/>
      <c r="BS234" s="459"/>
      <c r="BT234" s="459"/>
      <c r="BU234" s="459"/>
      <c r="BV234" s="459"/>
      <c r="BW234" s="459"/>
      <c r="BX234" s="459"/>
      <c r="BY234" s="459"/>
      <c r="BZ234" s="459"/>
      <c r="CA234" s="459"/>
      <c r="CB234" s="459"/>
      <c r="CC234" s="459"/>
      <c r="CD234" s="459"/>
      <c r="CE234" s="459"/>
      <c r="CF234" s="459"/>
      <c r="CG234" s="459"/>
      <c r="CH234" s="459"/>
      <c r="CI234" s="459"/>
      <c r="CJ234" s="459"/>
      <c r="CK234" s="459"/>
      <c r="CL234" s="459"/>
      <c r="CM234" s="459"/>
    </row>
    <row r="235" spans="1:91" s="460" customFormat="1" ht="63.75" x14ac:dyDescent="0.2">
      <c r="A235" s="750" t="s">
        <v>9004</v>
      </c>
      <c r="B235" s="482" t="s">
        <v>2282</v>
      </c>
      <c r="C235" s="483" t="s">
        <v>9030</v>
      </c>
      <c r="D235" s="478" t="s">
        <v>2283</v>
      </c>
      <c r="E235" s="482" t="s">
        <v>589</v>
      </c>
      <c r="F235" s="716">
        <f>'Memória  '!H1118</f>
        <v>8</v>
      </c>
      <c r="G235" s="789">
        <v>398.07</v>
      </c>
      <c r="H235" s="456">
        <f t="shared" si="43"/>
        <v>493.85</v>
      </c>
      <c r="I235" s="586">
        <f t="shared" si="44"/>
        <v>3950.8</v>
      </c>
      <c r="J235" s="839"/>
      <c r="K235" s="847"/>
      <c r="L235" s="459"/>
      <c r="M235" s="459"/>
      <c r="N235" s="459"/>
      <c r="O235" s="459"/>
      <c r="P235" s="459"/>
      <c r="Q235" s="459"/>
      <c r="R235" s="459"/>
      <c r="S235" s="459"/>
      <c r="T235" s="459"/>
      <c r="U235" s="459"/>
      <c r="V235" s="459"/>
      <c r="W235" s="459"/>
      <c r="X235" s="459"/>
      <c r="Y235" s="459"/>
      <c r="Z235" s="459"/>
      <c r="AA235" s="459"/>
      <c r="AB235" s="459"/>
      <c r="AC235" s="459"/>
      <c r="AD235" s="459"/>
      <c r="AE235" s="459"/>
      <c r="AF235" s="459"/>
      <c r="AG235" s="459"/>
      <c r="AH235" s="459"/>
      <c r="AI235" s="459"/>
      <c r="AJ235" s="459"/>
      <c r="AK235" s="459"/>
      <c r="AL235" s="459"/>
      <c r="AM235" s="459"/>
      <c r="AN235" s="459"/>
      <c r="AO235" s="459"/>
      <c r="AP235" s="459"/>
      <c r="AQ235" s="459"/>
      <c r="AR235" s="459"/>
      <c r="AS235" s="459"/>
      <c r="AT235" s="459"/>
      <c r="AU235" s="459"/>
      <c r="AV235" s="459"/>
      <c r="AW235" s="459"/>
      <c r="AX235" s="459"/>
      <c r="AY235" s="459"/>
      <c r="AZ235" s="459"/>
      <c r="BA235" s="459"/>
      <c r="BB235" s="459"/>
      <c r="BC235" s="459"/>
      <c r="BD235" s="459"/>
      <c r="BE235" s="459"/>
      <c r="BF235" s="459"/>
      <c r="BG235" s="459"/>
      <c r="BH235" s="459"/>
      <c r="BI235" s="459"/>
      <c r="BJ235" s="459"/>
      <c r="BK235" s="459"/>
      <c r="BL235" s="459"/>
      <c r="BM235" s="459"/>
      <c r="BN235" s="459"/>
      <c r="BO235" s="459"/>
      <c r="BP235" s="459"/>
      <c r="BQ235" s="459"/>
      <c r="BR235" s="459"/>
      <c r="BS235" s="459"/>
      <c r="BT235" s="459"/>
      <c r="BU235" s="459"/>
      <c r="BV235" s="459"/>
      <c r="BW235" s="459"/>
      <c r="BX235" s="459"/>
      <c r="BY235" s="459"/>
      <c r="BZ235" s="459"/>
      <c r="CA235" s="459"/>
      <c r="CB235" s="459"/>
      <c r="CC235" s="459"/>
      <c r="CD235" s="459"/>
      <c r="CE235" s="459"/>
      <c r="CF235" s="459"/>
      <c r="CG235" s="459"/>
      <c r="CH235" s="459"/>
      <c r="CI235" s="459"/>
      <c r="CJ235" s="459"/>
      <c r="CK235" s="459"/>
      <c r="CL235" s="459"/>
      <c r="CM235" s="459"/>
    </row>
    <row r="236" spans="1:91" s="460" customFormat="1" ht="51" x14ac:dyDescent="0.2">
      <c r="A236" s="750" t="s">
        <v>9005</v>
      </c>
      <c r="B236" s="482" t="s">
        <v>2286</v>
      </c>
      <c r="C236" s="483" t="s">
        <v>9030</v>
      </c>
      <c r="D236" s="478" t="s">
        <v>2287</v>
      </c>
      <c r="E236" s="482" t="s">
        <v>589</v>
      </c>
      <c r="F236" s="716">
        <f>'Memória  '!H1130</f>
        <v>25</v>
      </c>
      <c r="G236" s="789">
        <v>340.23</v>
      </c>
      <c r="H236" s="456">
        <f t="shared" si="43"/>
        <v>422.09</v>
      </c>
      <c r="I236" s="586">
        <f t="shared" si="44"/>
        <v>10552.25</v>
      </c>
      <c r="J236" s="839"/>
      <c r="K236" s="847"/>
      <c r="L236" s="459"/>
      <c r="M236" s="459"/>
      <c r="N236" s="459"/>
      <c r="O236" s="459"/>
      <c r="P236" s="459"/>
      <c r="Q236" s="459"/>
      <c r="R236" s="459"/>
      <c r="S236" s="459"/>
      <c r="T236" s="459"/>
      <c r="U236" s="459"/>
      <c r="V236" s="459"/>
      <c r="W236" s="459"/>
      <c r="X236" s="459"/>
      <c r="Y236" s="459"/>
      <c r="Z236" s="459"/>
      <c r="AA236" s="459"/>
      <c r="AB236" s="459"/>
      <c r="AC236" s="459"/>
      <c r="AD236" s="459"/>
      <c r="AE236" s="459"/>
      <c r="AF236" s="459"/>
      <c r="AG236" s="459"/>
      <c r="AH236" s="459"/>
      <c r="AI236" s="459"/>
      <c r="AJ236" s="459"/>
      <c r="AK236" s="459"/>
      <c r="AL236" s="459"/>
      <c r="AM236" s="459"/>
      <c r="AN236" s="459"/>
      <c r="AO236" s="459"/>
      <c r="AP236" s="459"/>
      <c r="AQ236" s="459"/>
      <c r="AR236" s="459"/>
      <c r="AS236" s="459"/>
      <c r="AT236" s="459"/>
      <c r="AU236" s="459"/>
      <c r="AV236" s="459"/>
      <c r="AW236" s="459"/>
      <c r="AX236" s="459"/>
      <c r="AY236" s="459"/>
      <c r="AZ236" s="459"/>
      <c r="BA236" s="459"/>
      <c r="BB236" s="459"/>
      <c r="BC236" s="459"/>
      <c r="BD236" s="459"/>
      <c r="BE236" s="459"/>
      <c r="BF236" s="459"/>
      <c r="BG236" s="459"/>
      <c r="BH236" s="459"/>
      <c r="BI236" s="459"/>
      <c r="BJ236" s="459"/>
      <c r="BK236" s="459"/>
      <c r="BL236" s="459"/>
      <c r="BM236" s="459"/>
      <c r="BN236" s="459"/>
      <c r="BO236" s="459"/>
      <c r="BP236" s="459"/>
      <c r="BQ236" s="459"/>
      <c r="BR236" s="459"/>
      <c r="BS236" s="459"/>
      <c r="BT236" s="459"/>
      <c r="BU236" s="459"/>
      <c r="BV236" s="459"/>
      <c r="BW236" s="459"/>
      <c r="BX236" s="459"/>
      <c r="BY236" s="459"/>
      <c r="BZ236" s="459"/>
      <c r="CA236" s="459"/>
      <c r="CB236" s="459"/>
      <c r="CC236" s="459"/>
      <c r="CD236" s="459"/>
      <c r="CE236" s="459"/>
      <c r="CF236" s="459"/>
      <c r="CG236" s="459"/>
      <c r="CH236" s="459"/>
      <c r="CI236" s="459"/>
      <c r="CJ236" s="459"/>
      <c r="CK236" s="459"/>
      <c r="CL236" s="459"/>
      <c r="CM236" s="459"/>
    </row>
    <row r="237" spans="1:91" s="460" customFormat="1" ht="51" x14ac:dyDescent="0.2">
      <c r="A237" s="750" t="s">
        <v>9006</v>
      </c>
      <c r="B237" s="482" t="s">
        <v>2293</v>
      </c>
      <c r="C237" s="483" t="s">
        <v>9030</v>
      </c>
      <c r="D237" s="478" t="s">
        <v>8094</v>
      </c>
      <c r="E237" s="482" t="s">
        <v>589</v>
      </c>
      <c r="F237" s="716">
        <f>'Memória  '!H1158</f>
        <v>4</v>
      </c>
      <c r="G237" s="789">
        <v>388.05</v>
      </c>
      <c r="H237" s="456">
        <f t="shared" si="43"/>
        <v>481.41</v>
      </c>
      <c r="I237" s="586">
        <f t="shared" si="44"/>
        <v>1925.64</v>
      </c>
      <c r="J237" s="839"/>
      <c r="K237" s="847"/>
      <c r="L237" s="459"/>
      <c r="M237" s="459"/>
      <c r="N237" s="459"/>
      <c r="O237" s="459"/>
      <c r="P237" s="459"/>
      <c r="Q237" s="459"/>
      <c r="R237" s="459"/>
      <c r="S237" s="459"/>
      <c r="T237" s="459"/>
      <c r="U237" s="459"/>
      <c r="V237" s="459"/>
      <c r="W237" s="459"/>
      <c r="X237" s="459"/>
      <c r="Y237" s="459"/>
      <c r="Z237" s="459"/>
      <c r="AA237" s="459"/>
      <c r="AB237" s="459"/>
      <c r="AC237" s="459"/>
      <c r="AD237" s="459"/>
      <c r="AE237" s="459"/>
      <c r="AF237" s="459"/>
      <c r="AG237" s="459"/>
      <c r="AH237" s="459"/>
      <c r="AI237" s="459"/>
      <c r="AJ237" s="459"/>
      <c r="AK237" s="459"/>
      <c r="AL237" s="459"/>
      <c r="AM237" s="459"/>
      <c r="AN237" s="459"/>
      <c r="AO237" s="459"/>
      <c r="AP237" s="459"/>
      <c r="AQ237" s="459"/>
      <c r="AR237" s="459"/>
      <c r="AS237" s="459"/>
      <c r="AT237" s="459"/>
      <c r="AU237" s="459"/>
      <c r="AV237" s="459"/>
      <c r="AW237" s="459"/>
      <c r="AX237" s="459"/>
      <c r="AY237" s="459"/>
      <c r="AZ237" s="459"/>
      <c r="BA237" s="459"/>
      <c r="BB237" s="459"/>
      <c r="BC237" s="459"/>
      <c r="BD237" s="459"/>
      <c r="BE237" s="459"/>
      <c r="BF237" s="459"/>
      <c r="BG237" s="459"/>
      <c r="BH237" s="459"/>
      <c r="BI237" s="459"/>
      <c r="BJ237" s="459"/>
      <c r="BK237" s="459"/>
      <c r="BL237" s="459"/>
      <c r="BM237" s="459"/>
      <c r="BN237" s="459"/>
      <c r="BO237" s="459"/>
      <c r="BP237" s="459"/>
      <c r="BQ237" s="459"/>
      <c r="BR237" s="459"/>
      <c r="BS237" s="459"/>
      <c r="BT237" s="459"/>
      <c r="BU237" s="459"/>
      <c r="BV237" s="459"/>
      <c r="BW237" s="459"/>
      <c r="BX237" s="459"/>
      <c r="BY237" s="459"/>
      <c r="BZ237" s="459"/>
      <c r="CA237" s="459"/>
      <c r="CB237" s="459"/>
      <c r="CC237" s="459"/>
      <c r="CD237" s="459"/>
      <c r="CE237" s="459"/>
      <c r="CF237" s="459"/>
      <c r="CG237" s="459"/>
      <c r="CH237" s="459"/>
      <c r="CI237" s="459"/>
      <c r="CJ237" s="459"/>
      <c r="CK237" s="459"/>
      <c r="CL237" s="459"/>
      <c r="CM237" s="459"/>
    </row>
    <row r="238" spans="1:91" s="460" customFormat="1" ht="25.5" x14ac:dyDescent="0.2">
      <c r="A238" s="750" t="s">
        <v>9007</v>
      </c>
      <c r="B238" s="482">
        <v>13259</v>
      </c>
      <c r="C238" s="483" t="s">
        <v>9188</v>
      </c>
      <c r="D238" s="478" t="s">
        <v>9195</v>
      </c>
      <c r="E238" s="482" t="s">
        <v>589</v>
      </c>
      <c r="F238" s="716">
        <f>'Memória  '!H1163</f>
        <v>2</v>
      </c>
      <c r="G238" s="789">
        <v>4620.3500000000004</v>
      </c>
      <c r="H238" s="456">
        <f t="shared" si="43"/>
        <v>5732.01</v>
      </c>
      <c r="I238" s="586">
        <f t="shared" si="44"/>
        <v>11464.02</v>
      </c>
      <c r="J238" s="839"/>
      <c r="K238" s="847"/>
      <c r="L238" s="459"/>
      <c r="M238" s="459"/>
      <c r="N238" s="459"/>
      <c r="O238" s="459"/>
      <c r="P238" s="459"/>
      <c r="Q238" s="459"/>
      <c r="R238" s="459"/>
      <c r="S238" s="459"/>
      <c r="T238" s="459"/>
      <c r="U238" s="459"/>
      <c r="V238" s="459"/>
      <c r="W238" s="459"/>
      <c r="X238" s="459"/>
      <c r="Y238" s="459"/>
      <c r="Z238" s="459"/>
      <c r="AA238" s="459"/>
      <c r="AB238" s="459"/>
      <c r="AC238" s="459"/>
      <c r="AD238" s="459"/>
      <c r="AE238" s="459"/>
      <c r="AF238" s="459"/>
      <c r="AG238" s="459"/>
      <c r="AH238" s="459"/>
      <c r="AI238" s="459"/>
      <c r="AJ238" s="459"/>
      <c r="AK238" s="459"/>
      <c r="AL238" s="459"/>
      <c r="AM238" s="459"/>
      <c r="AN238" s="459"/>
      <c r="AO238" s="459"/>
      <c r="AP238" s="459"/>
      <c r="AQ238" s="459"/>
      <c r="AR238" s="459"/>
      <c r="AS238" s="459"/>
      <c r="AT238" s="459"/>
      <c r="AU238" s="459"/>
      <c r="AV238" s="459"/>
      <c r="AW238" s="459"/>
      <c r="AX238" s="459"/>
      <c r="AY238" s="459"/>
      <c r="AZ238" s="459"/>
      <c r="BA238" s="459"/>
      <c r="BB238" s="459"/>
      <c r="BC238" s="459"/>
      <c r="BD238" s="459"/>
      <c r="BE238" s="459"/>
      <c r="BF238" s="459"/>
      <c r="BG238" s="459"/>
      <c r="BH238" s="459"/>
      <c r="BI238" s="459"/>
      <c r="BJ238" s="459"/>
      <c r="BK238" s="459"/>
      <c r="BL238" s="459"/>
      <c r="BM238" s="459"/>
      <c r="BN238" s="459"/>
      <c r="BO238" s="459"/>
      <c r="BP238" s="459"/>
      <c r="BQ238" s="459"/>
      <c r="BR238" s="459"/>
      <c r="BS238" s="459"/>
      <c r="BT238" s="459"/>
      <c r="BU238" s="459"/>
      <c r="BV238" s="459"/>
      <c r="BW238" s="459"/>
      <c r="BX238" s="459"/>
      <c r="BY238" s="459"/>
      <c r="BZ238" s="459"/>
      <c r="CA238" s="459"/>
      <c r="CB238" s="459"/>
      <c r="CC238" s="459"/>
      <c r="CD238" s="459"/>
      <c r="CE238" s="459"/>
      <c r="CF238" s="459"/>
      <c r="CG238" s="459"/>
      <c r="CH238" s="459"/>
      <c r="CI238" s="459"/>
      <c r="CJ238" s="459"/>
      <c r="CK238" s="459"/>
      <c r="CL238" s="459"/>
      <c r="CM238" s="459"/>
    </row>
    <row r="239" spans="1:91" s="460" customFormat="1" x14ac:dyDescent="0.2">
      <c r="A239" s="750" t="s">
        <v>8998</v>
      </c>
      <c r="B239" s="482" t="s">
        <v>9196</v>
      </c>
      <c r="C239" s="483" t="s">
        <v>9197</v>
      </c>
      <c r="D239" s="478" t="s">
        <v>9198</v>
      </c>
      <c r="E239" s="499" t="s">
        <v>589</v>
      </c>
      <c r="F239" s="716">
        <f>'Memória  '!H1168</f>
        <v>1</v>
      </c>
      <c r="G239" s="789">
        <v>601.33000000000004</v>
      </c>
      <c r="H239" s="456">
        <f t="shared" si="43"/>
        <v>746.01</v>
      </c>
      <c r="I239" s="586">
        <f t="shared" si="44"/>
        <v>746.01</v>
      </c>
      <c r="J239" s="839"/>
      <c r="K239" s="847"/>
      <c r="L239" s="459"/>
      <c r="M239" s="459"/>
      <c r="N239" s="459"/>
      <c r="O239" s="459"/>
      <c r="P239" s="459"/>
      <c r="Q239" s="459"/>
      <c r="R239" s="459"/>
      <c r="S239" s="459"/>
      <c r="T239" s="459"/>
      <c r="U239" s="459"/>
      <c r="V239" s="459"/>
      <c r="W239" s="459"/>
      <c r="X239" s="459"/>
      <c r="Y239" s="459"/>
      <c r="Z239" s="459"/>
      <c r="AA239" s="459"/>
      <c r="AB239" s="459"/>
      <c r="AC239" s="459"/>
      <c r="AD239" s="459"/>
      <c r="AE239" s="459"/>
      <c r="AF239" s="459"/>
      <c r="AG239" s="459"/>
      <c r="AH239" s="459"/>
      <c r="AI239" s="459"/>
      <c r="AJ239" s="459"/>
      <c r="AK239" s="459"/>
      <c r="AL239" s="459"/>
      <c r="AM239" s="459"/>
      <c r="AN239" s="459"/>
      <c r="AO239" s="459"/>
      <c r="AP239" s="459"/>
      <c r="AQ239" s="459"/>
      <c r="AR239" s="459"/>
      <c r="AS239" s="459"/>
      <c r="AT239" s="459"/>
      <c r="AU239" s="459"/>
      <c r="AV239" s="459"/>
      <c r="AW239" s="459"/>
      <c r="AX239" s="459"/>
      <c r="AY239" s="459"/>
      <c r="AZ239" s="459"/>
      <c r="BA239" s="459"/>
      <c r="BB239" s="459"/>
      <c r="BC239" s="459"/>
      <c r="BD239" s="459"/>
      <c r="BE239" s="459"/>
      <c r="BF239" s="459"/>
      <c r="BG239" s="459"/>
      <c r="BH239" s="459"/>
      <c r="BI239" s="459"/>
      <c r="BJ239" s="459"/>
      <c r="BK239" s="459"/>
      <c r="BL239" s="459"/>
      <c r="BM239" s="459"/>
      <c r="BN239" s="459"/>
      <c r="BO239" s="459"/>
      <c r="BP239" s="459"/>
      <c r="BQ239" s="459"/>
      <c r="BR239" s="459"/>
      <c r="BS239" s="459"/>
      <c r="BT239" s="459"/>
      <c r="BU239" s="459"/>
      <c r="BV239" s="459"/>
      <c r="BW239" s="459"/>
      <c r="BX239" s="459"/>
      <c r="BY239" s="459"/>
      <c r="BZ239" s="459"/>
      <c r="CA239" s="459"/>
      <c r="CB239" s="459"/>
      <c r="CC239" s="459"/>
      <c r="CD239" s="459"/>
      <c r="CE239" s="459"/>
      <c r="CF239" s="459"/>
      <c r="CG239" s="459"/>
      <c r="CH239" s="459"/>
      <c r="CI239" s="459"/>
      <c r="CJ239" s="459"/>
      <c r="CK239" s="459"/>
      <c r="CL239" s="459"/>
      <c r="CM239" s="459"/>
    </row>
    <row r="240" spans="1:91" s="460" customFormat="1" ht="38.25" x14ac:dyDescent="0.2">
      <c r="A240" s="750" t="s">
        <v>9008</v>
      </c>
      <c r="B240" s="482" t="s">
        <v>2314</v>
      </c>
      <c r="C240" s="483" t="s">
        <v>9030</v>
      </c>
      <c r="D240" s="478" t="s">
        <v>2315</v>
      </c>
      <c r="E240" s="482" t="s">
        <v>589</v>
      </c>
      <c r="F240" s="716">
        <f>'Memória  '!H1170</f>
        <v>33</v>
      </c>
      <c r="G240" s="789">
        <v>122.57</v>
      </c>
      <c r="H240" s="456">
        <f t="shared" si="43"/>
        <v>152.06</v>
      </c>
      <c r="I240" s="586">
        <f t="shared" si="44"/>
        <v>5017.9799999999996</v>
      </c>
      <c r="J240" s="839"/>
      <c r="K240" s="847"/>
      <c r="L240" s="459"/>
      <c r="M240" s="459"/>
      <c r="N240" s="459"/>
      <c r="O240" s="459"/>
      <c r="P240" s="459"/>
      <c r="Q240" s="459"/>
      <c r="R240" s="459"/>
      <c r="S240" s="459"/>
      <c r="T240" s="459"/>
      <c r="U240" s="459"/>
      <c r="V240" s="459"/>
      <c r="W240" s="459"/>
      <c r="X240" s="459"/>
      <c r="Y240" s="459"/>
      <c r="Z240" s="459"/>
      <c r="AA240" s="459"/>
      <c r="AB240" s="459"/>
      <c r="AC240" s="459"/>
      <c r="AD240" s="459"/>
      <c r="AE240" s="459"/>
      <c r="AF240" s="459"/>
      <c r="AG240" s="459"/>
      <c r="AH240" s="459"/>
      <c r="AI240" s="459"/>
      <c r="AJ240" s="459"/>
      <c r="AK240" s="459"/>
      <c r="AL240" s="459"/>
      <c r="AM240" s="459"/>
      <c r="AN240" s="459"/>
      <c r="AO240" s="459"/>
      <c r="AP240" s="459"/>
      <c r="AQ240" s="459"/>
      <c r="AR240" s="459"/>
      <c r="AS240" s="459"/>
      <c r="AT240" s="459"/>
      <c r="AU240" s="459"/>
      <c r="AV240" s="459"/>
      <c r="AW240" s="459"/>
      <c r="AX240" s="459"/>
      <c r="AY240" s="459"/>
      <c r="AZ240" s="459"/>
      <c r="BA240" s="459"/>
      <c r="BB240" s="459"/>
      <c r="BC240" s="459"/>
      <c r="BD240" s="459"/>
      <c r="BE240" s="459"/>
      <c r="BF240" s="459"/>
      <c r="BG240" s="459"/>
      <c r="BH240" s="459"/>
      <c r="BI240" s="459"/>
      <c r="BJ240" s="459"/>
      <c r="BK240" s="459"/>
      <c r="BL240" s="459"/>
      <c r="BM240" s="459"/>
      <c r="BN240" s="459"/>
      <c r="BO240" s="459"/>
      <c r="BP240" s="459"/>
      <c r="BQ240" s="459"/>
      <c r="BR240" s="459"/>
      <c r="BS240" s="459"/>
      <c r="BT240" s="459"/>
      <c r="BU240" s="459"/>
      <c r="BV240" s="459"/>
      <c r="BW240" s="459"/>
      <c r="BX240" s="459"/>
      <c r="BY240" s="459"/>
      <c r="BZ240" s="459"/>
      <c r="CA240" s="459"/>
      <c r="CB240" s="459"/>
      <c r="CC240" s="459"/>
      <c r="CD240" s="459"/>
      <c r="CE240" s="459"/>
      <c r="CF240" s="459"/>
      <c r="CG240" s="459"/>
      <c r="CH240" s="459"/>
      <c r="CI240" s="459"/>
      <c r="CJ240" s="459"/>
      <c r="CK240" s="459"/>
      <c r="CL240" s="459"/>
      <c r="CM240" s="459"/>
    </row>
    <row r="241" spans="1:91" s="460" customFormat="1" ht="25.5" x14ac:dyDescent="0.2">
      <c r="A241" s="750" t="s">
        <v>8999</v>
      </c>
      <c r="B241" s="482">
        <v>86910</v>
      </c>
      <c r="C241" s="483" t="s">
        <v>9059</v>
      </c>
      <c r="D241" s="478" t="s">
        <v>8095</v>
      </c>
      <c r="E241" s="482" t="s">
        <v>589</v>
      </c>
      <c r="F241" s="717">
        <f>'Memória  '!H1173</f>
        <v>2</v>
      </c>
      <c r="G241" s="789">
        <v>100.29</v>
      </c>
      <c r="H241" s="456">
        <f t="shared" si="43"/>
        <v>124.42</v>
      </c>
      <c r="I241" s="586">
        <f t="shared" si="44"/>
        <v>248.84</v>
      </c>
      <c r="J241" s="839"/>
      <c r="K241" s="847"/>
      <c r="L241" s="459"/>
      <c r="M241" s="459"/>
      <c r="N241" s="459"/>
      <c r="O241" s="459"/>
      <c r="P241" s="459"/>
      <c r="Q241" s="459"/>
      <c r="R241" s="459"/>
      <c r="S241" s="459"/>
      <c r="T241" s="459"/>
      <c r="U241" s="459"/>
      <c r="V241" s="459"/>
      <c r="W241" s="459"/>
      <c r="X241" s="459"/>
      <c r="Y241" s="459"/>
      <c r="Z241" s="459"/>
      <c r="AA241" s="459"/>
      <c r="AB241" s="459"/>
      <c r="AC241" s="459"/>
      <c r="AD241" s="459"/>
      <c r="AE241" s="459"/>
      <c r="AF241" s="459"/>
      <c r="AG241" s="459"/>
      <c r="AH241" s="459"/>
      <c r="AI241" s="459"/>
      <c r="AJ241" s="459"/>
      <c r="AK241" s="459"/>
      <c r="AL241" s="459"/>
      <c r="AM241" s="459"/>
      <c r="AN241" s="459"/>
      <c r="AO241" s="459"/>
      <c r="AP241" s="459"/>
      <c r="AQ241" s="459"/>
      <c r="AR241" s="459"/>
      <c r="AS241" s="459"/>
      <c r="AT241" s="459"/>
      <c r="AU241" s="459"/>
      <c r="AV241" s="459"/>
      <c r="AW241" s="459"/>
      <c r="AX241" s="459"/>
      <c r="AY241" s="459"/>
      <c r="AZ241" s="459"/>
      <c r="BA241" s="459"/>
      <c r="BB241" s="459"/>
      <c r="BC241" s="459"/>
      <c r="BD241" s="459"/>
      <c r="BE241" s="459"/>
      <c r="BF241" s="459"/>
      <c r="BG241" s="459"/>
      <c r="BH241" s="459"/>
      <c r="BI241" s="459"/>
      <c r="BJ241" s="459"/>
      <c r="BK241" s="459"/>
      <c r="BL241" s="459"/>
      <c r="BM241" s="459"/>
      <c r="BN241" s="459"/>
      <c r="BO241" s="459"/>
      <c r="BP241" s="459"/>
      <c r="BQ241" s="459"/>
      <c r="BR241" s="459"/>
      <c r="BS241" s="459"/>
      <c r="BT241" s="459"/>
      <c r="BU241" s="459"/>
      <c r="BV241" s="459"/>
      <c r="BW241" s="459"/>
      <c r="BX241" s="459"/>
      <c r="BY241" s="459"/>
      <c r="BZ241" s="459"/>
      <c r="CA241" s="459"/>
      <c r="CB241" s="459"/>
      <c r="CC241" s="459"/>
      <c r="CD241" s="459"/>
      <c r="CE241" s="459"/>
      <c r="CF241" s="459"/>
      <c r="CG241" s="459"/>
      <c r="CH241" s="459"/>
      <c r="CI241" s="459"/>
      <c r="CJ241" s="459"/>
      <c r="CK241" s="459"/>
      <c r="CL241" s="459"/>
      <c r="CM241" s="459"/>
    </row>
    <row r="242" spans="1:91" s="460" customFormat="1" ht="38.25" x14ac:dyDescent="0.2">
      <c r="A242" s="750" t="s">
        <v>9009</v>
      </c>
      <c r="B242" s="482" t="s">
        <v>2322</v>
      </c>
      <c r="C242" s="483" t="s">
        <v>9030</v>
      </c>
      <c r="D242" s="478" t="s">
        <v>2323</v>
      </c>
      <c r="E242" s="482" t="s">
        <v>589</v>
      </c>
      <c r="F242" s="716">
        <f>'Memória  '!H1174</f>
        <v>21</v>
      </c>
      <c r="G242" s="789">
        <v>152.51</v>
      </c>
      <c r="H242" s="456">
        <f t="shared" si="43"/>
        <v>189.2</v>
      </c>
      <c r="I242" s="586">
        <f t="shared" si="44"/>
        <v>3973.2</v>
      </c>
      <c r="J242" s="839"/>
      <c r="K242" s="847"/>
      <c r="L242" s="459"/>
      <c r="M242" s="459"/>
      <c r="N242" s="459"/>
      <c r="O242" s="459"/>
      <c r="P242" s="459"/>
      <c r="Q242" s="459"/>
      <c r="R242" s="459"/>
      <c r="S242" s="459"/>
      <c r="T242" s="459"/>
      <c r="U242" s="459"/>
      <c r="V242" s="459"/>
      <c r="W242" s="459"/>
      <c r="X242" s="459"/>
      <c r="Y242" s="459"/>
      <c r="Z242" s="459"/>
      <c r="AA242" s="459"/>
      <c r="AB242" s="459"/>
      <c r="AC242" s="459"/>
      <c r="AD242" s="459"/>
      <c r="AE242" s="459"/>
      <c r="AF242" s="459"/>
      <c r="AG242" s="459"/>
      <c r="AH242" s="459"/>
      <c r="AI242" s="459"/>
      <c r="AJ242" s="459"/>
      <c r="AK242" s="459"/>
      <c r="AL242" s="459"/>
      <c r="AM242" s="459"/>
      <c r="AN242" s="459"/>
      <c r="AO242" s="459"/>
      <c r="AP242" s="459"/>
      <c r="AQ242" s="459"/>
      <c r="AR242" s="459"/>
      <c r="AS242" s="459"/>
      <c r="AT242" s="459"/>
      <c r="AU242" s="459"/>
      <c r="AV242" s="459"/>
      <c r="AW242" s="459"/>
      <c r="AX242" s="459"/>
      <c r="AY242" s="459"/>
      <c r="AZ242" s="459"/>
      <c r="BA242" s="459"/>
      <c r="BB242" s="459"/>
      <c r="BC242" s="459"/>
      <c r="BD242" s="459"/>
      <c r="BE242" s="459"/>
      <c r="BF242" s="459"/>
      <c r="BG242" s="459"/>
      <c r="BH242" s="459"/>
      <c r="BI242" s="459"/>
      <c r="BJ242" s="459"/>
      <c r="BK242" s="459"/>
      <c r="BL242" s="459"/>
      <c r="BM242" s="459"/>
      <c r="BN242" s="459"/>
      <c r="BO242" s="459"/>
      <c r="BP242" s="459"/>
      <c r="BQ242" s="459"/>
      <c r="BR242" s="459"/>
      <c r="BS242" s="459"/>
      <c r="BT242" s="459"/>
      <c r="BU242" s="459"/>
      <c r="BV242" s="459"/>
      <c r="BW242" s="459"/>
      <c r="BX242" s="459"/>
      <c r="BY242" s="459"/>
      <c r="BZ242" s="459"/>
      <c r="CA242" s="459"/>
      <c r="CB242" s="459"/>
      <c r="CC242" s="459"/>
      <c r="CD242" s="459"/>
      <c r="CE242" s="459"/>
      <c r="CF242" s="459"/>
      <c r="CG242" s="459"/>
      <c r="CH242" s="459"/>
      <c r="CI242" s="459"/>
      <c r="CJ242" s="459"/>
      <c r="CK242" s="459"/>
      <c r="CL242" s="459"/>
      <c r="CM242" s="459"/>
    </row>
    <row r="243" spans="1:91" s="706" customFormat="1" ht="25.5" x14ac:dyDescent="0.2">
      <c r="A243" s="751" t="s">
        <v>9010</v>
      </c>
      <c r="B243" s="677" t="s">
        <v>2328</v>
      </c>
      <c r="C243" s="900" t="s">
        <v>9030</v>
      </c>
      <c r="D243" s="678" t="s">
        <v>2329</v>
      </c>
      <c r="E243" s="677" t="s">
        <v>589</v>
      </c>
      <c r="F243" s="717">
        <f>'Memória  '!H1177</f>
        <v>4</v>
      </c>
      <c r="G243" s="789">
        <v>68.64</v>
      </c>
      <c r="H243" s="456">
        <f t="shared" si="43"/>
        <v>85.15</v>
      </c>
      <c r="I243" s="586">
        <f t="shared" si="44"/>
        <v>340.6</v>
      </c>
      <c r="J243" s="839"/>
      <c r="K243" s="847"/>
      <c r="L243" s="705"/>
      <c r="M243" s="705"/>
      <c r="N243" s="705"/>
      <c r="O243" s="705"/>
      <c r="P243" s="705"/>
      <c r="Q243" s="705"/>
      <c r="R243" s="705"/>
      <c r="S243" s="705"/>
      <c r="T243" s="705"/>
      <c r="U243" s="705"/>
      <c r="V243" s="705"/>
      <c r="W243" s="705"/>
      <c r="X243" s="705"/>
      <c r="Y243" s="705"/>
      <c r="Z243" s="705"/>
      <c r="AA243" s="705"/>
      <c r="AB243" s="705"/>
      <c r="AC243" s="705"/>
      <c r="AD243" s="705"/>
      <c r="AE243" s="705"/>
      <c r="AF243" s="705"/>
      <c r="AG243" s="705"/>
      <c r="AH243" s="705"/>
      <c r="AI243" s="705"/>
      <c r="AJ243" s="705"/>
      <c r="AK243" s="705"/>
      <c r="AL243" s="705"/>
      <c r="AM243" s="705"/>
      <c r="AN243" s="705"/>
      <c r="AO243" s="705"/>
      <c r="AP243" s="705"/>
      <c r="AQ243" s="705"/>
      <c r="AR243" s="705"/>
      <c r="AS243" s="705"/>
      <c r="AT243" s="705"/>
      <c r="AU243" s="705"/>
      <c r="AV243" s="705"/>
      <c r="AW243" s="705"/>
      <c r="AX243" s="705"/>
      <c r="AY243" s="705"/>
      <c r="AZ243" s="705"/>
      <c r="BA243" s="705"/>
      <c r="BB243" s="705"/>
      <c r="BC243" s="705"/>
      <c r="BD243" s="705"/>
      <c r="BE243" s="705"/>
      <c r="BF243" s="705"/>
      <c r="BG243" s="705"/>
      <c r="BH243" s="705"/>
      <c r="BI243" s="705"/>
      <c r="BJ243" s="705"/>
      <c r="BK243" s="705"/>
      <c r="BL243" s="705"/>
      <c r="BM243" s="705"/>
      <c r="BN243" s="705"/>
      <c r="BO243" s="705"/>
      <c r="BP243" s="705"/>
      <c r="BQ243" s="705"/>
      <c r="BR243" s="705"/>
      <c r="BS243" s="705"/>
      <c r="BT243" s="705"/>
      <c r="BU243" s="705"/>
      <c r="BV243" s="705"/>
      <c r="BW243" s="705"/>
      <c r="BX243" s="705"/>
      <c r="BY243" s="705"/>
      <c r="BZ243" s="705"/>
      <c r="CA243" s="705"/>
      <c r="CB243" s="705"/>
      <c r="CC243" s="705"/>
      <c r="CD243" s="705"/>
      <c r="CE243" s="705"/>
      <c r="CF243" s="705"/>
      <c r="CG243" s="705"/>
      <c r="CH243" s="705"/>
      <c r="CI243" s="705"/>
      <c r="CJ243" s="705"/>
      <c r="CK243" s="705"/>
      <c r="CL243" s="705"/>
      <c r="CM243" s="705"/>
    </row>
    <row r="244" spans="1:91" s="460" customFormat="1" ht="25.5" x14ac:dyDescent="0.2">
      <c r="A244" s="750" t="s">
        <v>9011</v>
      </c>
      <c r="B244" s="482">
        <v>95544</v>
      </c>
      <c r="C244" s="483" t="s">
        <v>9059</v>
      </c>
      <c r="D244" s="478" t="s">
        <v>8096</v>
      </c>
      <c r="E244" s="482" t="s">
        <v>8126</v>
      </c>
      <c r="F244" s="716">
        <f>'Memória  '!H1179</f>
        <v>15</v>
      </c>
      <c r="G244" s="789">
        <v>34.18</v>
      </c>
      <c r="H244" s="456">
        <f t="shared" si="43"/>
        <v>42.4</v>
      </c>
      <c r="I244" s="586">
        <f t="shared" si="44"/>
        <v>636</v>
      </c>
      <c r="J244" s="839"/>
      <c r="K244" s="847"/>
      <c r="L244" s="459"/>
      <c r="M244" s="459"/>
      <c r="N244" s="459"/>
      <c r="O244" s="459"/>
      <c r="P244" s="459"/>
      <c r="Q244" s="459"/>
      <c r="R244" s="459"/>
      <c r="S244" s="459"/>
      <c r="T244" s="459"/>
      <c r="U244" s="459"/>
      <c r="V244" s="459"/>
      <c r="W244" s="459"/>
      <c r="X244" s="459"/>
      <c r="Y244" s="459"/>
      <c r="Z244" s="459"/>
      <c r="AA244" s="459"/>
      <c r="AB244" s="459"/>
      <c r="AC244" s="459"/>
      <c r="AD244" s="459"/>
      <c r="AE244" s="459"/>
      <c r="AF244" s="459"/>
      <c r="AG244" s="459"/>
      <c r="AH244" s="459"/>
      <c r="AI244" s="459"/>
      <c r="AJ244" s="459"/>
      <c r="AK244" s="459"/>
      <c r="AL244" s="459"/>
      <c r="AM244" s="459"/>
      <c r="AN244" s="459"/>
      <c r="AO244" s="459"/>
      <c r="AP244" s="459"/>
      <c r="AQ244" s="459"/>
      <c r="AR244" s="459"/>
      <c r="AS244" s="459"/>
      <c r="AT244" s="459"/>
      <c r="AU244" s="459"/>
      <c r="AV244" s="459"/>
      <c r="AW244" s="459"/>
      <c r="AX244" s="459"/>
      <c r="AY244" s="459"/>
      <c r="AZ244" s="459"/>
      <c r="BA244" s="459"/>
      <c r="BB244" s="459"/>
      <c r="BC244" s="459"/>
      <c r="BD244" s="459"/>
      <c r="BE244" s="459"/>
      <c r="BF244" s="459"/>
      <c r="BG244" s="459"/>
      <c r="BH244" s="459"/>
      <c r="BI244" s="459"/>
      <c r="BJ244" s="459"/>
      <c r="BK244" s="459"/>
      <c r="BL244" s="459"/>
      <c r="BM244" s="459"/>
      <c r="BN244" s="459"/>
      <c r="BO244" s="459"/>
      <c r="BP244" s="459"/>
      <c r="BQ244" s="459"/>
      <c r="BR244" s="459"/>
      <c r="BS244" s="459"/>
      <c r="BT244" s="459"/>
      <c r="BU244" s="459"/>
      <c r="BV244" s="459"/>
      <c r="BW244" s="459"/>
      <c r="BX244" s="459"/>
      <c r="BY244" s="459"/>
      <c r="BZ244" s="459"/>
      <c r="CA244" s="459"/>
      <c r="CB244" s="459"/>
      <c r="CC244" s="459"/>
      <c r="CD244" s="459"/>
      <c r="CE244" s="459"/>
      <c r="CF244" s="459"/>
      <c r="CG244" s="459"/>
      <c r="CH244" s="459"/>
      <c r="CI244" s="459"/>
      <c r="CJ244" s="459"/>
      <c r="CK244" s="459"/>
      <c r="CL244" s="459"/>
      <c r="CM244" s="459"/>
    </row>
    <row r="245" spans="1:91" s="460" customFormat="1" x14ac:dyDescent="0.2">
      <c r="A245" s="750" t="s">
        <v>9012</v>
      </c>
      <c r="B245" s="482" t="s">
        <v>2416</v>
      </c>
      <c r="C245" s="483" t="s">
        <v>9030</v>
      </c>
      <c r="D245" s="478" t="s">
        <v>2417</v>
      </c>
      <c r="E245" s="482" t="s">
        <v>589</v>
      </c>
      <c r="F245" s="716">
        <f>'Memória  '!H1182</f>
        <v>21</v>
      </c>
      <c r="G245" s="789">
        <v>174.77</v>
      </c>
      <c r="H245" s="456">
        <f t="shared" si="43"/>
        <v>216.82</v>
      </c>
      <c r="I245" s="586">
        <f t="shared" si="44"/>
        <v>4553.22</v>
      </c>
      <c r="J245" s="839"/>
      <c r="K245" s="847"/>
      <c r="L245" s="459"/>
      <c r="M245" s="459"/>
      <c r="N245" s="459"/>
      <c r="O245" s="459"/>
      <c r="P245" s="459"/>
      <c r="Q245" s="459"/>
      <c r="R245" s="459"/>
      <c r="S245" s="459"/>
      <c r="T245" s="459"/>
      <c r="U245" s="459"/>
      <c r="V245" s="459"/>
      <c r="W245" s="459"/>
      <c r="X245" s="459"/>
      <c r="Y245" s="459"/>
      <c r="Z245" s="459"/>
      <c r="AA245" s="459"/>
      <c r="AB245" s="459"/>
      <c r="AC245" s="459"/>
      <c r="AD245" s="459"/>
      <c r="AE245" s="459"/>
      <c r="AF245" s="459"/>
      <c r="AG245" s="459"/>
      <c r="AH245" s="459"/>
      <c r="AI245" s="459"/>
      <c r="AJ245" s="459"/>
      <c r="AK245" s="459"/>
      <c r="AL245" s="459"/>
      <c r="AM245" s="459"/>
      <c r="AN245" s="459"/>
      <c r="AO245" s="459"/>
      <c r="AP245" s="459"/>
      <c r="AQ245" s="459"/>
      <c r="AR245" s="459"/>
      <c r="AS245" s="459"/>
      <c r="AT245" s="459"/>
      <c r="AU245" s="459"/>
      <c r="AV245" s="459"/>
      <c r="AW245" s="459"/>
      <c r="AX245" s="459"/>
      <c r="AY245" s="459"/>
      <c r="AZ245" s="459"/>
      <c r="BA245" s="459"/>
      <c r="BB245" s="459"/>
      <c r="BC245" s="459"/>
      <c r="BD245" s="459"/>
      <c r="BE245" s="459"/>
      <c r="BF245" s="459"/>
      <c r="BG245" s="459"/>
      <c r="BH245" s="459"/>
      <c r="BI245" s="459"/>
      <c r="BJ245" s="459"/>
      <c r="BK245" s="459"/>
      <c r="BL245" s="459"/>
      <c r="BM245" s="459"/>
      <c r="BN245" s="459"/>
      <c r="BO245" s="459"/>
      <c r="BP245" s="459"/>
      <c r="BQ245" s="459"/>
      <c r="BR245" s="459"/>
      <c r="BS245" s="459"/>
      <c r="BT245" s="459"/>
      <c r="BU245" s="459"/>
      <c r="BV245" s="459"/>
      <c r="BW245" s="459"/>
      <c r="BX245" s="459"/>
      <c r="BY245" s="459"/>
      <c r="BZ245" s="459"/>
      <c r="CA245" s="459"/>
      <c r="CB245" s="459"/>
      <c r="CC245" s="459"/>
      <c r="CD245" s="459"/>
      <c r="CE245" s="459"/>
      <c r="CF245" s="459"/>
      <c r="CG245" s="459"/>
      <c r="CH245" s="459"/>
      <c r="CI245" s="459"/>
      <c r="CJ245" s="459"/>
      <c r="CK245" s="459"/>
      <c r="CL245" s="459"/>
      <c r="CM245" s="459"/>
    </row>
    <row r="246" spans="1:91" s="460" customFormat="1" ht="25.5" x14ac:dyDescent="0.2">
      <c r="A246" s="750" t="s">
        <v>9013</v>
      </c>
      <c r="B246" s="482">
        <v>95547</v>
      </c>
      <c r="C246" s="483" t="s">
        <v>9059</v>
      </c>
      <c r="D246" s="478" t="s">
        <v>8097</v>
      </c>
      <c r="E246" s="482" t="s">
        <v>589</v>
      </c>
      <c r="F246" s="716">
        <f>'Memória  '!H1205</f>
        <v>21</v>
      </c>
      <c r="G246" s="789">
        <v>40.909999999999997</v>
      </c>
      <c r="H246" s="456">
        <f t="shared" si="43"/>
        <v>50.75</v>
      </c>
      <c r="I246" s="586">
        <f t="shared" si="44"/>
        <v>1065.75</v>
      </c>
      <c r="J246" s="839"/>
      <c r="K246" s="847"/>
      <c r="L246" s="459"/>
      <c r="M246" s="459"/>
      <c r="N246" s="459"/>
      <c r="O246" s="459"/>
      <c r="P246" s="459"/>
      <c r="Q246" s="459"/>
      <c r="R246" s="459"/>
      <c r="S246" s="459"/>
      <c r="T246" s="459"/>
      <c r="U246" s="459"/>
      <c r="V246" s="459"/>
      <c r="W246" s="459"/>
      <c r="X246" s="459"/>
      <c r="Y246" s="459"/>
      <c r="Z246" s="459"/>
      <c r="AA246" s="459"/>
      <c r="AB246" s="459"/>
      <c r="AC246" s="459"/>
      <c r="AD246" s="459"/>
      <c r="AE246" s="459"/>
      <c r="AF246" s="459"/>
      <c r="AG246" s="459"/>
      <c r="AH246" s="459"/>
      <c r="AI246" s="459"/>
      <c r="AJ246" s="459"/>
      <c r="AK246" s="459"/>
      <c r="AL246" s="459"/>
      <c r="AM246" s="459"/>
      <c r="AN246" s="459"/>
      <c r="AO246" s="459"/>
      <c r="AP246" s="459"/>
      <c r="AQ246" s="459"/>
      <c r="AR246" s="459"/>
      <c r="AS246" s="459"/>
      <c r="AT246" s="459"/>
      <c r="AU246" s="459"/>
      <c r="AV246" s="459"/>
      <c r="AW246" s="459"/>
      <c r="AX246" s="459"/>
      <c r="AY246" s="459"/>
      <c r="AZ246" s="459"/>
      <c r="BA246" s="459"/>
      <c r="BB246" s="459"/>
      <c r="BC246" s="459"/>
      <c r="BD246" s="459"/>
      <c r="BE246" s="459"/>
      <c r="BF246" s="459"/>
      <c r="BG246" s="459"/>
      <c r="BH246" s="459"/>
      <c r="BI246" s="459"/>
      <c r="BJ246" s="459"/>
      <c r="BK246" s="459"/>
      <c r="BL246" s="459"/>
      <c r="BM246" s="459"/>
      <c r="BN246" s="459"/>
      <c r="BO246" s="459"/>
      <c r="BP246" s="459"/>
      <c r="BQ246" s="459"/>
      <c r="BR246" s="459"/>
      <c r="BS246" s="459"/>
      <c r="BT246" s="459"/>
      <c r="BU246" s="459"/>
      <c r="BV246" s="459"/>
      <c r="BW246" s="459"/>
      <c r="BX246" s="459"/>
      <c r="BY246" s="459"/>
      <c r="BZ246" s="459"/>
      <c r="CA246" s="459"/>
      <c r="CB246" s="459"/>
      <c r="CC246" s="459"/>
      <c r="CD246" s="459"/>
      <c r="CE246" s="459"/>
      <c r="CF246" s="459"/>
      <c r="CG246" s="459"/>
      <c r="CH246" s="459"/>
      <c r="CI246" s="459"/>
      <c r="CJ246" s="459"/>
      <c r="CK246" s="459"/>
      <c r="CL246" s="459"/>
      <c r="CM246" s="459"/>
    </row>
    <row r="247" spans="1:91" s="460" customFormat="1" x14ac:dyDescent="0.2">
      <c r="A247" s="750" t="s">
        <v>9090</v>
      </c>
      <c r="B247" s="482" t="s">
        <v>2443</v>
      </c>
      <c r="C247" s="483" t="s">
        <v>9030</v>
      </c>
      <c r="D247" s="478" t="s">
        <v>2444</v>
      </c>
      <c r="E247" s="482" t="s">
        <v>589</v>
      </c>
      <c r="F247" s="716">
        <f>'Memória  '!H1207</f>
        <v>33</v>
      </c>
      <c r="G247" s="789">
        <v>56.12</v>
      </c>
      <c r="H247" s="456">
        <f t="shared" si="43"/>
        <v>69.62</v>
      </c>
      <c r="I247" s="586">
        <f t="shared" si="44"/>
        <v>2297.46</v>
      </c>
      <c r="J247" s="839"/>
      <c r="K247" s="847"/>
      <c r="L247" s="459"/>
      <c r="M247" s="459"/>
      <c r="N247" s="459"/>
      <c r="O247" s="459"/>
      <c r="P247" s="459"/>
      <c r="Q247" s="459"/>
      <c r="R247" s="459"/>
      <c r="S247" s="459"/>
      <c r="T247" s="459"/>
      <c r="U247" s="459"/>
      <c r="V247" s="459"/>
      <c r="W247" s="459"/>
      <c r="X247" s="459"/>
      <c r="Y247" s="459"/>
      <c r="Z247" s="459"/>
      <c r="AA247" s="459"/>
      <c r="AB247" s="459"/>
      <c r="AC247" s="459"/>
      <c r="AD247" s="459"/>
      <c r="AE247" s="459"/>
      <c r="AF247" s="459"/>
      <c r="AG247" s="459"/>
      <c r="AH247" s="459"/>
      <c r="AI247" s="459"/>
      <c r="AJ247" s="459"/>
      <c r="AK247" s="459"/>
      <c r="AL247" s="459"/>
      <c r="AM247" s="459"/>
      <c r="AN247" s="459"/>
      <c r="AO247" s="459"/>
      <c r="AP247" s="459"/>
      <c r="AQ247" s="459"/>
      <c r="AR247" s="459"/>
      <c r="AS247" s="459"/>
      <c r="AT247" s="459"/>
      <c r="AU247" s="459"/>
      <c r="AV247" s="459"/>
      <c r="AW247" s="459"/>
      <c r="AX247" s="459"/>
      <c r="AY247" s="459"/>
      <c r="AZ247" s="459"/>
      <c r="BA247" s="459"/>
      <c r="BB247" s="459"/>
      <c r="BC247" s="459"/>
      <c r="BD247" s="459"/>
      <c r="BE247" s="459"/>
      <c r="BF247" s="459"/>
      <c r="BG247" s="459"/>
      <c r="BH247" s="459"/>
      <c r="BI247" s="459"/>
      <c r="BJ247" s="459"/>
      <c r="BK247" s="459"/>
      <c r="BL247" s="459"/>
      <c r="BM247" s="459"/>
      <c r="BN247" s="459"/>
      <c r="BO247" s="459"/>
      <c r="BP247" s="459"/>
      <c r="BQ247" s="459"/>
      <c r="BR247" s="459"/>
      <c r="BS247" s="459"/>
      <c r="BT247" s="459"/>
      <c r="BU247" s="459"/>
      <c r="BV247" s="459"/>
      <c r="BW247" s="459"/>
      <c r="BX247" s="459"/>
      <c r="BY247" s="459"/>
      <c r="BZ247" s="459"/>
      <c r="CA247" s="459"/>
      <c r="CB247" s="459"/>
      <c r="CC247" s="459"/>
      <c r="CD247" s="459"/>
      <c r="CE247" s="459"/>
      <c r="CF247" s="459"/>
      <c r="CG247" s="459"/>
      <c r="CH247" s="459"/>
      <c r="CI247" s="459"/>
      <c r="CJ247" s="459"/>
      <c r="CK247" s="459"/>
      <c r="CL247" s="459"/>
      <c r="CM247" s="459"/>
    </row>
    <row r="248" spans="1:91" s="460" customFormat="1" ht="18" customHeight="1" x14ac:dyDescent="0.2">
      <c r="A248" s="750" t="s">
        <v>9091</v>
      </c>
      <c r="B248" s="482" t="s">
        <v>2414</v>
      </c>
      <c r="C248" s="483" t="s">
        <v>9030</v>
      </c>
      <c r="D248" s="478" t="s">
        <v>2415</v>
      </c>
      <c r="E248" s="482" t="s">
        <v>589</v>
      </c>
      <c r="F248" s="716">
        <f>'Memória  '!H1208</f>
        <v>8</v>
      </c>
      <c r="G248" s="789">
        <v>36.29</v>
      </c>
      <c r="H248" s="456">
        <f t="shared" si="43"/>
        <v>45.02</v>
      </c>
      <c r="I248" s="586">
        <f t="shared" si="44"/>
        <v>360.16</v>
      </c>
      <c r="J248" s="839"/>
      <c r="K248" s="847"/>
      <c r="L248" s="459"/>
      <c r="M248" s="459"/>
      <c r="N248" s="459"/>
      <c r="O248" s="459"/>
      <c r="P248" s="459"/>
      <c r="Q248" s="459"/>
      <c r="R248" s="459"/>
      <c r="S248" s="459"/>
      <c r="T248" s="459"/>
      <c r="U248" s="459"/>
      <c r="V248" s="459"/>
      <c r="W248" s="459"/>
      <c r="X248" s="459"/>
      <c r="Y248" s="459"/>
      <c r="Z248" s="459"/>
      <c r="AA248" s="459"/>
      <c r="AB248" s="459"/>
      <c r="AC248" s="459"/>
      <c r="AD248" s="459"/>
      <c r="AE248" s="459"/>
      <c r="AF248" s="459"/>
      <c r="AG248" s="459"/>
      <c r="AH248" s="459"/>
      <c r="AI248" s="459"/>
      <c r="AJ248" s="459"/>
      <c r="AK248" s="459"/>
      <c r="AL248" s="459"/>
      <c r="AM248" s="459"/>
      <c r="AN248" s="459"/>
      <c r="AO248" s="459"/>
      <c r="AP248" s="459"/>
      <c r="AQ248" s="459"/>
      <c r="AR248" s="459"/>
      <c r="AS248" s="459"/>
      <c r="AT248" s="459"/>
      <c r="AU248" s="459"/>
      <c r="AV248" s="459"/>
      <c r="AW248" s="459"/>
      <c r="AX248" s="459"/>
      <c r="AY248" s="459"/>
      <c r="AZ248" s="459"/>
      <c r="BA248" s="459"/>
      <c r="BB248" s="459"/>
      <c r="BC248" s="459"/>
      <c r="BD248" s="459"/>
      <c r="BE248" s="459"/>
      <c r="BF248" s="459"/>
      <c r="BG248" s="459"/>
      <c r="BH248" s="459"/>
      <c r="BI248" s="459"/>
      <c r="BJ248" s="459"/>
      <c r="BK248" s="459"/>
      <c r="BL248" s="459"/>
      <c r="BM248" s="459"/>
      <c r="BN248" s="459"/>
      <c r="BO248" s="459"/>
      <c r="BP248" s="459"/>
      <c r="BQ248" s="459"/>
      <c r="BR248" s="459"/>
      <c r="BS248" s="459"/>
      <c r="BT248" s="459"/>
      <c r="BU248" s="459"/>
      <c r="BV248" s="459"/>
      <c r="BW248" s="459"/>
      <c r="BX248" s="459"/>
      <c r="BY248" s="459"/>
      <c r="BZ248" s="459"/>
      <c r="CA248" s="459"/>
      <c r="CB248" s="459"/>
      <c r="CC248" s="459"/>
      <c r="CD248" s="459"/>
      <c r="CE248" s="459"/>
      <c r="CF248" s="459"/>
      <c r="CG248" s="459"/>
      <c r="CH248" s="459"/>
      <c r="CI248" s="459"/>
      <c r="CJ248" s="459"/>
      <c r="CK248" s="459"/>
      <c r="CL248" s="459"/>
      <c r="CM248" s="459"/>
    </row>
    <row r="249" spans="1:91" s="460" customFormat="1" ht="12" customHeight="1" x14ac:dyDescent="0.2">
      <c r="A249" s="750" t="s">
        <v>9092</v>
      </c>
      <c r="B249" s="482" t="s">
        <v>2393</v>
      </c>
      <c r="C249" s="483" t="s">
        <v>9030</v>
      </c>
      <c r="D249" s="478" t="s">
        <v>9199</v>
      </c>
      <c r="E249" s="482" t="s">
        <v>589</v>
      </c>
      <c r="F249" s="716">
        <f>'Memória  '!H1219</f>
        <v>8</v>
      </c>
      <c r="G249" s="789">
        <v>19.53</v>
      </c>
      <c r="H249" s="456">
        <f t="shared" si="43"/>
        <v>24.23</v>
      </c>
      <c r="I249" s="586">
        <f t="shared" si="44"/>
        <v>193.84</v>
      </c>
      <c r="J249" s="839"/>
      <c r="K249" s="847"/>
      <c r="L249" s="459"/>
      <c r="M249" s="459"/>
      <c r="N249" s="459"/>
      <c r="O249" s="459"/>
      <c r="P249" s="459"/>
      <c r="Q249" s="459"/>
      <c r="R249" s="459"/>
      <c r="S249" s="459"/>
      <c r="T249" s="459"/>
      <c r="U249" s="459"/>
      <c r="V249" s="459"/>
      <c r="W249" s="459"/>
      <c r="X249" s="459"/>
      <c r="Y249" s="459"/>
      <c r="Z249" s="459"/>
      <c r="AA249" s="459"/>
      <c r="AB249" s="459"/>
      <c r="AC249" s="459"/>
      <c r="AD249" s="459"/>
      <c r="AE249" s="459"/>
      <c r="AF249" s="459"/>
      <c r="AG249" s="459"/>
      <c r="AH249" s="459"/>
      <c r="AI249" s="459"/>
      <c r="AJ249" s="459"/>
      <c r="AK249" s="459"/>
      <c r="AL249" s="459"/>
      <c r="AM249" s="459"/>
      <c r="AN249" s="459"/>
      <c r="AO249" s="459"/>
      <c r="AP249" s="459"/>
      <c r="AQ249" s="459"/>
      <c r="AR249" s="459"/>
      <c r="AS249" s="459"/>
      <c r="AT249" s="459"/>
      <c r="AU249" s="459"/>
      <c r="AV249" s="459"/>
      <c r="AW249" s="459"/>
      <c r="AX249" s="459"/>
      <c r="AY249" s="459"/>
      <c r="AZ249" s="459"/>
      <c r="BA249" s="459"/>
      <c r="BB249" s="459"/>
      <c r="BC249" s="459"/>
      <c r="BD249" s="459"/>
      <c r="BE249" s="459"/>
      <c r="BF249" s="459"/>
      <c r="BG249" s="459"/>
      <c r="BH249" s="459"/>
      <c r="BI249" s="459"/>
      <c r="BJ249" s="459"/>
      <c r="BK249" s="459"/>
      <c r="BL249" s="459"/>
      <c r="BM249" s="459"/>
      <c r="BN249" s="459"/>
      <c r="BO249" s="459"/>
      <c r="BP249" s="459"/>
      <c r="BQ249" s="459"/>
      <c r="BR249" s="459"/>
      <c r="BS249" s="459"/>
      <c r="BT249" s="459"/>
      <c r="BU249" s="459"/>
      <c r="BV249" s="459"/>
      <c r="BW249" s="459"/>
      <c r="BX249" s="459"/>
      <c r="BY249" s="459"/>
      <c r="BZ249" s="459"/>
      <c r="CA249" s="459"/>
      <c r="CB249" s="459"/>
      <c r="CC249" s="459"/>
      <c r="CD249" s="459"/>
      <c r="CE249" s="459"/>
      <c r="CF249" s="459"/>
      <c r="CG249" s="459"/>
      <c r="CH249" s="459"/>
      <c r="CI249" s="459"/>
      <c r="CJ249" s="459"/>
      <c r="CK249" s="459"/>
      <c r="CL249" s="459"/>
      <c r="CM249" s="459"/>
    </row>
    <row r="250" spans="1:91" s="460" customFormat="1" ht="12" customHeight="1" x14ac:dyDescent="0.2">
      <c r="A250" s="750" t="s">
        <v>9093</v>
      </c>
      <c r="B250" s="482" t="s">
        <v>9200</v>
      </c>
      <c r="C250" s="483" t="s">
        <v>9030</v>
      </c>
      <c r="D250" s="478" t="s">
        <v>2433</v>
      </c>
      <c r="E250" s="482" t="s">
        <v>589</v>
      </c>
      <c r="F250" s="716">
        <f>'Memória  '!H1230</f>
        <v>8</v>
      </c>
      <c r="G250" s="789">
        <v>50.45</v>
      </c>
      <c r="H250" s="456">
        <f t="shared" si="43"/>
        <v>62.59</v>
      </c>
      <c r="I250" s="586">
        <f t="shared" si="44"/>
        <v>500.72</v>
      </c>
      <c r="J250" s="839"/>
      <c r="K250" s="847"/>
      <c r="L250" s="459"/>
      <c r="M250" s="459"/>
      <c r="N250" s="459"/>
      <c r="O250" s="459"/>
      <c r="P250" s="459"/>
      <c r="Q250" s="459"/>
      <c r="R250" s="459"/>
      <c r="S250" s="459"/>
      <c r="T250" s="459"/>
      <c r="U250" s="459"/>
      <c r="V250" s="459"/>
      <c r="W250" s="459"/>
      <c r="X250" s="459"/>
      <c r="Y250" s="459"/>
      <c r="Z250" s="459"/>
      <c r="AA250" s="459"/>
      <c r="AB250" s="459"/>
      <c r="AC250" s="459"/>
      <c r="AD250" s="459"/>
      <c r="AE250" s="459"/>
      <c r="AF250" s="459"/>
      <c r="AG250" s="459"/>
      <c r="AH250" s="459"/>
      <c r="AI250" s="459"/>
      <c r="AJ250" s="459"/>
      <c r="AK250" s="459"/>
      <c r="AL250" s="459"/>
      <c r="AM250" s="459"/>
      <c r="AN250" s="459"/>
      <c r="AO250" s="459"/>
      <c r="AP250" s="459"/>
      <c r="AQ250" s="459"/>
      <c r="AR250" s="459"/>
      <c r="AS250" s="459"/>
      <c r="AT250" s="459"/>
      <c r="AU250" s="459"/>
      <c r="AV250" s="459"/>
      <c r="AW250" s="459"/>
      <c r="AX250" s="459"/>
      <c r="AY250" s="459"/>
      <c r="AZ250" s="459"/>
      <c r="BA250" s="459"/>
      <c r="BB250" s="459"/>
      <c r="BC250" s="459"/>
      <c r="BD250" s="459"/>
      <c r="BE250" s="459"/>
      <c r="BF250" s="459"/>
      <c r="BG250" s="459"/>
      <c r="BH250" s="459"/>
      <c r="BI250" s="459"/>
      <c r="BJ250" s="459"/>
      <c r="BK250" s="459"/>
      <c r="BL250" s="459"/>
      <c r="BM250" s="459"/>
      <c r="BN250" s="459"/>
      <c r="BO250" s="459"/>
      <c r="BP250" s="459"/>
      <c r="BQ250" s="459"/>
      <c r="BR250" s="459"/>
      <c r="BS250" s="459"/>
      <c r="BT250" s="459"/>
      <c r="BU250" s="459"/>
      <c r="BV250" s="459"/>
      <c r="BW250" s="459"/>
      <c r="BX250" s="459"/>
      <c r="BY250" s="459"/>
      <c r="BZ250" s="459"/>
      <c r="CA250" s="459"/>
      <c r="CB250" s="459"/>
      <c r="CC250" s="459"/>
      <c r="CD250" s="459"/>
      <c r="CE250" s="459"/>
      <c r="CF250" s="459"/>
      <c r="CG250" s="459"/>
      <c r="CH250" s="459"/>
      <c r="CI250" s="459"/>
      <c r="CJ250" s="459"/>
      <c r="CK250" s="459"/>
      <c r="CL250" s="459"/>
      <c r="CM250" s="459"/>
    </row>
    <row r="251" spans="1:91" s="460" customFormat="1" ht="12" customHeight="1" x14ac:dyDescent="0.2">
      <c r="A251" s="750" t="s">
        <v>9094</v>
      </c>
      <c r="B251" s="482" t="s">
        <v>2412</v>
      </c>
      <c r="C251" s="483" t="s">
        <v>9030</v>
      </c>
      <c r="D251" s="478" t="s">
        <v>2413</v>
      </c>
      <c r="E251" s="482" t="s">
        <v>589</v>
      </c>
      <c r="F251" s="716">
        <f>'Memória  '!H1241</f>
        <v>8</v>
      </c>
      <c r="G251" s="789">
        <v>45.75</v>
      </c>
      <c r="H251" s="456">
        <f t="shared" si="43"/>
        <v>56.76</v>
      </c>
      <c r="I251" s="586">
        <f t="shared" si="44"/>
        <v>454.08</v>
      </c>
      <c r="J251" s="839"/>
      <c r="K251" s="847"/>
      <c r="L251" s="459"/>
      <c r="M251" s="459"/>
      <c r="N251" s="459"/>
      <c r="O251" s="459"/>
      <c r="P251" s="459"/>
      <c r="Q251" s="459"/>
      <c r="R251" s="459"/>
      <c r="S251" s="459"/>
      <c r="T251" s="459"/>
      <c r="U251" s="459"/>
      <c r="V251" s="459"/>
      <c r="W251" s="459"/>
      <c r="X251" s="459"/>
      <c r="Y251" s="459"/>
      <c r="Z251" s="459"/>
      <c r="AA251" s="459"/>
      <c r="AB251" s="459"/>
      <c r="AC251" s="459"/>
      <c r="AD251" s="459"/>
      <c r="AE251" s="459"/>
      <c r="AF251" s="459"/>
      <c r="AG251" s="459"/>
      <c r="AH251" s="459"/>
      <c r="AI251" s="459"/>
      <c r="AJ251" s="459"/>
      <c r="AK251" s="459"/>
      <c r="AL251" s="459"/>
      <c r="AM251" s="459"/>
      <c r="AN251" s="459"/>
      <c r="AO251" s="459"/>
      <c r="AP251" s="459"/>
      <c r="AQ251" s="459"/>
      <c r="AR251" s="459"/>
      <c r="AS251" s="459"/>
      <c r="AT251" s="459"/>
      <c r="AU251" s="459"/>
      <c r="AV251" s="459"/>
      <c r="AW251" s="459"/>
      <c r="AX251" s="459"/>
      <c r="AY251" s="459"/>
      <c r="AZ251" s="459"/>
      <c r="BA251" s="459"/>
      <c r="BB251" s="459"/>
      <c r="BC251" s="459"/>
      <c r="BD251" s="459"/>
      <c r="BE251" s="459"/>
      <c r="BF251" s="459"/>
      <c r="BG251" s="459"/>
      <c r="BH251" s="459"/>
      <c r="BI251" s="459"/>
      <c r="BJ251" s="459"/>
      <c r="BK251" s="459"/>
      <c r="BL251" s="459"/>
      <c r="BM251" s="459"/>
      <c r="BN251" s="459"/>
      <c r="BO251" s="459"/>
      <c r="BP251" s="459"/>
      <c r="BQ251" s="459"/>
      <c r="BR251" s="459"/>
      <c r="BS251" s="459"/>
      <c r="BT251" s="459"/>
      <c r="BU251" s="459"/>
      <c r="BV251" s="459"/>
      <c r="BW251" s="459"/>
      <c r="BX251" s="459"/>
      <c r="BY251" s="459"/>
      <c r="BZ251" s="459"/>
      <c r="CA251" s="459"/>
      <c r="CB251" s="459"/>
      <c r="CC251" s="459"/>
      <c r="CD251" s="459"/>
      <c r="CE251" s="459"/>
      <c r="CF251" s="459"/>
      <c r="CG251" s="459"/>
      <c r="CH251" s="459"/>
      <c r="CI251" s="459"/>
      <c r="CJ251" s="459"/>
      <c r="CK251" s="459"/>
      <c r="CL251" s="459"/>
      <c r="CM251" s="459"/>
    </row>
    <row r="252" spans="1:91" s="460" customFormat="1" ht="38.25" x14ac:dyDescent="0.2">
      <c r="A252" s="750" t="s">
        <v>9095</v>
      </c>
      <c r="B252" s="482" t="s">
        <v>8098</v>
      </c>
      <c r="C252" s="483" t="s">
        <v>9030</v>
      </c>
      <c r="D252" s="478" t="s">
        <v>2467</v>
      </c>
      <c r="E252" s="482" t="s">
        <v>589</v>
      </c>
      <c r="F252" s="716">
        <f>'Memória  '!H1252</f>
        <v>39</v>
      </c>
      <c r="G252" s="789">
        <v>159.9</v>
      </c>
      <c r="H252" s="456">
        <f t="shared" si="43"/>
        <v>198.37</v>
      </c>
      <c r="I252" s="586">
        <f t="shared" si="44"/>
        <v>7736.43</v>
      </c>
      <c r="J252" s="839"/>
      <c r="K252" s="847"/>
      <c r="L252" s="459"/>
      <c r="M252" s="459"/>
      <c r="N252" s="459"/>
      <c r="O252" s="459"/>
      <c r="P252" s="459"/>
      <c r="Q252" s="459"/>
      <c r="R252" s="459"/>
      <c r="S252" s="459"/>
      <c r="T252" s="459"/>
      <c r="U252" s="459"/>
      <c r="V252" s="459"/>
      <c r="W252" s="459"/>
      <c r="X252" s="459"/>
      <c r="Y252" s="459"/>
      <c r="Z252" s="459"/>
      <c r="AA252" s="459"/>
      <c r="AB252" s="459"/>
      <c r="AC252" s="459"/>
      <c r="AD252" s="459"/>
      <c r="AE252" s="459"/>
      <c r="AF252" s="459"/>
      <c r="AG252" s="459"/>
      <c r="AH252" s="459"/>
      <c r="AI252" s="459"/>
      <c r="AJ252" s="459"/>
      <c r="AK252" s="459"/>
      <c r="AL252" s="459"/>
      <c r="AM252" s="459"/>
      <c r="AN252" s="459"/>
      <c r="AO252" s="459"/>
      <c r="AP252" s="459"/>
      <c r="AQ252" s="459"/>
      <c r="AR252" s="459"/>
      <c r="AS252" s="459"/>
      <c r="AT252" s="459"/>
      <c r="AU252" s="459"/>
      <c r="AV252" s="459"/>
      <c r="AW252" s="459"/>
      <c r="AX252" s="459"/>
      <c r="AY252" s="459"/>
      <c r="AZ252" s="459"/>
      <c r="BA252" s="459"/>
      <c r="BB252" s="459"/>
      <c r="BC252" s="459"/>
      <c r="BD252" s="459"/>
      <c r="BE252" s="459"/>
      <c r="BF252" s="459"/>
      <c r="BG252" s="459"/>
      <c r="BH252" s="459"/>
      <c r="BI252" s="459"/>
      <c r="BJ252" s="459"/>
      <c r="BK252" s="459"/>
      <c r="BL252" s="459"/>
      <c r="BM252" s="459"/>
      <c r="BN252" s="459"/>
      <c r="BO252" s="459"/>
      <c r="BP252" s="459"/>
      <c r="BQ252" s="459"/>
      <c r="BR252" s="459"/>
      <c r="BS252" s="459"/>
      <c r="BT252" s="459"/>
      <c r="BU252" s="459"/>
      <c r="BV252" s="459"/>
      <c r="BW252" s="459"/>
      <c r="BX252" s="459"/>
      <c r="BY252" s="459"/>
      <c r="BZ252" s="459"/>
      <c r="CA252" s="459"/>
      <c r="CB252" s="459"/>
      <c r="CC252" s="459"/>
      <c r="CD252" s="459"/>
      <c r="CE252" s="459"/>
      <c r="CF252" s="459"/>
      <c r="CG252" s="459"/>
      <c r="CH252" s="459"/>
      <c r="CI252" s="459"/>
      <c r="CJ252" s="459"/>
      <c r="CK252" s="459"/>
      <c r="CL252" s="459"/>
      <c r="CM252" s="459"/>
    </row>
    <row r="253" spans="1:91" s="460" customFormat="1" ht="38.25" x14ac:dyDescent="0.2">
      <c r="A253" s="750" t="s">
        <v>9096</v>
      </c>
      <c r="B253" s="482" t="s">
        <v>2458</v>
      </c>
      <c r="C253" s="483" t="s">
        <v>9030</v>
      </c>
      <c r="D253" s="478" t="s">
        <v>2459</v>
      </c>
      <c r="E253" s="482" t="s">
        <v>589</v>
      </c>
      <c r="F253" s="716">
        <f>'Memória  '!H1255</f>
        <v>8</v>
      </c>
      <c r="G253" s="789">
        <v>234.46</v>
      </c>
      <c r="H253" s="456">
        <f t="shared" si="43"/>
        <v>290.87</v>
      </c>
      <c r="I253" s="586">
        <f t="shared" si="44"/>
        <v>2326.96</v>
      </c>
      <c r="J253" s="839"/>
      <c r="K253" s="847"/>
      <c r="L253" s="459"/>
      <c r="M253" s="459"/>
      <c r="N253" s="459"/>
      <c r="O253" s="459"/>
      <c r="P253" s="459"/>
      <c r="Q253" s="459"/>
      <c r="R253" s="459"/>
      <c r="S253" s="459"/>
      <c r="T253" s="459"/>
      <c r="U253" s="459"/>
      <c r="V253" s="459"/>
      <c r="W253" s="459"/>
      <c r="X253" s="459"/>
      <c r="Y253" s="459"/>
      <c r="Z253" s="459"/>
      <c r="AA253" s="459"/>
      <c r="AB253" s="459"/>
      <c r="AC253" s="459"/>
      <c r="AD253" s="459"/>
      <c r="AE253" s="459"/>
      <c r="AF253" s="459"/>
      <c r="AG253" s="459"/>
      <c r="AH253" s="459"/>
      <c r="AI253" s="459"/>
      <c r="AJ253" s="459"/>
      <c r="AK253" s="459"/>
      <c r="AL253" s="459"/>
      <c r="AM253" s="459"/>
      <c r="AN253" s="459"/>
      <c r="AO253" s="459"/>
      <c r="AP253" s="459"/>
      <c r="AQ253" s="459"/>
      <c r="AR253" s="459"/>
      <c r="AS253" s="459"/>
      <c r="AT253" s="459"/>
      <c r="AU253" s="459"/>
      <c r="AV253" s="459"/>
      <c r="AW253" s="459"/>
      <c r="AX253" s="459"/>
      <c r="AY253" s="459"/>
      <c r="AZ253" s="459"/>
      <c r="BA253" s="459"/>
      <c r="BB253" s="459"/>
      <c r="BC253" s="459"/>
      <c r="BD253" s="459"/>
      <c r="BE253" s="459"/>
      <c r="BF253" s="459"/>
      <c r="BG253" s="459"/>
      <c r="BH253" s="459"/>
      <c r="BI253" s="459"/>
      <c r="BJ253" s="459"/>
      <c r="BK253" s="459"/>
      <c r="BL253" s="459"/>
      <c r="BM253" s="459"/>
      <c r="BN253" s="459"/>
      <c r="BO253" s="459"/>
      <c r="BP253" s="459"/>
      <c r="BQ253" s="459"/>
      <c r="BR253" s="459"/>
      <c r="BS253" s="459"/>
      <c r="BT253" s="459"/>
      <c r="BU253" s="459"/>
      <c r="BV253" s="459"/>
      <c r="BW253" s="459"/>
      <c r="BX253" s="459"/>
      <c r="BY253" s="459"/>
      <c r="BZ253" s="459"/>
      <c r="CA253" s="459"/>
      <c r="CB253" s="459"/>
      <c r="CC253" s="459"/>
      <c r="CD253" s="459"/>
      <c r="CE253" s="459"/>
      <c r="CF253" s="459"/>
      <c r="CG253" s="459"/>
      <c r="CH253" s="459"/>
      <c r="CI253" s="459"/>
      <c r="CJ253" s="459"/>
      <c r="CK253" s="459"/>
      <c r="CL253" s="459"/>
      <c r="CM253" s="459"/>
    </row>
    <row r="254" spans="1:91" s="706" customFormat="1" ht="38.25" x14ac:dyDescent="0.2">
      <c r="A254" s="750" t="s">
        <v>9097</v>
      </c>
      <c r="B254" s="677" t="s">
        <v>2464</v>
      </c>
      <c r="C254" s="900" t="s">
        <v>9030</v>
      </c>
      <c r="D254" s="678" t="s">
        <v>2465</v>
      </c>
      <c r="E254" s="677" t="s">
        <v>589</v>
      </c>
      <c r="F254" s="717">
        <f>'Memória  '!H1257</f>
        <v>9</v>
      </c>
      <c r="G254" s="789">
        <v>155.09</v>
      </c>
      <c r="H254" s="456">
        <f t="shared" si="43"/>
        <v>192.4</v>
      </c>
      <c r="I254" s="586">
        <f t="shared" si="44"/>
        <v>1731.6</v>
      </c>
      <c r="J254" s="839"/>
      <c r="K254" s="847"/>
      <c r="L254" s="705"/>
      <c r="M254" s="705"/>
      <c r="N254" s="705"/>
      <c r="O254" s="705"/>
      <c r="P254" s="705"/>
      <c r="Q254" s="705"/>
      <c r="R254" s="705"/>
      <c r="S254" s="705"/>
      <c r="T254" s="705"/>
      <c r="U254" s="705"/>
      <c r="V254" s="705"/>
      <c r="W254" s="705"/>
      <c r="X254" s="705"/>
      <c r="Y254" s="705"/>
      <c r="Z254" s="705"/>
      <c r="AA254" s="705"/>
      <c r="AB254" s="705"/>
      <c r="AC254" s="705"/>
      <c r="AD254" s="705"/>
      <c r="AE254" s="705"/>
      <c r="AF254" s="705"/>
      <c r="AG254" s="705"/>
      <c r="AH254" s="705"/>
      <c r="AI254" s="705"/>
      <c r="AJ254" s="705"/>
      <c r="AK254" s="705"/>
      <c r="AL254" s="705"/>
      <c r="AM254" s="705"/>
      <c r="AN254" s="705"/>
      <c r="AO254" s="705"/>
      <c r="AP254" s="705"/>
      <c r="AQ254" s="705"/>
      <c r="AR254" s="705"/>
      <c r="AS254" s="705"/>
      <c r="AT254" s="705"/>
      <c r="AU254" s="705"/>
      <c r="AV254" s="705"/>
      <c r="AW254" s="705"/>
      <c r="AX254" s="705"/>
      <c r="AY254" s="705"/>
      <c r="AZ254" s="705"/>
      <c r="BA254" s="705"/>
      <c r="BB254" s="705"/>
      <c r="BC254" s="705"/>
      <c r="BD254" s="705"/>
      <c r="BE254" s="705"/>
      <c r="BF254" s="705"/>
      <c r="BG254" s="705"/>
      <c r="BH254" s="705"/>
      <c r="BI254" s="705"/>
      <c r="BJ254" s="705"/>
      <c r="BK254" s="705"/>
      <c r="BL254" s="705"/>
      <c r="BM254" s="705"/>
      <c r="BN254" s="705"/>
      <c r="BO254" s="705"/>
      <c r="BP254" s="705"/>
      <c r="BQ254" s="705"/>
      <c r="BR254" s="705"/>
      <c r="BS254" s="705"/>
      <c r="BT254" s="705"/>
      <c r="BU254" s="705"/>
      <c r="BV254" s="705"/>
      <c r="BW254" s="705"/>
      <c r="BX254" s="705"/>
      <c r="BY254" s="705"/>
      <c r="BZ254" s="705"/>
      <c r="CA254" s="705"/>
      <c r="CB254" s="705"/>
      <c r="CC254" s="705"/>
      <c r="CD254" s="705"/>
      <c r="CE254" s="705"/>
      <c r="CF254" s="705"/>
      <c r="CG254" s="705"/>
      <c r="CH254" s="705"/>
      <c r="CI254" s="705"/>
      <c r="CJ254" s="705"/>
      <c r="CK254" s="705"/>
      <c r="CL254" s="705"/>
      <c r="CM254" s="705"/>
    </row>
    <row r="255" spans="1:91" s="460" customFormat="1" ht="25.5" x14ac:dyDescent="0.2">
      <c r="A255" s="750" t="s">
        <v>9098</v>
      </c>
      <c r="B255" s="482">
        <v>100868</v>
      </c>
      <c r="C255" s="483" t="s">
        <v>9059</v>
      </c>
      <c r="D255" s="478" t="s">
        <v>8099</v>
      </c>
      <c r="E255" s="482" t="s">
        <v>589</v>
      </c>
      <c r="F255" s="716">
        <f>'Memória  '!H1268</f>
        <v>46</v>
      </c>
      <c r="G255" s="789">
        <v>385.06</v>
      </c>
      <c r="H255" s="456">
        <f t="shared" si="43"/>
        <v>477.71</v>
      </c>
      <c r="I255" s="586">
        <f t="shared" si="44"/>
        <v>21974.66</v>
      </c>
      <c r="J255" s="839"/>
      <c r="K255" s="847"/>
      <c r="L255" s="459"/>
      <c r="M255" s="459"/>
      <c r="N255" s="459"/>
      <c r="O255" s="459"/>
      <c r="P255" s="459"/>
      <c r="Q255" s="459"/>
      <c r="R255" s="459"/>
      <c r="S255" s="459"/>
      <c r="T255" s="459"/>
      <c r="U255" s="459"/>
      <c r="V255" s="459"/>
      <c r="W255" s="459"/>
      <c r="X255" s="459"/>
      <c r="Y255" s="459"/>
      <c r="Z255" s="459"/>
      <c r="AA255" s="459"/>
      <c r="AB255" s="459"/>
      <c r="AC255" s="459"/>
      <c r="AD255" s="459"/>
      <c r="AE255" s="459"/>
      <c r="AF255" s="459"/>
      <c r="AG255" s="459"/>
      <c r="AH255" s="459"/>
      <c r="AI255" s="459"/>
      <c r="AJ255" s="459"/>
      <c r="AK255" s="459"/>
      <c r="AL255" s="459"/>
      <c r="AM255" s="459"/>
      <c r="AN255" s="459"/>
      <c r="AO255" s="459"/>
      <c r="AP255" s="459"/>
      <c r="AQ255" s="459"/>
      <c r="AR255" s="459"/>
      <c r="AS255" s="459"/>
      <c r="AT255" s="459"/>
      <c r="AU255" s="459"/>
      <c r="AV255" s="459"/>
      <c r="AW255" s="459"/>
      <c r="AX255" s="459"/>
      <c r="AY255" s="459"/>
      <c r="AZ255" s="459"/>
      <c r="BA255" s="459"/>
      <c r="BB255" s="459"/>
      <c r="BC255" s="459"/>
      <c r="BD255" s="459"/>
      <c r="BE255" s="459"/>
      <c r="BF255" s="459"/>
      <c r="BG255" s="459"/>
      <c r="BH255" s="459"/>
      <c r="BI255" s="459"/>
      <c r="BJ255" s="459"/>
      <c r="BK255" s="459"/>
      <c r="BL255" s="459"/>
      <c r="BM255" s="459"/>
      <c r="BN255" s="459"/>
      <c r="BO255" s="459"/>
      <c r="BP255" s="459"/>
      <c r="BQ255" s="459"/>
      <c r="BR255" s="459"/>
      <c r="BS255" s="459"/>
      <c r="BT255" s="459"/>
      <c r="BU255" s="459"/>
      <c r="BV255" s="459"/>
      <c r="BW255" s="459"/>
      <c r="BX255" s="459"/>
      <c r="BY255" s="459"/>
      <c r="BZ255" s="459"/>
      <c r="CA255" s="459"/>
      <c r="CB255" s="459"/>
      <c r="CC255" s="459"/>
      <c r="CD255" s="459"/>
      <c r="CE255" s="459"/>
      <c r="CF255" s="459"/>
      <c r="CG255" s="459"/>
      <c r="CH255" s="459"/>
      <c r="CI255" s="459"/>
      <c r="CJ255" s="459"/>
      <c r="CK255" s="459"/>
      <c r="CL255" s="459"/>
      <c r="CM255" s="459"/>
    </row>
    <row r="256" spans="1:91" s="460" customFormat="1" ht="25.5" x14ac:dyDescent="0.2">
      <c r="A256" s="750" t="s">
        <v>9099</v>
      </c>
      <c r="B256" s="482">
        <v>100866</v>
      </c>
      <c r="C256" s="483" t="s">
        <v>9059</v>
      </c>
      <c r="D256" s="478" t="s">
        <v>8100</v>
      </c>
      <c r="E256" s="482" t="s">
        <v>589</v>
      </c>
      <c r="F256" s="716">
        <f>'Memória  '!H1270</f>
        <v>16</v>
      </c>
      <c r="G256" s="789">
        <v>353.34</v>
      </c>
      <c r="H256" s="456">
        <f t="shared" si="43"/>
        <v>438.35</v>
      </c>
      <c r="I256" s="586">
        <f t="shared" si="44"/>
        <v>7013.6</v>
      </c>
      <c r="J256" s="839"/>
      <c r="K256" s="847"/>
      <c r="L256" s="459"/>
      <c r="M256" s="459"/>
      <c r="N256" s="459"/>
      <c r="O256" s="459"/>
      <c r="P256" s="459"/>
      <c r="Q256" s="459"/>
      <c r="R256" s="459"/>
      <c r="S256" s="459"/>
      <c r="T256" s="459"/>
      <c r="U256" s="459"/>
      <c r="V256" s="459"/>
      <c r="W256" s="459"/>
      <c r="X256" s="459"/>
      <c r="Y256" s="459"/>
      <c r="Z256" s="459"/>
      <c r="AA256" s="459"/>
      <c r="AB256" s="459"/>
      <c r="AC256" s="459"/>
      <c r="AD256" s="459"/>
      <c r="AE256" s="459"/>
      <c r="AF256" s="459"/>
      <c r="AG256" s="459"/>
      <c r="AH256" s="459"/>
      <c r="AI256" s="459"/>
      <c r="AJ256" s="459"/>
      <c r="AK256" s="459"/>
      <c r="AL256" s="459"/>
      <c r="AM256" s="459"/>
      <c r="AN256" s="459"/>
      <c r="AO256" s="459"/>
      <c r="AP256" s="459"/>
      <c r="AQ256" s="459"/>
      <c r="AR256" s="459"/>
      <c r="AS256" s="459"/>
      <c r="AT256" s="459"/>
      <c r="AU256" s="459"/>
      <c r="AV256" s="459"/>
      <c r="AW256" s="459"/>
      <c r="AX256" s="459"/>
      <c r="AY256" s="459"/>
      <c r="AZ256" s="459"/>
      <c r="BA256" s="459"/>
      <c r="BB256" s="459"/>
      <c r="BC256" s="459"/>
      <c r="BD256" s="459"/>
      <c r="BE256" s="459"/>
      <c r="BF256" s="459"/>
      <c r="BG256" s="459"/>
      <c r="BH256" s="459"/>
      <c r="BI256" s="459"/>
      <c r="BJ256" s="459"/>
      <c r="BK256" s="459"/>
      <c r="BL256" s="459"/>
      <c r="BM256" s="459"/>
      <c r="BN256" s="459"/>
      <c r="BO256" s="459"/>
      <c r="BP256" s="459"/>
      <c r="BQ256" s="459"/>
      <c r="BR256" s="459"/>
      <c r="BS256" s="459"/>
      <c r="BT256" s="459"/>
      <c r="BU256" s="459"/>
      <c r="BV256" s="459"/>
      <c r="BW256" s="459"/>
      <c r="BX256" s="459"/>
      <c r="BY256" s="459"/>
      <c r="BZ256" s="459"/>
      <c r="CA256" s="459"/>
      <c r="CB256" s="459"/>
      <c r="CC256" s="459"/>
      <c r="CD256" s="459"/>
      <c r="CE256" s="459"/>
      <c r="CF256" s="459"/>
      <c r="CG256" s="459"/>
      <c r="CH256" s="459"/>
      <c r="CI256" s="459"/>
      <c r="CJ256" s="459"/>
      <c r="CK256" s="459"/>
      <c r="CL256" s="459"/>
      <c r="CM256" s="459"/>
    </row>
    <row r="257" spans="1:91" s="460" customFormat="1" ht="25.5" x14ac:dyDescent="0.2">
      <c r="A257" s="750" t="s">
        <v>9100</v>
      </c>
      <c r="B257" s="482" t="s">
        <v>2454</v>
      </c>
      <c r="C257" s="483" t="s">
        <v>9030</v>
      </c>
      <c r="D257" s="478" t="s">
        <v>2455</v>
      </c>
      <c r="E257" s="482" t="s">
        <v>589</v>
      </c>
      <c r="F257" s="716">
        <f>'Memória  '!H1272</f>
        <v>8</v>
      </c>
      <c r="G257" s="789">
        <v>779.18</v>
      </c>
      <c r="H257" s="456">
        <f t="shared" si="43"/>
        <v>966.65</v>
      </c>
      <c r="I257" s="586">
        <f t="shared" si="44"/>
        <v>7733.2</v>
      </c>
      <c r="J257" s="839"/>
      <c r="K257" s="847"/>
      <c r="L257" s="459"/>
      <c r="M257" s="459"/>
      <c r="N257" s="459"/>
      <c r="O257" s="459"/>
      <c r="P257" s="459"/>
      <c r="Q257" s="459"/>
      <c r="R257" s="459"/>
      <c r="S257" s="459"/>
      <c r="T257" s="459"/>
      <c r="U257" s="459"/>
      <c r="V257" s="459"/>
      <c r="W257" s="459"/>
      <c r="X257" s="459"/>
      <c r="Y257" s="459"/>
      <c r="Z257" s="459"/>
      <c r="AA257" s="459"/>
      <c r="AB257" s="459"/>
      <c r="AC257" s="459"/>
      <c r="AD257" s="459"/>
      <c r="AE257" s="459"/>
      <c r="AF257" s="459"/>
      <c r="AG257" s="459"/>
      <c r="AH257" s="459"/>
      <c r="AI257" s="459"/>
      <c r="AJ257" s="459"/>
      <c r="AK257" s="459"/>
      <c r="AL257" s="459"/>
      <c r="AM257" s="459"/>
      <c r="AN257" s="459"/>
      <c r="AO257" s="459"/>
      <c r="AP257" s="459"/>
      <c r="AQ257" s="459"/>
      <c r="AR257" s="459"/>
      <c r="AS257" s="459"/>
      <c r="AT257" s="459"/>
      <c r="AU257" s="459"/>
      <c r="AV257" s="459"/>
      <c r="AW257" s="459"/>
      <c r="AX257" s="459"/>
      <c r="AY257" s="459"/>
      <c r="AZ257" s="459"/>
      <c r="BA257" s="459"/>
      <c r="BB257" s="459"/>
      <c r="BC257" s="459"/>
      <c r="BD257" s="459"/>
      <c r="BE257" s="459"/>
      <c r="BF257" s="459"/>
      <c r="BG257" s="459"/>
      <c r="BH257" s="459"/>
      <c r="BI257" s="459"/>
      <c r="BJ257" s="459"/>
      <c r="BK257" s="459"/>
      <c r="BL257" s="459"/>
      <c r="BM257" s="459"/>
      <c r="BN257" s="459"/>
      <c r="BO257" s="459"/>
      <c r="BP257" s="459"/>
      <c r="BQ257" s="459"/>
      <c r="BR257" s="459"/>
      <c r="BS257" s="459"/>
      <c r="BT257" s="459"/>
      <c r="BU257" s="459"/>
      <c r="BV257" s="459"/>
      <c r="BW257" s="459"/>
      <c r="BX257" s="459"/>
      <c r="BY257" s="459"/>
      <c r="BZ257" s="459"/>
      <c r="CA257" s="459"/>
      <c r="CB257" s="459"/>
      <c r="CC257" s="459"/>
      <c r="CD257" s="459"/>
      <c r="CE257" s="459"/>
      <c r="CF257" s="459"/>
      <c r="CG257" s="459"/>
      <c r="CH257" s="459"/>
      <c r="CI257" s="459"/>
      <c r="CJ257" s="459"/>
      <c r="CK257" s="459"/>
      <c r="CL257" s="459"/>
      <c r="CM257" s="459"/>
    </row>
    <row r="258" spans="1:91" s="460" customFormat="1" ht="25.5" x14ac:dyDescent="0.2">
      <c r="A258" s="750" t="s">
        <v>9101</v>
      </c>
      <c r="B258" s="482">
        <v>100848</v>
      </c>
      <c r="C258" s="483" t="s">
        <v>9059</v>
      </c>
      <c r="D258" s="478" t="s">
        <v>8101</v>
      </c>
      <c r="E258" s="482" t="s">
        <v>589</v>
      </c>
      <c r="F258" s="716">
        <f>'Memória  '!H1274</f>
        <v>1</v>
      </c>
      <c r="G258" s="789">
        <v>528.6</v>
      </c>
      <c r="H258" s="456">
        <f t="shared" si="43"/>
        <v>655.78</v>
      </c>
      <c r="I258" s="586">
        <f t="shared" si="44"/>
        <v>655.78</v>
      </c>
      <c r="J258" s="839"/>
      <c r="K258" s="847"/>
      <c r="L258" s="459"/>
      <c r="M258" s="459"/>
      <c r="N258" s="459"/>
      <c r="O258" s="459"/>
      <c r="P258" s="459"/>
      <c r="Q258" s="459"/>
      <c r="R258" s="459"/>
      <c r="S258" s="459"/>
      <c r="T258" s="459"/>
      <c r="U258" s="459"/>
      <c r="V258" s="459"/>
      <c r="W258" s="459"/>
      <c r="X258" s="459"/>
      <c r="Y258" s="459"/>
      <c r="Z258" s="459"/>
      <c r="AA258" s="459"/>
      <c r="AB258" s="459"/>
      <c r="AC258" s="459"/>
      <c r="AD258" s="459"/>
      <c r="AE258" s="459"/>
      <c r="AF258" s="459"/>
      <c r="AG258" s="459"/>
      <c r="AH258" s="459"/>
      <c r="AI258" s="459"/>
      <c r="AJ258" s="459"/>
      <c r="AK258" s="459"/>
      <c r="AL258" s="459"/>
      <c r="AM258" s="459"/>
      <c r="AN258" s="459"/>
      <c r="AO258" s="459"/>
      <c r="AP258" s="459"/>
      <c r="AQ258" s="459"/>
      <c r="AR258" s="459"/>
      <c r="AS258" s="459"/>
      <c r="AT258" s="459"/>
      <c r="AU258" s="459"/>
      <c r="AV258" s="459"/>
      <c r="AW258" s="459"/>
      <c r="AX258" s="459"/>
      <c r="AY258" s="459"/>
      <c r="AZ258" s="459"/>
      <c r="BA258" s="459"/>
      <c r="BB258" s="459"/>
      <c r="BC258" s="459"/>
      <c r="BD258" s="459"/>
      <c r="BE258" s="459"/>
      <c r="BF258" s="459"/>
      <c r="BG258" s="459"/>
      <c r="BH258" s="459"/>
      <c r="BI258" s="459"/>
      <c r="BJ258" s="459"/>
      <c r="BK258" s="459"/>
      <c r="BL258" s="459"/>
      <c r="BM258" s="459"/>
      <c r="BN258" s="459"/>
      <c r="BO258" s="459"/>
      <c r="BP258" s="459"/>
      <c r="BQ258" s="459"/>
      <c r="BR258" s="459"/>
      <c r="BS258" s="459"/>
      <c r="BT258" s="459"/>
      <c r="BU258" s="459"/>
      <c r="BV258" s="459"/>
      <c r="BW258" s="459"/>
      <c r="BX258" s="459"/>
      <c r="BY258" s="459"/>
      <c r="BZ258" s="459"/>
      <c r="CA258" s="459"/>
      <c r="CB258" s="459"/>
      <c r="CC258" s="459"/>
      <c r="CD258" s="459"/>
      <c r="CE258" s="459"/>
      <c r="CF258" s="459"/>
      <c r="CG258" s="459"/>
      <c r="CH258" s="459"/>
      <c r="CI258" s="459"/>
      <c r="CJ258" s="459"/>
      <c r="CK258" s="459"/>
      <c r="CL258" s="459"/>
      <c r="CM258" s="459"/>
    </row>
    <row r="259" spans="1:91" s="460" customFormat="1" ht="76.5" x14ac:dyDescent="0.2">
      <c r="A259" s="750" t="s">
        <v>9102</v>
      </c>
      <c r="B259" s="482" t="s">
        <v>2356</v>
      </c>
      <c r="C259" s="483" t="s">
        <v>9030</v>
      </c>
      <c r="D259" s="478" t="s">
        <v>2357</v>
      </c>
      <c r="E259" s="482" t="s">
        <v>589</v>
      </c>
      <c r="F259" s="716">
        <f>'Memória  '!H1276</f>
        <v>7</v>
      </c>
      <c r="G259" s="789">
        <v>574.04</v>
      </c>
      <c r="H259" s="456">
        <f t="shared" si="43"/>
        <v>712.15</v>
      </c>
      <c r="I259" s="586">
        <f t="shared" si="44"/>
        <v>4985.05</v>
      </c>
      <c r="J259" s="839"/>
      <c r="K259" s="847"/>
      <c r="L259" s="459"/>
      <c r="M259" s="459"/>
      <c r="N259" s="459"/>
      <c r="O259" s="459"/>
      <c r="P259" s="459"/>
      <c r="Q259" s="459"/>
      <c r="R259" s="459"/>
      <c r="S259" s="459"/>
      <c r="T259" s="459"/>
      <c r="U259" s="459"/>
      <c r="V259" s="459"/>
      <c r="W259" s="459"/>
      <c r="X259" s="459"/>
      <c r="Y259" s="459"/>
      <c r="Z259" s="459"/>
      <c r="AA259" s="459"/>
      <c r="AB259" s="459"/>
      <c r="AC259" s="459"/>
      <c r="AD259" s="459"/>
      <c r="AE259" s="459"/>
      <c r="AF259" s="459"/>
      <c r="AG259" s="459"/>
      <c r="AH259" s="459"/>
      <c r="AI259" s="459"/>
      <c r="AJ259" s="459"/>
      <c r="AK259" s="459"/>
      <c r="AL259" s="459"/>
      <c r="AM259" s="459"/>
      <c r="AN259" s="459"/>
      <c r="AO259" s="459"/>
      <c r="AP259" s="459"/>
      <c r="AQ259" s="459"/>
      <c r="AR259" s="459"/>
      <c r="AS259" s="459"/>
      <c r="AT259" s="459"/>
      <c r="AU259" s="459"/>
      <c r="AV259" s="459"/>
      <c r="AW259" s="459"/>
      <c r="AX259" s="459"/>
      <c r="AY259" s="459"/>
      <c r="AZ259" s="459"/>
      <c r="BA259" s="459"/>
      <c r="BB259" s="459"/>
      <c r="BC259" s="459"/>
      <c r="BD259" s="459"/>
      <c r="BE259" s="459"/>
      <c r="BF259" s="459"/>
      <c r="BG259" s="459"/>
      <c r="BH259" s="459"/>
      <c r="BI259" s="459"/>
      <c r="BJ259" s="459"/>
      <c r="BK259" s="459"/>
      <c r="BL259" s="459"/>
      <c r="BM259" s="459"/>
      <c r="BN259" s="459"/>
      <c r="BO259" s="459"/>
      <c r="BP259" s="459"/>
      <c r="BQ259" s="459"/>
      <c r="BR259" s="459"/>
      <c r="BS259" s="459"/>
      <c r="BT259" s="459"/>
      <c r="BU259" s="459"/>
      <c r="BV259" s="459"/>
      <c r="BW259" s="459"/>
      <c r="BX259" s="459"/>
      <c r="BY259" s="459"/>
      <c r="BZ259" s="459"/>
      <c r="CA259" s="459"/>
      <c r="CB259" s="459"/>
      <c r="CC259" s="459"/>
      <c r="CD259" s="459"/>
      <c r="CE259" s="459"/>
      <c r="CF259" s="459"/>
      <c r="CG259" s="459"/>
      <c r="CH259" s="459"/>
      <c r="CI259" s="459"/>
      <c r="CJ259" s="459"/>
      <c r="CK259" s="459"/>
      <c r="CL259" s="459"/>
      <c r="CM259" s="459"/>
    </row>
    <row r="260" spans="1:91" s="953" customFormat="1" x14ac:dyDescent="0.2">
      <c r="A260" s="983"/>
      <c r="B260" s="944"/>
      <c r="C260" s="944"/>
      <c r="D260" s="963" t="s">
        <v>8102</v>
      </c>
      <c r="E260" s="946" t="s">
        <v>8126</v>
      </c>
      <c r="F260" s="984"/>
      <c r="G260" s="958"/>
      <c r="H260" s="949"/>
      <c r="I260" s="949"/>
      <c r="J260" s="950"/>
      <c r="K260" s="951"/>
      <c r="L260" s="952"/>
      <c r="M260" s="952"/>
      <c r="N260" s="952"/>
      <c r="O260" s="952"/>
      <c r="P260" s="952"/>
      <c r="Q260" s="952"/>
      <c r="R260" s="952"/>
      <c r="S260" s="952"/>
      <c r="T260" s="952"/>
      <c r="U260" s="952"/>
      <c r="V260" s="952"/>
      <c r="W260" s="952"/>
      <c r="X260" s="952"/>
      <c r="Y260" s="952"/>
      <c r="Z260" s="952"/>
      <c r="AA260" s="952"/>
      <c r="AB260" s="952"/>
      <c r="AC260" s="952"/>
      <c r="AD260" s="952"/>
      <c r="AE260" s="952"/>
      <c r="AF260" s="952"/>
      <c r="AG260" s="952"/>
      <c r="AH260" s="952"/>
      <c r="AI260" s="952"/>
      <c r="AJ260" s="952"/>
      <c r="AK260" s="952"/>
      <c r="AL260" s="952"/>
      <c r="AM260" s="952"/>
      <c r="AN260" s="952"/>
      <c r="AO260" s="952"/>
      <c r="AP260" s="952"/>
      <c r="AQ260" s="952"/>
      <c r="AR260" s="952"/>
      <c r="AS260" s="952"/>
      <c r="AT260" s="952"/>
      <c r="AU260" s="952"/>
      <c r="AV260" s="952"/>
      <c r="AW260" s="952"/>
      <c r="AX260" s="952"/>
      <c r="AY260" s="952"/>
      <c r="AZ260" s="952"/>
      <c r="BA260" s="952"/>
      <c r="BB260" s="952"/>
      <c r="BC260" s="952"/>
      <c r="BD260" s="952"/>
      <c r="BE260" s="952"/>
      <c r="BF260" s="952"/>
      <c r="BG260" s="952"/>
      <c r="BH260" s="952"/>
      <c r="BI260" s="952"/>
      <c r="BJ260" s="952"/>
      <c r="BK260" s="952"/>
      <c r="BL260" s="952"/>
      <c r="BM260" s="952"/>
      <c r="BN260" s="952"/>
      <c r="BO260" s="952"/>
      <c r="BP260" s="952"/>
      <c r="BQ260" s="952"/>
      <c r="BR260" s="952"/>
      <c r="BS260" s="952"/>
      <c r="BT260" s="952"/>
      <c r="BU260" s="952"/>
      <c r="BV260" s="952"/>
      <c r="BW260" s="952"/>
      <c r="BX260" s="952"/>
      <c r="BY260" s="952"/>
      <c r="BZ260" s="952"/>
      <c r="CA260" s="952"/>
      <c r="CB260" s="952"/>
      <c r="CC260" s="952"/>
      <c r="CD260" s="952"/>
      <c r="CE260" s="952"/>
      <c r="CF260" s="952"/>
      <c r="CG260" s="952"/>
      <c r="CH260" s="952"/>
      <c r="CI260" s="952"/>
      <c r="CJ260" s="952"/>
      <c r="CK260" s="952"/>
      <c r="CL260" s="952"/>
      <c r="CM260" s="952"/>
    </row>
    <row r="261" spans="1:91" s="466" customFormat="1" ht="38.25" x14ac:dyDescent="0.2">
      <c r="A261" s="750" t="s">
        <v>9103</v>
      </c>
      <c r="B261" s="587">
        <v>89957</v>
      </c>
      <c r="C261" s="483" t="s">
        <v>9059</v>
      </c>
      <c r="D261" s="589" t="s">
        <v>9201</v>
      </c>
      <c r="E261" s="479" t="s">
        <v>589</v>
      </c>
      <c r="F261" s="718">
        <f>'Memória  '!H1286</f>
        <v>84</v>
      </c>
      <c r="G261" s="788">
        <v>132.21</v>
      </c>
      <c r="H261" s="456">
        <f t="shared" ref="H261:H281" si="45">ROUND((G261*1.2406),2)</f>
        <v>164.02</v>
      </c>
      <c r="I261" s="586">
        <f t="shared" si="44"/>
        <v>13777.68</v>
      </c>
      <c r="J261" s="839"/>
      <c r="K261" s="847"/>
      <c r="L261" s="465"/>
      <c r="M261" s="465"/>
      <c r="N261" s="465"/>
      <c r="O261" s="465"/>
      <c r="P261" s="465"/>
      <c r="Q261" s="465"/>
      <c r="R261" s="465"/>
      <c r="S261" s="465"/>
      <c r="T261" s="465"/>
      <c r="U261" s="465"/>
      <c r="V261" s="465"/>
      <c r="W261" s="465"/>
      <c r="X261" s="465"/>
      <c r="Y261" s="465"/>
      <c r="Z261" s="465"/>
      <c r="AA261" s="465"/>
      <c r="AB261" s="465"/>
      <c r="AC261" s="465"/>
      <c r="AD261" s="465"/>
      <c r="AE261" s="465"/>
      <c r="AF261" s="465"/>
      <c r="AG261" s="465"/>
      <c r="AH261" s="465"/>
      <c r="AI261" s="465"/>
      <c r="AJ261" s="465"/>
      <c r="AK261" s="465"/>
      <c r="AL261" s="465"/>
      <c r="AM261" s="465"/>
      <c r="AN261" s="465"/>
      <c r="AO261" s="465"/>
      <c r="AP261" s="465"/>
      <c r="AQ261" s="465"/>
      <c r="AR261" s="465"/>
      <c r="AS261" s="465"/>
      <c r="AT261" s="465"/>
      <c r="AU261" s="465"/>
      <c r="AV261" s="465"/>
      <c r="AW261" s="465"/>
      <c r="AX261" s="465"/>
      <c r="AY261" s="465"/>
      <c r="AZ261" s="465"/>
      <c r="BA261" s="465"/>
      <c r="BB261" s="465"/>
      <c r="BC261" s="465"/>
      <c r="BD261" s="465"/>
      <c r="BE261" s="465"/>
      <c r="BF261" s="465"/>
      <c r="BG261" s="465"/>
      <c r="BH261" s="465"/>
      <c r="BI261" s="465"/>
      <c r="BJ261" s="465"/>
      <c r="BK261" s="465"/>
      <c r="BL261" s="465"/>
      <c r="BM261" s="465"/>
      <c r="BN261" s="465"/>
      <c r="BO261" s="465"/>
      <c r="BP261" s="465"/>
      <c r="BQ261" s="465"/>
      <c r="BR261" s="465"/>
      <c r="BS261" s="465"/>
      <c r="BT261" s="465"/>
      <c r="BU261" s="465"/>
      <c r="BV261" s="465"/>
      <c r="BW261" s="465"/>
      <c r="BX261" s="465"/>
      <c r="BY261" s="465"/>
      <c r="BZ261" s="465"/>
      <c r="CA261" s="465"/>
      <c r="CB261" s="465"/>
      <c r="CC261" s="465"/>
      <c r="CD261" s="465"/>
      <c r="CE261" s="465"/>
      <c r="CF261" s="465"/>
      <c r="CG261" s="465"/>
      <c r="CH261" s="465"/>
      <c r="CI261" s="465"/>
      <c r="CJ261" s="465"/>
      <c r="CK261" s="465"/>
      <c r="CL261" s="465"/>
      <c r="CM261" s="465"/>
    </row>
    <row r="262" spans="1:91" s="466" customFormat="1" ht="51" x14ac:dyDescent="0.2">
      <c r="A262" s="750" t="s">
        <v>9104</v>
      </c>
      <c r="B262" s="587" t="s">
        <v>9202</v>
      </c>
      <c r="C262" s="483" t="s">
        <v>9030</v>
      </c>
      <c r="D262" s="589" t="s">
        <v>9203</v>
      </c>
      <c r="E262" s="479" t="s">
        <v>589</v>
      </c>
      <c r="F262" s="718">
        <f>'Memória  '!H1288</f>
        <v>29</v>
      </c>
      <c r="G262" s="788">
        <v>115.65</v>
      </c>
      <c r="H262" s="456">
        <f t="shared" si="45"/>
        <v>143.47999999999999</v>
      </c>
      <c r="I262" s="586">
        <f t="shared" si="44"/>
        <v>4160.92</v>
      </c>
      <c r="J262" s="839"/>
      <c r="K262" s="847"/>
      <c r="L262" s="465"/>
      <c r="M262" s="465"/>
      <c r="N262" s="465"/>
      <c r="O262" s="465"/>
      <c r="P262" s="465"/>
      <c r="Q262" s="465"/>
      <c r="R262" s="465"/>
      <c r="S262" s="465"/>
      <c r="T262" s="465"/>
      <c r="U262" s="465"/>
      <c r="V262" s="465"/>
      <c r="W262" s="465"/>
      <c r="X262" s="465"/>
      <c r="Y262" s="465"/>
      <c r="Z262" s="465"/>
      <c r="AA262" s="465"/>
      <c r="AB262" s="465"/>
      <c r="AC262" s="465"/>
      <c r="AD262" s="465"/>
      <c r="AE262" s="465"/>
      <c r="AF262" s="465"/>
      <c r="AG262" s="465"/>
      <c r="AH262" s="465"/>
      <c r="AI262" s="465"/>
      <c r="AJ262" s="465"/>
      <c r="AK262" s="465"/>
      <c r="AL262" s="465"/>
      <c r="AM262" s="465"/>
      <c r="AN262" s="465"/>
      <c r="AO262" s="465"/>
      <c r="AP262" s="465"/>
      <c r="AQ262" s="465"/>
      <c r="AR262" s="465"/>
      <c r="AS262" s="465"/>
      <c r="AT262" s="465"/>
      <c r="AU262" s="465"/>
      <c r="AV262" s="465"/>
      <c r="AW262" s="465"/>
      <c r="AX262" s="465"/>
      <c r="AY262" s="465"/>
      <c r="AZ262" s="465"/>
      <c r="BA262" s="465"/>
      <c r="BB262" s="465"/>
      <c r="BC262" s="465"/>
      <c r="BD262" s="465"/>
      <c r="BE262" s="465"/>
      <c r="BF262" s="465"/>
      <c r="BG262" s="465"/>
      <c r="BH262" s="465"/>
      <c r="BI262" s="465"/>
      <c r="BJ262" s="465"/>
      <c r="BK262" s="465"/>
      <c r="BL262" s="465"/>
      <c r="BM262" s="465"/>
      <c r="BN262" s="465"/>
      <c r="BO262" s="465"/>
      <c r="BP262" s="465"/>
      <c r="BQ262" s="465"/>
      <c r="BR262" s="465"/>
      <c r="BS262" s="465"/>
      <c r="BT262" s="465"/>
      <c r="BU262" s="465"/>
      <c r="BV262" s="465"/>
      <c r="BW262" s="465"/>
      <c r="BX262" s="465"/>
      <c r="BY262" s="465"/>
      <c r="BZ262" s="465"/>
      <c r="CA262" s="465"/>
      <c r="CB262" s="465"/>
      <c r="CC262" s="465"/>
      <c r="CD262" s="465"/>
      <c r="CE262" s="465"/>
      <c r="CF262" s="465"/>
      <c r="CG262" s="465"/>
      <c r="CH262" s="465"/>
      <c r="CI262" s="465"/>
      <c r="CJ262" s="465"/>
      <c r="CK262" s="465"/>
      <c r="CL262" s="465"/>
      <c r="CM262" s="465"/>
    </row>
    <row r="263" spans="1:91" s="466" customFormat="1" x14ac:dyDescent="0.2">
      <c r="A263" s="750" t="s">
        <v>9105</v>
      </c>
      <c r="B263" s="587">
        <v>8260</v>
      </c>
      <c r="C263" s="483" t="s">
        <v>9188</v>
      </c>
      <c r="D263" s="589" t="s">
        <v>9204</v>
      </c>
      <c r="E263" s="479" t="s">
        <v>589</v>
      </c>
      <c r="F263" s="718">
        <f>'Memória  '!H1290</f>
        <v>8</v>
      </c>
      <c r="G263" s="788">
        <v>181.95</v>
      </c>
      <c r="H263" s="456">
        <f t="shared" si="45"/>
        <v>225.73</v>
      </c>
      <c r="I263" s="586">
        <f t="shared" si="44"/>
        <v>1805.84</v>
      </c>
      <c r="J263" s="839"/>
      <c r="K263" s="847"/>
      <c r="L263" s="465"/>
      <c r="M263" s="465"/>
      <c r="N263" s="465"/>
      <c r="O263" s="465"/>
      <c r="P263" s="465"/>
      <c r="Q263" s="465"/>
      <c r="R263" s="465"/>
      <c r="S263" s="465"/>
      <c r="T263" s="465"/>
      <c r="U263" s="465"/>
      <c r="V263" s="465"/>
      <c r="W263" s="465"/>
      <c r="X263" s="465"/>
      <c r="Y263" s="465"/>
      <c r="Z263" s="465"/>
      <c r="AA263" s="465"/>
      <c r="AB263" s="465"/>
      <c r="AC263" s="465"/>
      <c r="AD263" s="465"/>
      <c r="AE263" s="465"/>
      <c r="AF263" s="465"/>
      <c r="AG263" s="465"/>
      <c r="AH263" s="465"/>
      <c r="AI263" s="465"/>
      <c r="AJ263" s="465"/>
      <c r="AK263" s="465"/>
      <c r="AL263" s="465"/>
      <c r="AM263" s="465"/>
      <c r="AN263" s="465"/>
      <c r="AO263" s="465"/>
      <c r="AP263" s="465"/>
      <c r="AQ263" s="465"/>
      <c r="AR263" s="465"/>
      <c r="AS263" s="465"/>
      <c r="AT263" s="465"/>
      <c r="AU263" s="465"/>
      <c r="AV263" s="465"/>
      <c r="AW263" s="465"/>
      <c r="AX263" s="465"/>
      <c r="AY263" s="465"/>
      <c r="AZ263" s="465"/>
      <c r="BA263" s="465"/>
      <c r="BB263" s="465"/>
      <c r="BC263" s="465"/>
      <c r="BD263" s="465"/>
      <c r="BE263" s="465"/>
      <c r="BF263" s="465"/>
      <c r="BG263" s="465"/>
      <c r="BH263" s="465"/>
      <c r="BI263" s="465"/>
      <c r="BJ263" s="465"/>
      <c r="BK263" s="465"/>
      <c r="BL263" s="465"/>
      <c r="BM263" s="465"/>
      <c r="BN263" s="465"/>
      <c r="BO263" s="465"/>
      <c r="BP263" s="465"/>
      <c r="BQ263" s="465"/>
      <c r="BR263" s="465"/>
      <c r="BS263" s="465"/>
      <c r="BT263" s="465"/>
      <c r="BU263" s="465"/>
      <c r="BV263" s="465"/>
      <c r="BW263" s="465"/>
      <c r="BX263" s="465"/>
      <c r="BY263" s="465"/>
      <c r="BZ263" s="465"/>
      <c r="CA263" s="465"/>
      <c r="CB263" s="465"/>
      <c r="CC263" s="465"/>
      <c r="CD263" s="465"/>
      <c r="CE263" s="465"/>
      <c r="CF263" s="465"/>
      <c r="CG263" s="465"/>
      <c r="CH263" s="465"/>
      <c r="CI263" s="465"/>
      <c r="CJ263" s="465"/>
      <c r="CK263" s="465"/>
      <c r="CL263" s="465"/>
      <c r="CM263" s="465"/>
    </row>
    <row r="264" spans="1:91" s="466" customFormat="1" ht="25.5" x14ac:dyDescent="0.2">
      <c r="A264" s="750" t="s">
        <v>9106</v>
      </c>
      <c r="B264" s="587" t="s">
        <v>4001</v>
      </c>
      <c r="C264" s="483" t="s">
        <v>9030</v>
      </c>
      <c r="D264" s="589" t="s">
        <v>4002</v>
      </c>
      <c r="E264" s="479" t="s">
        <v>8081</v>
      </c>
      <c r="F264" s="718">
        <f>'Memória  '!H1292</f>
        <v>80.5</v>
      </c>
      <c r="G264" s="788">
        <v>18.100000000000001</v>
      </c>
      <c r="H264" s="456">
        <f t="shared" si="45"/>
        <v>22.45</v>
      </c>
      <c r="I264" s="586">
        <f t="shared" si="44"/>
        <v>1807.23</v>
      </c>
      <c r="J264" s="839"/>
      <c r="K264" s="847"/>
      <c r="L264" s="465"/>
      <c r="M264" s="465"/>
      <c r="N264" s="465"/>
      <c r="O264" s="465"/>
      <c r="P264" s="465"/>
      <c r="Q264" s="465"/>
      <c r="R264" s="465"/>
      <c r="S264" s="465"/>
      <c r="T264" s="465"/>
      <c r="U264" s="465"/>
      <c r="V264" s="465"/>
      <c r="W264" s="465"/>
      <c r="X264" s="465"/>
      <c r="Y264" s="465"/>
      <c r="Z264" s="465"/>
      <c r="AA264" s="465"/>
      <c r="AB264" s="465"/>
      <c r="AC264" s="465"/>
      <c r="AD264" s="465"/>
      <c r="AE264" s="465"/>
      <c r="AF264" s="465"/>
      <c r="AG264" s="465"/>
      <c r="AH264" s="465"/>
      <c r="AI264" s="465"/>
      <c r="AJ264" s="465"/>
      <c r="AK264" s="465"/>
      <c r="AL264" s="465"/>
      <c r="AM264" s="465"/>
      <c r="AN264" s="465"/>
      <c r="AO264" s="465"/>
      <c r="AP264" s="465"/>
      <c r="AQ264" s="465"/>
      <c r="AR264" s="465"/>
      <c r="AS264" s="465"/>
      <c r="AT264" s="465"/>
      <c r="AU264" s="465"/>
      <c r="AV264" s="465"/>
      <c r="AW264" s="465"/>
      <c r="AX264" s="465"/>
      <c r="AY264" s="465"/>
      <c r="AZ264" s="465"/>
      <c r="BA264" s="465"/>
      <c r="BB264" s="465"/>
      <c r="BC264" s="465"/>
      <c r="BD264" s="465"/>
      <c r="BE264" s="465"/>
      <c r="BF264" s="465"/>
      <c r="BG264" s="465"/>
      <c r="BH264" s="465"/>
      <c r="BI264" s="465"/>
      <c r="BJ264" s="465"/>
      <c r="BK264" s="465"/>
      <c r="BL264" s="465"/>
      <c r="BM264" s="465"/>
      <c r="BN264" s="465"/>
      <c r="BO264" s="465"/>
      <c r="BP264" s="465"/>
      <c r="BQ264" s="465"/>
      <c r="BR264" s="465"/>
      <c r="BS264" s="465"/>
      <c r="BT264" s="465"/>
      <c r="BU264" s="465"/>
      <c r="BV264" s="465"/>
      <c r="BW264" s="465"/>
      <c r="BX264" s="465"/>
      <c r="BY264" s="465"/>
      <c r="BZ264" s="465"/>
      <c r="CA264" s="465"/>
      <c r="CB264" s="465"/>
      <c r="CC264" s="465"/>
      <c r="CD264" s="465"/>
      <c r="CE264" s="465"/>
      <c r="CF264" s="465"/>
      <c r="CG264" s="465"/>
      <c r="CH264" s="465"/>
      <c r="CI264" s="465"/>
      <c r="CJ264" s="465"/>
      <c r="CK264" s="465"/>
      <c r="CL264" s="465"/>
      <c r="CM264" s="465"/>
    </row>
    <row r="265" spans="1:91" s="460" customFormat="1" ht="25.5" x14ac:dyDescent="0.2">
      <c r="A265" s="750" t="s">
        <v>9107</v>
      </c>
      <c r="B265" s="588" t="s">
        <v>4007</v>
      </c>
      <c r="C265" s="467" t="s">
        <v>9030</v>
      </c>
      <c r="D265" s="589" t="s">
        <v>4008</v>
      </c>
      <c r="E265" s="479" t="s">
        <v>8081</v>
      </c>
      <c r="F265" s="716">
        <f>'Memória  '!H1294</f>
        <v>36.44</v>
      </c>
      <c r="G265" s="789">
        <v>38.26</v>
      </c>
      <c r="H265" s="456">
        <f t="shared" si="45"/>
        <v>47.47</v>
      </c>
      <c r="I265" s="586">
        <f t="shared" si="44"/>
        <v>1729.81</v>
      </c>
      <c r="J265" s="839"/>
      <c r="K265" s="847"/>
      <c r="L265" s="459"/>
      <c r="M265" s="459"/>
      <c r="N265" s="459"/>
      <c r="O265" s="459"/>
      <c r="P265" s="459"/>
      <c r="Q265" s="459"/>
      <c r="R265" s="459"/>
      <c r="S265" s="459"/>
      <c r="T265" s="459"/>
      <c r="U265" s="459"/>
      <c r="V265" s="459"/>
      <c r="W265" s="459"/>
      <c r="X265" s="459"/>
      <c r="Y265" s="459"/>
      <c r="Z265" s="459"/>
      <c r="AA265" s="459"/>
      <c r="AB265" s="459"/>
      <c r="AC265" s="459"/>
      <c r="AD265" s="459"/>
      <c r="AE265" s="459"/>
      <c r="AF265" s="459"/>
      <c r="AG265" s="459"/>
      <c r="AH265" s="459"/>
      <c r="AI265" s="459"/>
      <c r="AJ265" s="459"/>
      <c r="AK265" s="459"/>
      <c r="AL265" s="459"/>
      <c r="AM265" s="459"/>
      <c r="AN265" s="459"/>
      <c r="AO265" s="459"/>
      <c r="AP265" s="459"/>
      <c r="AQ265" s="459"/>
      <c r="AR265" s="459"/>
      <c r="AS265" s="459"/>
      <c r="AT265" s="459"/>
      <c r="AU265" s="459"/>
      <c r="AV265" s="459"/>
      <c r="AW265" s="459"/>
      <c r="AX265" s="459"/>
      <c r="AY265" s="459"/>
      <c r="AZ265" s="459"/>
      <c r="BA265" s="459"/>
      <c r="BB265" s="459"/>
      <c r="BC265" s="459"/>
      <c r="BD265" s="459"/>
      <c r="BE265" s="459"/>
      <c r="BF265" s="459"/>
      <c r="BG265" s="459"/>
      <c r="BH265" s="459"/>
      <c r="BI265" s="459"/>
      <c r="BJ265" s="459"/>
      <c r="BK265" s="459"/>
      <c r="BL265" s="459"/>
      <c r="BM265" s="459"/>
      <c r="BN265" s="459"/>
      <c r="BO265" s="459"/>
      <c r="BP265" s="459"/>
      <c r="BQ265" s="459"/>
      <c r="BR265" s="459"/>
      <c r="BS265" s="459"/>
      <c r="BT265" s="459"/>
      <c r="BU265" s="459"/>
      <c r="BV265" s="459"/>
      <c r="BW265" s="459"/>
      <c r="BX265" s="459"/>
      <c r="BY265" s="459"/>
      <c r="BZ265" s="459"/>
      <c r="CA265" s="459"/>
      <c r="CB265" s="459"/>
      <c r="CC265" s="459"/>
      <c r="CD265" s="459"/>
      <c r="CE265" s="459"/>
      <c r="CF265" s="459"/>
      <c r="CG265" s="459"/>
      <c r="CH265" s="459"/>
      <c r="CI265" s="459"/>
      <c r="CJ265" s="459"/>
      <c r="CK265" s="459"/>
      <c r="CL265" s="459"/>
      <c r="CM265" s="459"/>
    </row>
    <row r="266" spans="1:91" s="460" customFormat="1" ht="25.5" x14ac:dyDescent="0.2">
      <c r="A266" s="750" t="s">
        <v>9108</v>
      </c>
      <c r="B266" s="484" t="s">
        <v>8103</v>
      </c>
      <c r="C266" s="467" t="s">
        <v>9030</v>
      </c>
      <c r="D266" s="485" t="s">
        <v>8104</v>
      </c>
      <c r="E266" s="479" t="s">
        <v>8081</v>
      </c>
      <c r="F266" s="716">
        <f>'Memória  '!H1296</f>
        <v>162</v>
      </c>
      <c r="G266" s="789">
        <v>40.71</v>
      </c>
      <c r="H266" s="456">
        <f t="shared" si="45"/>
        <v>50.5</v>
      </c>
      <c r="I266" s="586">
        <f t="shared" si="44"/>
        <v>8181</v>
      </c>
      <c r="J266" s="839"/>
      <c r="K266" s="847"/>
      <c r="L266" s="459"/>
      <c r="M266" s="459"/>
      <c r="N266" s="459"/>
      <c r="O266" s="459"/>
      <c r="P266" s="459"/>
      <c r="Q266" s="459"/>
      <c r="R266" s="459"/>
      <c r="S266" s="459"/>
      <c r="T266" s="459"/>
      <c r="U266" s="459"/>
      <c r="V266" s="459"/>
      <c r="W266" s="459"/>
      <c r="X266" s="459"/>
      <c r="Y266" s="459"/>
      <c r="Z266" s="459"/>
      <c r="AA266" s="459"/>
      <c r="AB266" s="459"/>
      <c r="AC266" s="459"/>
      <c r="AD266" s="459"/>
      <c r="AE266" s="459"/>
      <c r="AF266" s="459"/>
      <c r="AG266" s="459"/>
      <c r="AH266" s="459"/>
      <c r="AI266" s="459"/>
      <c r="AJ266" s="459"/>
      <c r="AK266" s="459"/>
      <c r="AL266" s="459"/>
      <c r="AM266" s="459"/>
      <c r="AN266" s="459"/>
      <c r="AO266" s="459"/>
      <c r="AP266" s="459"/>
      <c r="AQ266" s="459"/>
      <c r="AR266" s="459"/>
      <c r="AS266" s="459"/>
      <c r="AT266" s="459"/>
      <c r="AU266" s="459"/>
      <c r="AV266" s="459"/>
      <c r="AW266" s="459"/>
      <c r="AX266" s="459"/>
      <c r="AY266" s="459"/>
      <c r="AZ266" s="459"/>
      <c r="BA266" s="459"/>
      <c r="BB266" s="459"/>
      <c r="BC266" s="459"/>
      <c r="BD266" s="459"/>
      <c r="BE266" s="459"/>
      <c r="BF266" s="459"/>
      <c r="BG266" s="459"/>
      <c r="BH266" s="459"/>
      <c r="BI266" s="459"/>
      <c r="BJ266" s="459"/>
      <c r="BK266" s="459"/>
      <c r="BL266" s="459"/>
      <c r="BM266" s="459"/>
      <c r="BN266" s="459"/>
      <c r="BO266" s="459"/>
      <c r="BP266" s="459"/>
      <c r="BQ266" s="459"/>
      <c r="BR266" s="459"/>
      <c r="BS266" s="459"/>
      <c r="BT266" s="459"/>
      <c r="BU266" s="459"/>
      <c r="BV266" s="459"/>
      <c r="BW266" s="459"/>
      <c r="BX266" s="459"/>
      <c r="BY266" s="459"/>
      <c r="BZ266" s="459"/>
      <c r="CA266" s="459"/>
      <c r="CB266" s="459"/>
      <c r="CC266" s="459"/>
      <c r="CD266" s="459"/>
      <c r="CE266" s="459"/>
      <c r="CF266" s="459"/>
      <c r="CG266" s="459"/>
      <c r="CH266" s="459"/>
      <c r="CI266" s="459"/>
      <c r="CJ266" s="459"/>
      <c r="CK266" s="459"/>
      <c r="CL266" s="459"/>
      <c r="CM266" s="459"/>
    </row>
    <row r="267" spans="1:91" s="460" customFormat="1" ht="25.5" x14ac:dyDescent="0.2">
      <c r="A267" s="750" t="s">
        <v>9109</v>
      </c>
      <c r="B267" s="484" t="s">
        <v>4011</v>
      </c>
      <c r="C267" s="467" t="s">
        <v>9030</v>
      </c>
      <c r="D267" s="485" t="s">
        <v>8105</v>
      </c>
      <c r="E267" s="479" t="s">
        <v>8081</v>
      </c>
      <c r="F267" s="716">
        <f>'Memória  '!H1298</f>
        <v>115</v>
      </c>
      <c r="G267" s="789">
        <v>55.37</v>
      </c>
      <c r="H267" s="456">
        <f t="shared" si="45"/>
        <v>68.69</v>
      </c>
      <c r="I267" s="586">
        <f t="shared" si="44"/>
        <v>7899.35</v>
      </c>
      <c r="J267" s="839"/>
      <c r="K267" s="847"/>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c r="AO267" s="459"/>
      <c r="AP267" s="459"/>
      <c r="AQ267" s="459"/>
      <c r="AR267" s="459"/>
      <c r="AS267" s="459"/>
      <c r="AT267" s="459"/>
      <c r="AU267" s="459"/>
      <c r="AV267" s="459"/>
      <c r="AW267" s="459"/>
      <c r="AX267" s="459"/>
      <c r="AY267" s="459"/>
      <c r="AZ267" s="459"/>
      <c r="BA267" s="459"/>
      <c r="BB267" s="459"/>
      <c r="BC267" s="459"/>
      <c r="BD267" s="459"/>
      <c r="BE267" s="459"/>
      <c r="BF267" s="459"/>
      <c r="BG267" s="459"/>
      <c r="BH267" s="459"/>
      <c r="BI267" s="459"/>
      <c r="BJ267" s="459"/>
      <c r="BK267" s="459"/>
      <c r="BL267" s="459"/>
      <c r="BM267" s="459"/>
      <c r="BN267" s="459"/>
      <c r="BO267" s="459"/>
      <c r="BP267" s="459"/>
      <c r="BQ267" s="459"/>
      <c r="BR267" s="459"/>
      <c r="BS267" s="459"/>
      <c r="BT267" s="459"/>
      <c r="BU267" s="459"/>
      <c r="BV267" s="459"/>
      <c r="BW267" s="459"/>
      <c r="BX267" s="459"/>
      <c r="BY267" s="459"/>
      <c r="BZ267" s="459"/>
      <c r="CA267" s="459"/>
      <c r="CB267" s="459"/>
      <c r="CC267" s="459"/>
      <c r="CD267" s="459"/>
      <c r="CE267" s="459"/>
      <c r="CF267" s="459"/>
      <c r="CG267" s="459"/>
      <c r="CH267" s="459"/>
      <c r="CI267" s="459"/>
      <c r="CJ267" s="459"/>
      <c r="CK267" s="459"/>
      <c r="CL267" s="459"/>
      <c r="CM267" s="459"/>
    </row>
    <row r="268" spans="1:91" s="460" customFormat="1" ht="25.5" x14ac:dyDescent="0.2">
      <c r="A268" s="750" t="s">
        <v>9110</v>
      </c>
      <c r="B268" s="484" t="s">
        <v>8106</v>
      </c>
      <c r="C268" s="467" t="s">
        <v>9030</v>
      </c>
      <c r="D268" s="485" t="s">
        <v>8107</v>
      </c>
      <c r="E268" s="479" t="s">
        <v>8081</v>
      </c>
      <c r="F268" s="716">
        <f>'Memória  '!H1300</f>
        <v>128</v>
      </c>
      <c r="G268" s="789">
        <v>85.65</v>
      </c>
      <c r="H268" s="456">
        <f t="shared" si="45"/>
        <v>106.26</v>
      </c>
      <c r="I268" s="586">
        <f t="shared" si="44"/>
        <v>13601.28</v>
      </c>
      <c r="J268" s="839"/>
      <c r="K268" s="847"/>
      <c r="L268" s="459"/>
      <c r="M268" s="459"/>
      <c r="N268" s="459"/>
      <c r="O268" s="459"/>
      <c r="P268" s="459"/>
      <c r="Q268" s="459"/>
      <c r="R268" s="459"/>
      <c r="S268" s="459"/>
      <c r="T268" s="459"/>
      <c r="U268" s="459"/>
      <c r="V268" s="459"/>
      <c r="W268" s="459"/>
      <c r="X268" s="459"/>
      <c r="Y268" s="459"/>
      <c r="Z268" s="459"/>
      <c r="AA268" s="459"/>
      <c r="AB268" s="459"/>
      <c r="AC268" s="459"/>
      <c r="AD268" s="459"/>
      <c r="AE268" s="459"/>
      <c r="AF268" s="459"/>
      <c r="AG268" s="459"/>
      <c r="AH268" s="459"/>
      <c r="AI268" s="459"/>
      <c r="AJ268" s="459"/>
      <c r="AK268" s="459"/>
      <c r="AL268" s="459"/>
      <c r="AM268" s="459"/>
      <c r="AN268" s="459"/>
      <c r="AO268" s="459"/>
      <c r="AP268" s="459"/>
      <c r="AQ268" s="459"/>
      <c r="AR268" s="459"/>
      <c r="AS268" s="459"/>
      <c r="AT268" s="459"/>
      <c r="AU268" s="459"/>
      <c r="AV268" s="459"/>
      <c r="AW268" s="459"/>
      <c r="AX268" s="459"/>
      <c r="AY268" s="459"/>
      <c r="AZ268" s="459"/>
      <c r="BA268" s="459"/>
      <c r="BB268" s="459"/>
      <c r="BC268" s="459"/>
      <c r="BD268" s="459"/>
      <c r="BE268" s="459"/>
      <c r="BF268" s="459"/>
      <c r="BG268" s="459"/>
      <c r="BH268" s="459"/>
      <c r="BI268" s="459"/>
      <c r="BJ268" s="459"/>
      <c r="BK268" s="459"/>
      <c r="BL268" s="459"/>
      <c r="BM268" s="459"/>
      <c r="BN268" s="459"/>
      <c r="BO268" s="459"/>
      <c r="BP268" s="459"/>
      <c r="BQ268" s="459"/>
      <c r="BR268" s="459"/>
      <c r="BS268" s="459"/>
      <c r="BT268" s="459"/>
      <c r="BU268" s="459"/>
      <c r="BV268" s="459"/>
      <c r="BW268" s="459"/>
      <c r="BX268" s="459"/>
      <c r="BY268" s="459"/>
      <c r="BZ268" s="459"/>
      <c r="CA268" s="459"/>
      <c r="CB268" s="459"/>
      <c r="CC268" s="459"/>
      <c r="CD268" s="459"/>
      <c r="CE268" s="459"/>
      <c r="CF268" s="459"/>
      <c r="CG268" s="459"/>
      <c r="CH268" s="459"/>
      <c r="CI268" s="459"/>
      <c r="CJ268" s="459"/>
      <c r="CK268" s="459"/>
      <c r="CL268" s="459"/>
      <c r="CM268" s="459"/>
    </row>
    <row r="269" spans="1:91" s="460" customFormat="1" ht="25.5" x14ac:dyDescent="0.2">
      <c r="A269" s="750" t="s">
        <v>9111</v>
      </c>
      <c r="B269" s="479" t="s">
        <v>4200</v>
      </c>
      <c r="C269" s="467" t="s">
        <v>9030</v>
      </c>
      <c r="D269" s="485" t="s">
        <v>4201</v>
      </c>
      <c r="E269" s="479" t="s">
        <v>589</v>
      </c>
      <c r="F269" s="716">
        <f>'Memória  '!H1302</f>
        <v>1</v>
      </c>
      <c r="G269" s="789">
        <v>51.52</v>
      </c>
      <c r="H269" s="456">
        <f t="shared" si="45"/>
        <v>63.92</v>
      </c>
      <c r="I269" s="586">
        <f t="shared" si="44"/>
        <v>63.92</v>
      </c>
      <c r="J269" s="839"/>
      <c r="K269" s="847"/>
      <c r="L269" s="459"/>
      <c r="M269" s="459"/>
      <c r="N269" s="459"/>
      <c r="O269" s="459"/>
      <c r="P269" s="459"/>
      <c r="Q269" s="459"/>
      <c r="R269" s="459"/>
      <c r="S269" s="459"/>
      <c r="T269" s="459"/>
      <c r="U269" s="459"/>
      <c r="V269" s="459"/>
      <c r="W269" s="459"/>
      <c r="X269" s="459"/>
      <c r="Y269" s="459"/>
      <c r="Z269" s="459"/>
      <c r="AA269" s="459"/>
      <c r="AB269" s="459"/>
      <c r="AC269" s="459"/>
      <c r="AD269" s="459"/>
      <c r="AE269" s="459"/>
      <c r="AF269" s="459"/>
      <c r="AG269" s="459"/>
      <c r="AH269" s="459"/>
      <c r="AI269" s="459"/>
      <c r="AJ269" s="459"/>
      <c r="AK269" s="459"/>
      <c r="AL269" s="459"/>
      <c r="AM269" s="459"/>
      <c r="AN269" s="459"/>
      <c r="AO269" s="459"/>
      <c r="AP269" s="459"/>
      <c r="AQ269" s="459"/>
      <c r="AR269" s="459"/>
      <c r="AS269" s="459"/>
      <c r="AT269" s="459"/>
      <c r="AU269" s="459"/>
      <c r="AV269" s="459"/>
      <c r="AW269" s="459"/>
      <c r="AX269" s="459"/>
      <c r="AY269" s="459"/>
      <c r="AZ269" s="459"/>
      <c r="BA269" s="459"/>
      <c r="BB269" s="459"/>
      <c r="BC269" s="459"/>
      <c r="BD269" s="459"/>
      <c r="BE269" s="459"/>
      <c r="BF269" s="459"/>
      <c r="BG269" s="459"/>
      <c r="BH269" s="459"/>
      <c r="BI269" s="459"/>
      <c r="BJ269" s="459"/>
      <c r="BK269" s="459"/>
      <c r="BL269" s="459"/>
      <c r="BM269" s="459"/>
      <c r="BN269" s="459"/>
      <c r="BO269" s="459"/>
      <c r="BP269" s="459"/>
      <c r="BQ269" s="459"/>
      <c r="BR269" s="459"/>
      <c r="BS269" s="459"/>
      <c r="BT269" s="459"/>
      <c r="BU269" s="459"/>
      <c r="BV269" s="459"/>
      <c r="BW269" s="459"/>
      <c r="BX269" s="459"/>
      <c r="BY269" s="459"/>
      <c r="BZ269" s="459"/>
      <c r="CA269" s="459"/>
      <c r="CB269" s="459"/>
      <c r="CC269" s="459"/>
      <c r="CD269" s="459"/>
      <c r="CE269" s="459"/>
      <c r="CF269" s="459"/>
      <c r="CG269" s="459"/>
      <c r="CH269" s="459"/>
      <c r="CI269" s="459"/>
      <c r="CJ269" s="459"/>
      <c r="CK269" s="459"/>
      <c r="CL269" s="459"/>
      <c r="CM269" s="459"/>
    </row>
    <row r="270" spans="1:91" s="460" customFormat="1" ht="25.5" x14ac:dyDescent="0.2">
      <c r="A270" s="750" t="s">
        <v>9112</v>
      </c>
      <c r="B270" s="479" t="s">
        <v>4204</v>
      </c>
      <c r="C270" s="467" t="s">
        <v>9030</v>
      </c>
      <c r="D270" s="485" t="s">
        <v>4205</v>
      </c>
      <c r="E270" s="479" t="s">
        <v>589</v>
      </c>
      <c r="F270" s="716">
        <f>'Memória  '!H1304</f>
        <v>2</v>
      </c>
      <c r="G270" s="789">
        <v>81.66</v>
      </c>
      <c r="H270" s="456">
        <f t="shared" si="45"/>
        <v>101.31</v>
      </c>
      <c r="I270" s="586">
        <f t="shared" si="44"/>
        <v>202.62</v>
      </c>
      <c r="J270" s="839"/>
      <c r="K270" s="847"/>
      <c r="L270" s="459"/>
      <c r="M270" s="459"/>
      <c r="N270" s="459"/>
      <c r="O270" s="459"/>
      <c r="P270" s="459"/>
      <c r="Q270" s="459"/>
      <c r="R270" s="459"/>
      <c r="S270" s="459"/>
      <c r="T270" s="459"/>
      <c r="U270" s="459"/>
      <c r="V270" s="459"/>
      <c r="W270" s="459"/>
      <c r="X270" s="459"/>
      <c r="Y270" s="459"/>
      <c r="Z270" s="459"/>
      <c r="AA270" s="459"/>
      <c r="AB270" s="459"/>
      <c r="AC270" s="459"/>
      <c r="AD270" s="459"/>
      <c r="AE270" s="459"/>
      <c r="AF270" s="459"/>
      <c r="AG270" s="459"/>
      <c r="AH270" s="459"/>
      <c r="AI270" s="459"/>
      <c r="AJ270" s="459"/>
      <c r="AK270" s="459"/>
      <c r="AL270" s="459"/>
      <c r="AM270" s="459"/>
      <c r="AN270" s="459"/>
      <c r="AO270" s="459"/>
      <c r="AP270" s="459"/>
      <c r="AQ270" s="459"/>
      <c r="AR270" s="459"/>
      <c r="AS270" s="459"/>
      <c r="AT270" s="459"/>
      <c r="AU270" s="459"/>
      <c r="AV270" s="459"/>
      <c r="AW270" s="459"/>
      <c r="AX270" s="459"/>
      <c r="AY270" s="459"/>
      <c r="AZ270" s="459"/>
      <c r="BA270" s="459"/>
      <c r="BB270" s="459"/>
      <c r="BC270" s="459"/>
      <c r="BD270" s="459"/>
      <c r="BE270" s="459"/>
      <c r="BF270" s="459"/>
      <c r="BG270" s="459"/>
      <c r="BH270" s="459"/>
      <c r="BI270" s="459"/>
      <c r="BJ270" s="459"/>
      <c r="BK270" s="459"/>
      <c r="BL270" s="459"/>
      <c r="BM270" s="459"/>
      <c r="BN270" s="459"/>
      <c r="BO270" s="459"/>
      <c r="BP270" s="459"/>
      <c r="BQ270" s="459"/>
      <c r="BR270" s="459"/>
      <c r="BS270" s="459"/>
      <c r="BT270" s="459"/>
      <c r="BU270" s="459"/>
      <c r="BV270" s="459"/>
      <c r="BW270" s="459"/>
      <c r="BX270" s="459"/>
      <c r="BY270" s="459"/>
      <c r="BZ270" s="459"/>
      <c r="CA270" s="459"/>
      <c r="CB270" s="459"/>
      <c r="CC270" s="459"/>
      <c r="CD270" s="459"/>
      <c r="CE270" s="459"/>
      <c r="CF270" s="459"/>
      <c r="CG270" s="459"/>
      <c r="CH270" s="459"/>
      <c r="CI270" s="459"/>
      <c r="CJ270" s="459"/>
      <c r="CK270" s="459"/>
      <c r="CL270" s="459"/>
      <c r="CM270" s="459"/>
    </row>
    <row r="271" spans="1:91" s="460" customFormat="1" ht="25.5" x14ac:dyDescent="0.2">
      <c r="A271" s="750" t="s">
        <v>9113</v>
      </c>
      <c r="B271" s="479" t="s">
        <v>4206</v>
      </c>
      <c r="C271" s="467" t="s">
        <v>9030</v>
      </c>
      <c r="D271" s="485" t="s">
        <v>4207</v>
      </c>
      <c r="E271" s="479" t="s">
        <v>589</v>
      </c>
      <c r="F271" s="716">
        <f>'Memória  '!H1306</f>
        <v>2</v>
      </c>
      <c r="G271" s="789">
        <v>148.15</v>
      </c>
      <c r="H271" s="456">
        <f t="shared" si="45"/>
        <v>183.79</v>
      </c>
      <c r="I271" s="586">
        <f t="shared" si="44"/>
        <v>367.58</v>
      </c>
      <c r="J271" s="839"/>
      <c r="K271" s="847"/>
      <c r="L271" s="459"/>
      <c r="M271" s="459"/>
      <c r="N271" s="459"/>
      <c r="O271" s="459"/>
      <c r="P271" s="459"/>
      <c r="Q271" s="459"/>
      <c r="R271" s="459"/>
      <c r="S271" s="459"/>
      <c r="T271" s="459"/>
      <c r="U271" s="459"/>
      <c r="V271" s="459"/>
      <c r="W271" s="459"/>
      <c r="X271" s="459"/>
      <c r="Y271" s="459"/>
      <c r="Z271" s="459"/>
      <c r="AA271" s="459"/>
      <c r="AB271" s="459"/>
      <c r="AC271" s="459"/>
      <c r="AD271" s="459"/>
      <c r="AE271" s="459"/>
      <c r="AF271" s="459"/>
      <c r="AG271" s="459"/>
      <c r="AH271" s="459"/>
      <c r="AI271" s="459"/>
      <c r="AJ271" s="459"/>
      <c r="AK271" s="459"/>
      <c r="AL271" s="459"/>
      <c r="AM271" s="459"/>
      <c r="AN271" s="459"/>
      <c r="AO271" s="459"/>
      <c r="AP271" s="459"/>
      <c r="AQ271" s="459"/>
      <c r="AR271" s="459"/>
      <c r="AS271" s="459"/>
      <c r="AT271" s="459"/>
      <c r="AU271" s="459"/>
      <c r="AV271" s="459"/>
      <c r="AW271" s="459"/>
      <c r="AX271" s="459"/>
      <c r="AY271" s="459"/>
      <c r="AZ271" s="459"/>
      <c r="BA271" s="459"/>
      <c r="BB271" s="459"/>
      <c r="BC271" s="459"/>
      <c r="BD271" s="459"/>
      <c r="BE271" s="459"/>
      <c r="BF271" s="459"/>
      <c r="BG271" s="459"/>
      <c r="BH271" s="459"/>
      <c r="BI271" s="459"/>
      <c r="BJ271" s="459"/>
      <c r="BK271" s="459"/>
      <c r="BL271" s="459"/>
      <c r="BM271" s="459"/>
      <c r="BN271" s="459"/>
      <c r="BO271" s="459"/>
      <c r="BP271" s="459"/>
      <c r="BQ271" s="459"/>
      <c r="BR271" s="459"/>
      <c r="BS271" s="459"/>
      <c r="BT271" s="459"/>
      <c r="BU271" s="459"/>
      <c r="BV271" s="459"/>
      <c r="BW271" s="459"/>
      <c r="BX271" s="459"/>
      <c r="BY271" s="459"/>
      <c r="BZ271" s="459"/>
      <c r="CA271" s="459"/>
      <c r="CB271" s="459"/>
      <c r="CC271" s="459"/>
      <c r="CD271" s="459"/>
      <c r="CE271" s="459"/>
      <c r="CF271" s="459"/>
      <c r="CG271" s="459"/>
      <c r="CH271" s="459"/>
      <c r="CI271" s="459"/>
      <c r="CJ271" s="459"/>
      <c r="CK271" s="459"/>
      <c r="CL271" s="459"/>
      <c r="CM271" s="459"/>
    </row>
    <row r="272" spans="1:91" s="460" customFormat="1" ht="38.25" x14ac:dyDescent="0.2">
      <c r="A272" s="750" t="s">
        <v>9114</v>
      </c>
      <c r="B272" s="479" t="s">
        <v>4188</v>
      </c>
      <c r="C272" s="467" t="s">
        <v>9030</v>
      </c>
      <c r="D272" s="485" t="s">
        <v>4189</v>
      </c>
      <c r="E272" s="479" t="s">
        <v>589</v>
      </c>
      <c r="F272" s="716">
        <f>'Memória  '!H1308</f>
        <v>22</v>
      </c>
      <c r="G272" s="789">
        <v>78.349999999999994</v>
      </c>
      <c r="H272" s="456">
        <f t="shared" si="45"/>
        <v>97.2</v>
      </c>
      <c r="I272" s="586">
        <f t="shared" si="44"/>
        <v>2138.4</v>
      </c>
      <c r="J272" s="839"/>
      <c r="K272" s="847"/>
      <c r="L272" s="459"/>
      <c r="M272" s="459"/>
      <c r="N272" s="459"/>
      <c r="O272" s="459"/>
      <c r="P272" s="459"/>
      <c r="Q272" s="459"/>
      <c r="R272" s="459"/>
      <c r="S272" s="459"/>
      <c r="T272" s="459"/>
      <c r="U272" s="459"/>
      <c r="V272" s="459"/>
      <c r="W272" s="459"/>
      <c r="X272" s="459"/>
      <c r="Y272" s="459"/>
      <c r="Z272" s="459"/>
      <c r="AA272" s="459"/>
      <c r="AB272" s="459"/>
      <c r="AC272" s="459"/>
      <c r="AD272" s="459"/>
      <c r="AE272" s="459"/>
      <c r="AF272" s="459"/>
      <c r="AG272" s="459"/>
      <c r="AH272" s="459"/>
      <c r="AI272" s="459"/>
      <c r="AJ272" s="459"/>
      <c r="AK272" s="459"/>
      <c r="AL272" s="459"/>
      <c r="AM272" s="459"/>
      <c r="AN272" s="459"/>
      <c r="AO272" s="459"/>
      <c r="AP272" s="459"/>
      <c r="AQ272" s="459"/>
      <c r="AR272" s="459"/>
      <c r="AS272" s="459"/>
      <c r="AT272" s="459"/>
      <c r="AU272" s="459"/>
      <c r="AV272" s="459"/>
      <c r="AW272" s="459"/>
      <c r="AX272" s="459"/>
      <c r="AY272" s="459"/>
      <c r="AZ272" s="459"/>
      <c r="BA272" s="459"/>
      <c r="BB272" s="459"/>
      <c r="BC272" s="459"/>
      <c r="BD272" s="459"/>
      <c r="BE272" s="459"/>
      <c r="BF272" s="459"/>
      <c r="BG272" s="459"/>
      <c r="BH272" s="459"/>
      <c r="BI272" s="459"/>
      <c r="BJ272" s="459"/>
      <c r="BK272" s="459"/>
      <c r="BL272" s="459"/>
      <c r="BM272" s="459"/>
      <c r="BN272" s="459"/>
      <c r="BO272" s="459"/>
      <c r="BP272" s="459"/>
      <c r="BQ272" s="459"/>
      <c r="BR272" s="459"/>
      <c r="BS272" s="459"/>
      <c r="BT272" s="459"/>
      <c r="BU272" s="459"/>
      <c r="BV272" s="459"/>
      <c r="BW272" s="459"/>
      <c r="BX272" s="459"/>
      <c r="BY272" s="459"/>
      <c r="BZ272" s="459"/>
      <c r="CA272" s="459"/>
      <c r="CB272" s="459"/>
      <c r="CC272" s="459"/>
      <c r="CD272" s="459"/>
      <c r="CE272" s="459"/>
      <c r="CF272" s="459"/>
      <c r="CG272" s="459"/>
      <c r="CH272" s="459"/>
      <c r="CI272" s="459"/>
      <c r="CJ272" s="459"/>
      <c r="CK272" s="459"/>
      <c r="CL272" s="459"/>
      <c r="CM272" s="459"/>
    </row>
    <row r="273" spans="1:91" s="460" customFormat="1" ht="38.25" x14ac:dyDescent="0.2">
      <c r="A273" s="750" t="s">
        <v>9115</v>
      </c>
      <c r="B273" s="479" t="s">
        <v>4192</v>
      </c>
      <c r="C273" s="467" t="s">
        <v>9030</v>
      </c>
      <c r="D273" s="485" t="s">
        <v>4193</v>
      </c>
      <c r="E273" s="479" t="s">
        <v>589</v>
      </c>
      <c r="F273" s="716">
        <f>'Memória  '!H1310</f>
        <v>25</v>
      </c>
      <c r="G273" s="789">
        <v>82.27</v>
      </c>
      <c r="H273" s="456">
        <f t="shared" si="45"/>
        <v>102.06</v>
      </c>
      <c r="I273" s="586">
        <f t="shared" si="44"/>
        <v>2551.5</v>
      </c>
      <c r="J273" s="839"/>
      <c r="K273" s="847"/>
      <c r="L273" s="459"/>
      <c r="M273" s="459"/>
      <c r="N273" s="459"/>
      <c r="O273" s="459"/>
      <c r="P273" s="459"/>
      <c r="Q273" s="459"/>
      <c r="R273" s="459"/>
      <c r="S273" s="459"/>
      <c r="T273" s="459"/>
      <c r="U273" s="459"/>
      <c r="V273" s="459"/>
      <c r="W273" s="459"/>
      <c r="X273" s="459"/>
      <c r="Y273" s="459"/>
      <c r="Z273" s="459"/>
      <c r="AA273" s="459"/>
      <c r="AB273" s="459"/>
      <c r="AC273" s="459"/>
      <c r="AD273" s="459"/>
      <c r="AE273" s="459"/>
      <c r="AF273" s="459"/>
      <c r="AG273" s="459"/>
      <c r="AH273" s="459"/>
      <c r="AI273" s="459"/>
      <c r="AJ273" s="459"/>
      <c r="AK273" s="459"/>
      <c r="AL273" s="459"/>
      <c r="AM273" s="459"/>
      <c r="AN273" s="459"/>
      <c r="AO273" s="459"/>
      <c r="AP273" s="459"/>
      <c r="AQ273" s="459"/>
      <c r="AR273" s="459"/>
      <c r="AS273" s="459"/>
      <c r="AT273" s="459"/>
      <c r="AU273" s="459"/>
      <c r="AV273" s="459"/>
      <c r="AW273" s="459"/>
      <c r="AX273" s="459"/>
      <c r="AY273" s="459"/>
      <c r="AZ273" s="459"/>
      <c r="BA273" s="459"/>
      <c r="BB273" s="459"/>
      <c r="BC273" s="459"/>
      <c r="BD273" s="459"/>
      <c r="BE273" s="459"/>
      <c r="BF273" s="459"/>
      <c r="BG273" s="459"/>
      <c r="BH273" s="459"/>
      <c r="BI273" s="459"/>
      <c r="BJ273" s="459"/>
      <c r="BK273" s="459"/>
      <c r="BL273" s="459"/>
      <c r="BM273" s="459"/>
      <c r="BN273" s="459"/>
      <c r="BO273" s="459"/>
      <c r="BP273" s="459"/>
      <c r="BQ273" s="459"/>
      <c r="BR273" s="459"/>
      <c r="BS273" s="459"/>
      <c r="BT273" s="459"/>
      <c r="BU273" s="459"/>
      <c r="BV273" s="459"/>
      <c r="BW273" s="459"/>
      <c r="BX273" s="459"/>
      <c r="BY273" s="459"/>
      <c r="BZ273" s="459"/>
      <c r="CA273" s="459"/>
      <c r="CB273" s="459"/>
      <c r="CC273" s="459"/>
      <c r="CD273" s="459"/>
      <c r="CE273" s="459"/>
      <c r="CF273" s="459"/>
      <c r="CG273" s="459"/>
      <c r="CH273" s="459"/>
      <c r="CI273" s="459"/>
      <c r="CJ273" s="459"/>
      <c r="CK273" s="459"/>
      <c r="CL273" s="459"/>
      <c r="CM273" s="459"/>
    </row>
    <row r="274" spans="1:91" s="460" customFormat="1" ht="38.25" x14ac:dyDescent="0.2">
      <c r="A274" s="750" t="s">
        <v>9116</v>
      </c>
      <c r="B274" s="479" t="s">
        <v>4176</v>
      </c>
      <c r="C274" s="467" t="s">
        <v>9030</v>
      </c>
      <c r="D274" s="485" t="s">
        <v>4177</v>
      </c>
      <c r="E274" s="479" t="s">
        <v>589</v>
      </c>
      <c r="F274" s="716">
        <f>'Memória  '!H1312</f>
        <v>2</v>
      </c>
      <c r="G274" s="789">
        <v>94.48</v>
      </c>
      <c r="H274" s="456">
        <f t="shared" si="45"/>
        <v>117.21</v>
      </c>
      <c r="I274" s="586">
        <f t="shared" si="44"/>
        <v>234.42</v>
      </c>
      <c r="J274" s="839"/>
      <c r="K274" s="847"/>
      <c r="L274" s="459"/>
      <c r="M274" s="459"/>
      <c r="N274" s="459"/>
      <c r="O274" s="459"/>
      <c r="P274" s="459"/>
      <c r="Q274" s="459"/>
      <c r="R274" s="459"/>
      <c r="S274" s="459"/>
      <c r="T274" s="459"/>
      <c r="U274" s="459"/>
      <c r="V274" s="459"/>
      <c r="W274" s="459"/>
      <c r="X274" s="459"/>
      <c r="Y274" s="459"/>
      <c r="Z274" s="459"/>
      <c r="AA274" s="459"/>
      <c r="AB274" s="459"/>
      <c r="AC274" s="459"/>
      <c r="AD274" s="459"/>
      <c r="AE274" s="459"/>
      <c r="AF274" s="459"/>
      <c r="AG274" s="459"/>
      <c r="AH274" s="459"/>
      <c r="AI274" s="459"/>
      <c r="AJ274" s="459"/>
      <c r="AK274" s="459"/>
      <c r="AL274" s="459"/>
      <c r="AM274" s="459"/>
      <c r="AN274" s="459"/>
      <c r="AO274" s="459"/>
      <c r="AP274" s="459"/>
      <c r="AQ274" s="459"/>
      <c r="AR274" s="459"/>
      <c r="AS274" s="459"/>
      <c r="AT274" s="459"/>
      <c r="AU274" s="459"/>
      <c r="AV274" s="459"/>
      <c r="AW274" s="459"/>
      <c r="AX274" s="459"/>
      <c r="AY274" s="459"/>
      <c r="AZ274" s="459"/>
      <c r="BA274" s="459"/>
      <c r="BB274" s="459"/>
      <c r="BC274" s="459"/>
      <c r="BD274" s="459"/>
      <c r="BE274" s="459"/>
      <c r="BF274" s="459"/>
      <c r="BG274" s="459"/>
      <c r="BH274" s="459"/>
      <c r="BI274" s="459"/>
      <c r="BJ274" s="459"/>
      <c r="BK274" s="459"/>
      <c r="BL274" s="459"/>
      <c r="BM274" s="459"/>
      <c r="BN274" s="459"/>
      <c r="BO274" s="459"/>
      <c r="BP274" s="459"/>
      <c r="BQ274" s="459"/>
      <c r="BR274" s="459"/>
      <c r="BS274" s="459"/>
      <c r="BT274" s="459"/>
      <c r="BU274" s="459"/>
      <c r="BV274" s="459"/>
      <c r="BW274" s="459"/>
      <c r="BX274" s="459"/>
      <c r="BY274" s="459"/>
      <c r="BZ274" s="459"/>
      <c r="CA274" s="459"/>
      <c r="CB274" s="459"/>
      <c r="CC274" s="459"/>
      <c r="CD274" s="459"/>
      <c r="CE274" s="459"/>
      <c r="CF274" s="459"/>
      <c r="CG274" s="459"/>
      <c r="CH274" s="459"/>
      <c r="CI274" s="459"/>
      <c r="CJ274" s="459"/>
      <c r="CK274" s="459"/>
      <c r="CL274" s="459"/>
      <c r="CM274" s="459"/>
    </row>
    <row r="275" spans="1:91" s="460" customFormat="1" ht="38.25" x14ac:dyDescent="0.2">
      <c r="A275" s="750" t="s">
        <v>9117</v>
      </c>
      <c r="B275" s="479" t="s">
        <v>4184</v>
      </c>
      <c r="C275" s="467" t="s">
        <v>9030</v>
      </c>
      <c r="D275" s="485" t="s">
        <v>4185</v>
      </c>
      <c r="E275" s="479" t="s">
        <v>589</v>
      </c>
      <c r="F275" s="716">
        <f>'Memória  '!H1314</f>
        <v>8</v>
      </c>
      <c r="G275" s="789">
        <v>123.77</v>
      </c>
      <c r="H275" s="456">
        <f t="shared" si="45"/>
        <v>153.55000000000001</v>
      </c>
      <c r="I275" s="586">
        <f t="shared" si="44"/>
        <v>1228.4000000000001</v>
      </c>
      <c r="J275" s="839"/>
      <c r="K275" s="847"/>
      <c r="L275" s="459"/>
      <c r="M275" s="459"/>
      <c r="N275" s="459"/>
      <c r="O275" s="459"/>
      <c r="P275" s="459"/>
      <c r="Q275" s="459"/>
      <c r="R275" s="459"/>
      <c r="S275" s="459"/>
      <c r="T275" s="459"/>
      <c r="U275" s="459"/>
      <c r="V275" s="459"/>
      <c r="W275" s="459"/>
      <c r="X275" s="459"/>
      <c r="Y275" s="459"/>
      <c r="Z275" s="459"/>
      <c r="AA275" s="459"/>
      <c r="AB275" s="459"/>
      <c r="AC275" s="459"/>
      <c r="AD275" s="459"/>
      <c r="AE275" s="459"/>
      <c r="AF275" s="459"/>
      <c r="AG275" s="459"/>
      <c r="AH275" s="459"/>
      <c r="AI275" s="459"/>
      <c r="AJ275" s="459"/>
      <c r="AK275" s="459"/>
      <c r="AL275" s="459"/>
      <c r="AM275" s="459"/>
      <c r="AN275" s="459"/>
      <c r="AO275" s="459"/>
      <c r="AP275" s="459"/>
      <c r="AQ275" s="459"/>
      <c r="AR275" s="459"/>
      <c r="AS275" s="459"/>
      <c r="AT275" s="459"/>
      <c r="AU275" s="459"/>
      <c r="AV275" s="459"/>
      <c r="AW275" s="459"/>
      <c r="AX275" s="459"/>
      <c r="AY275" s="459"/>
      <c r="AZ275" s="459"/>
      <c r="BA275" s="459"/>
      <c r="BB275" s="459"/>
      <c r="BC275" s="459"/>
      <c r="BD275" s="459"/>
      <c r="BE275" s="459"/>
      <c r="BF275" s="459"/>
      <c r="BG275" s="459"/>
      <c r="BH275" s="459"/>
      <c r="BI275" s="459"/>
      <c r="BJ275" s="459"/>
      <c r="BK275" s="459"/>
      <c r="BL275" s="459"/>
      <c r="BM275" s="459"/>
      <c r="BN275" s="459"/>
      <c r="BO275" s="459"/>
      <c r="BP275" s="459"/>
      <c r="BQ275" s="459"/>
      <c r="BR275" s="459"/>
      <c r="BS275" s="459"/>
      <c r="BT275" s="459"/>
      <c r="BU275" s="459"/>
      <c r="BV275" s="459"/>
      <c r="BW275" s="459"/>
      <c r="BX275" s="459"/>
      <c r="BY275" s="459"/>
      <c r="BZ275" s="459"/>
      <c r="CA275" s="459"/>
      <c r="CB275" s="459"/>
      <c r="CC275" s="459"/>
      <c r="CD275" s="459"/>
      <c r="CE275" s="459"/>
      <c r="CF275" s="459"/>
      <c r="CG275" s="459"/>
      <c r="CH275" s="459"/>
      <c r="CI275" s="459"/>
      <c r="CJ275" s="459"/>
      <c r="CK275" s="459"/>
      <c r="CL275" s="459"/>
      <c r="CM275" s="459"/>
    </row>
    <row r="276" spans="1:91" s="460" customFormat="1" ht="38.25" x14ac:dyDescent="0.2">
      <c r="A276" s="750" t="s">
        <v>9118</v>
      </c>
      <c r="B276" s="479" t="s">
        <v>4214</v>
      </c>
      <c r="C276" s="467" t="s">
        <v>9030</v>
      </c>
      <c r="D276" s="485" t="s">
        <v>4215</v>
      </c>
      <c r="E276" s="479" t="s">
        <v>589</v>
      </c>
      <c r="F276" s="716">
        <f>'Memória  '!H1316</f>
        <v>4</v>
      </c>
      <c r="G276" s="789">
        <v>79.14</v>
      </c>
      <c r="H276" s="456">
        <f t="shared" si="45"/>
        <v>98.18</v>
      </c>
      <c r="I276" s="586">
        <f t="shared" si="44"/>
        <v>392.72</v>
      </c>
      <c r="J276" s="839"/>
      <c r="K276" s="847"/>
      <c r="L276" s="459"/>
      <c r="M276" s="459"/>
      <c r="N276" s="459"/>
      <c r="O276" s="459"/>
      <c r="P276" s="459"/>
      <c r="Q276" s="459"/>
      <c r="R276" s="459"/>
      <c r="S276" s="459"/>
      <c r="T276" s="459"/>
      <c r="U276" s="459"/>
      <c r="V276" s="459"/>
      <c r="W276" s="459"/>
      <c r="X276" s="459"/>
      <c r="Y276" s="459"/>
      <c r="Z276" s="459"/>
      <c r="AA276" s="459"/>
      <c r="AB276" s="459"/>
      <c r="AC276" s="459"/>
      <c r="AD276" s="459"/>
      <c r="AE276" s="459"/>
      <c r="AF276" s="459"/>
      <c r="AG276" s="459"/>
      <c r="AH276" s="459"/>
      <c r="AI276" s="459"/>
      <c r="AJ276" s="459"/>
      <c r="AK276" s="459"/>
      <c r="AL276" s="459"/>
      <c r="AM276" s="459"/>
      <c r="AN276" s="459"/>
      <c r="AO276" s="459"/>
      <c r="AP276" s="459"/>
      <c r="AQ276" s="459"/>
      <c r="AR276" s="459"/>
      <c r="AS276" s="459"/>
      <c r="AT276" s="459"/>
      <c r="AU276" s="459"/>
      <c r="AV276" s="459"/>
      <c r="AW276" s="459"/>
      <c r="AX276" s="459"/>
      <c r="AY276" s="459"/>
      <c r="AZ276" s="459"/>
      <c r="BA276" s="459"/>
      <c r="BB276" s="459"/>
      <c r="BC276" s="459"/>
      <c r="BD276" s="459"/>
      <c r="BE276" s="459"/>
      <c r="BF276" s="459"/>
      <c r="BG276" s="459"/>
      <c r="BH276" s="459"/>
      <c r="BI276" s="459"/>
      <c r="BJ276" s="459"/>
      <c r="BK276" s="459"/>
      <c r="BL276" s="459"/>
      <c r="BM276" s="459"/>
      <c r="BN276" s="459"/>
      <c r="BO276" s="459"/>
      <c r="BP276" s="459"/>
      <c r="BQ276" s="459"/>
      <c r="BR276" s="459"/>
      <c r="BS276" s="459"/>
      <c r="BT276" s="459"/>
      <c r="BU276" s="459"/>
      <c r="BV276" s="459"/>
      <c r="BW276" s="459"/>
      <c r="BX276" s="459"/>
      <c r="BY276" s="459"/>
      <c r="BZ276" s="459"/>
      <c r="CA276" s="459"/>
      <c r="CB276" s="459"/>
      <c r="CC276" s="459"/>
      <c r="CD276" s="459"/>
      <c r="CE276" s="459"/>
      <c r="CF276" s="459"/>
      <c r="CG276" s="459"/>
      <c r="CH276" s="459"/>
      <c r="CI276" s="459"/>
      <c r="CJ276" s="459"/>
      <c r="CK276" s="459"/>
      <c r="CL276" s="459"/>
      <c r="CM276" s="459"/>
    </row>
    <row r="277" spans="1:91" s="460" customFormat="1" ht="38.25" x14ac:dyDescent="0.2">
      <c r="A277" s="750" t="s">
        <v>9119</v>
      </c>
      <c r="B277" s="479" t="s">
        <v>4218</v>
      </c>
      <c r="C277" s="467" t="s">
        <v>9030</v>
      </c>
      <c r="D277" s="485" t="s">
        <v>4219</v>
      </c>
      <c r="E277" s="479" t="s">
        <v>589</v>
      </c>
      <c r="F277" s="716">
        <f>'Memória  '!H1318</f>
        <v>4</v>
      </c>
      <c r="G277" s="789">
        <v>80.319999999999993</v>
      </c>
      <c r="H277" s="456">
        <f t="shared" si="45"/>
        <v>99.64</v>
      </c>
      <c r="I277" s="586">
        <f t="shared" si="44"/>
        <v>398.56</v>
      </c>
      <c r="J277" s="839"/>
      <c r="K277" s="847"/>
      <c r="L277" s="459"/>
      <c r="M277" s="459"/>
      <c r="N277" s="459"/>
      <c r="O277" s="459"/>
      <c r="P277" s="459"/>
      <c r="Q277" s="459"/>
      <c r="R277" s="459"/>
      <c r="S277" s="459"/>
      <c r="T277" s="459"/>
      <c r="U277" s="459"/>
      <c r="V277" s="459"/>
      <c r="W277" s="459"/>
      <c r="X277" s="459"/>
      <c r="Y277" s="459"/>
      <c r="Z277" s="459"/>
      <c r="AA277" s="459"/>
      <c r="AB277" s="459"/>
      <c r="AC277" s="459"/>
      <c r="AD277" s="459"/>
      <c r="AE277" s="459"/>
      <c r="AF277" s="459"/>
      <c r="AG277" s="459"/>
      <c r="AH277" s="459"/>
      <c r="AI277" s="459"/>
      <c r="AJ277" s="459"/>
      <c r="AK277" s="459"/>
      <c r="AL277" s="459"/>
      <c r="AM277" s="459"/>
      <c r="AN277" s="459"/>
      <c r="AO277" s="459"/>
      <c r="AP277" s="459"/>
      <c r="AQ277" s="459"/>
      <c r="AR277" s="459"/>
      <c r="AS277" s="459"/>
      <c r="AT277" s="459"/>
      <c r="AU277" s="459"/>
      <c r="AV277" s="459"/>
      <c r="AW277" s="459"/>
      <c r="AX277" s="459"/>
      <c r="AY277" s="459"/>
      <c r="AZ277" s="459"/>
      <c r="BA277" s="459"/>
      <c r="BB277" s="459"/>
      <c r="BC277" s="459"/>
      <c r="BD277" s="459"/>
      <c r="BE277" s="459"/>
      <c r="BF277" s="459"/>
      <c r="BG277" s="459"/>
      <c r="BH277" s="459"/>
      <c r="BI277" s="459"/>
      <c r="BJ277" s="459"/>
      <c r="BK277" s="459"/>
      <c r="BL277" s="459"/>
      <c r="BM277" s="459"/>
      <c r="BN277" s="459"/>
      <c r="BO277" s="459"/>
      <c r="BP277" s="459"/>
      <c r="BQ277" s="459"/>
      <c r="BR277" s="459"/>
      <c r="BS277" s="459"/>
      <c r="BT277" s="459"/>
      <c r="BU277" s="459"/>
      <c r="BV277" s="459"/>
      <c r="BW277" s="459"/>
      <c r="BX277" s="459"/>
      <c r="BY277" s="459"/>
      <c r="BZ277" s="459"/>
      <c r="CA277" s="459"/>
      <c r="CB277" s="459"/>
      <c r="CC277" s="459"/>
      <c r="CD277" s="459"/>
      <c r="CE277" s="459"/>
      <c r="CF277" s="459"/>
      <c r="CG277" s="459"/>
      <c r="CH277" s="459"/>
      <c r="CI277" s="459"/>
      <c r="CJ277" s="459"/>
      <c r="CK277" s="459"/>
      <c r="CL277" s="459"/>
      <c r="CM277" s="459"/>
    </row>
    <row r="278" spans="1:91" s="460" customFormat="1" ht="38.25" x14ac:dyDescent="0.2">
      <c r="A278" s="750" t="s">
        <v>9120</v>
      </c>
      <c r="B278" s="479" t="s">
        <v>3941</v>
      </c>
      <c r="C278" s="707" t="s">
        <v>9030</v>
      </c>
      <c r="D278" s="495" t="s">
        <v>9205</v>
      </c>
      <c r="E278" s="479" t="s">
        <v>589</v>
      </c>
      <c r="F278" s="716">
        <f>'Memória  '!H1320</f>
        <v>1</v>
      </c>
      <c r="G278" s="789">
        <v>300.32</v>
      </c>
      <c r="H278" s="456">
        <f t="shared" si="45"/>
        <v>372.58</v>
      </c>
      <c r="I278" s="586">
        <f t="shared" si="44"/>
        <v>372.58</v>
      </c>
      <c r="J278" s="839"/>
      <c r="K278" s="847"/>
      <c r="L278" s="459"/>
      <c r="M278" s="459"/>
      <c r="N278" s="459"/>
      <c r="O278" s="459"/>
      <c r="P278" s="459"/>
      <c r="Q278" s="459"/>
      <c r="R278" s="459"/>
      <c r="S278" s="459"/>
      <c r="T278" s="459"/>
      <c r="U278" s="459"/>
      <c r="V278" s="459"/>
      <c r="W278" s="459"/>
      <c r="X278" s="459"/>
      <c r="Y278" s="459"/>
      <c r="Z278" s="459"/>
      <c r="AA278" s="459"/>
      <c r="AB278" s="459"/>
      <c r="AC278" s="459"/>
      <c r="AD278" s="459"/>
      <c r="AE278" s="459"/>
      <c r="AF278" s="459"/>
      <c r="AG278" s="459"/>
      <c r="AH278" s="459"/>
      <c r="AI278" s="459"/>
      <c r="AJ278" s="459"/>
      <c r="AK278" s="459"/>
      <c r="AL278" s="459"/>
      <c r="AM278" s="459"/>
      <c r="AN278" s="459"/>
      <c r="AO278" s="459"/>
      <c r="AP278" s="459"/>
      <c r="AQ278" s="459"/>
      <c r="AR278" s="459"/>
      <c r="AS278" s="459"/>
      <c r="AT278" s="459"/>
      <c r="AU278" s="459"/>
      <c r="AV278" s="459"/>
      <c r="AW278" s="459"/>
      <c r="AX278" s="459"/>
      <c r="AY278" s="459"/>
      <c r="AZ278" s="459"/>
      <c r="BA278" s="459"/>
      <c r="BB278" s="459"/>
      <c r="BC278" s="459"/>
      <c r="BD278" s="459"/>
      <c r="BE278" s="459"/>
      <c r="BF278" s="459"/>
      <c r="BG278" s="459"/>
      <c r="BH278" s="459"/>
      <c r="BI278" s="459"/>
      <c r="BJ278" s="459"/>
      <c r="BK278" s="459"/>
      <c r="BL278" s="459"/>
      <c r="BM278" s="459"/>
      <c r="BN278" s="459"/>
      <c r="BO278" s="459"/>
      <c r="BP278" s="459"/>
      <c r="BQ278" s="459"/>
      <c r="BR278" s="459"/>
      <c r="BS278" s="459"/>
      <c r="BT278" s="459"/>
      <c r="BU278" s="459"/>
      <c r="BV278" s="459"/>
      <c r="BW278" s="459"/>
      <c r="BX278" s="459"/>
      <c r="BY278" s="459"/>
      <c r="BZ278" s="459"/>
      <c r="CA278" s="459"/>
      <c r="CB278" s="459"/>
      <c r="CC278" s="459"/>
      <c r="CD278" s="459"/>
      <c r="CE278" s="459"/>
      <c r="CF278" s="459"/>
      <c r="CG278" s="459"/>
      <c r="CH278" s="459"/>
      <c r="CI278" s="459"/>
      <c r="CJ278" s="459"/>
      <c r="CK278" s="459"/>
      <c r="CL278" s="459"/>
      <c r="CM278" s="459"/>
    </row>
    <row r="279" spans="1:91" s="460" customFormat="1" ht="25.5" x14ac:dyDescent="0.2">
      <c r="A279" s="750" t="s">
        <v>9121</v>
      </c>
      <c r="B279" s="708" t="s">
        <v>9206</v>
      </c>
      <c r="C279" s="467" t="s">
        <v>9030</v>
      </c>
      <c r="D279" s="709" t="s">
        <v>9207</v>
      </c>
      <c r="E279" s="710" t="s">
        <v>589</v>
      </c>
      <c r="F279" s="719">
        <f>'Memória  '!H1321</f>
        <v>1</v>
      </c>
      <c r="G279" s="790">
        <v>124.65</v>
      </c>
      <c r="H279" s="456">
        <f t="shared" si="45"/>
        <v>154.63999999999999</v>
      </c>
      <c r="I279" s="586">
        <f t="shared" si="44"/>
        <v>154.63999999999999</v>
      </c>
      <c r="J279" s="839"/>
      <c r="K279" s="847"/>
      <c r="L279" s="459"/>
      <c r="M279" s="459"/>
      <c r="N279" s="459"/>
      <c r="O279" s="459"/>
      <c r="P279" s="459"/>
      <c r="Q279" s="459"/>
      <c r="R279" s="459"/>
      <c r="S279" s="459"/>
      <c r="T279" s="459"/>
      <c r="U279" s="459"/>
      <c r="V279" s="459"/>
      <c r="W279" s="459"/>
      <c r="X279" s="459"/>
      <c r="Y279" s="459"/>
      <c r="Z279" s="459"/>
      <c r="AA279" s="459"/>
      <c r="AB279" s="459"/>
      <c r="AC279" s="459"/>
      <c r="AD279" s="459"/>
      <c r="AE279" s="459"/>
      <c r="AF279" s="459"/>
      <c r="AG279" s="459"/>
      <c r="AH279" s="459"/>
      <c r="AI279" s="459"/>
      <c r="AJ279" s="459"/>
      <c r="AK279" s="459"/>
      <c r="AL279" s="459"/>
      <c r="AM279" s="459"/>
      <c r="AN279" s="459"/>
      <c r="AO279" s="459"/>
      <c r="AP279" s="459"/>
      <c r="AQ279" s="459"/>
      <c r="AR279" s="459"/>
      <c r="AS279" s="459"/>
      <c r="AT279" s="459"/>
      <c r="AU279" s="459"/>
      <c r="AV279" s="459"/>
      <c r="AW279" s="459"/>
      <c r="AX279" s="459"/>
      <c r="AY279" s="459"/>
      <c r="AZ279" s="459"/>
      <c r="BA279" s="459"/>
      <c r="BB279" s="459"/>
      <c r="BC279" s="459"/>
      <c r="BD279" s="459"/>
      <c r="BE279" s="459"/>
      <c r="BF279" s="459"/>
      <c r="BG279" s="459"/>
      <c r="BH279" s="459"/>
      <c r="BI279" s="459"/>
      <c r="BJ279" s="459"/>
      <c r="BK279" s="459"/>
      <c r="BL279" s="459"/>
      <c r="BM279" s="459"/>
      <c r="BN279" s="459"/>
      <c r="BO279" s="459"/>
      <c r="BP279" s="459"/>
      <c r="BQ279" s="459"/>
      <c r="BR279" s="459"/>
      <c r="BS279" s="459"/>
      <c r="BT279" s="459"/>
      <c r="BU279" s="459"/>
      <c r="BV279" s="459"/>
      <c r="BW279" s="459"/>
      <c r="BX279" s="459"/>
      <c r="BY279" s="459"/>
      <c r="BZ279" s="459"/>
      <c r="CA279" s="459"/>
      <c r="CB279" s="459"/>
      <c r="CC279" s="459"/>
      <c r="CD279" s="459"/>
      <c r="CE279" s="459"/>
      <c r="CF279" s="459"/>
      <c r="CG279" s="459"/>
      <c r="CH279" s="459"/>
      <c r="CI279" s="459"/>
      <c r="CJ279" s="459"/>
      <c r="CK279" s="459"/>
      <c r="CL279" s="459"/>
      <c r="CM279" s="459"/>
    </row>
    <row r="280" spans="1:91" s="460" customFormat="1" ht="25.5" x14ac:dyDescent="0.2">
      <c r="A280" s="750" t="s">
        <v>9122</v>
      </c>
      <c r="B280" s="477" t="s">
        <v>2312</v>
      </c>
      <c r="C280" s="467" t="s">
        <v>9030</v>
      </c>
      <c r="D280" s="711" t="s">
        <v>2313</v>
      </c>
      <c r="E280" s="467" t="s">
        <v>589</v>
      </c>
      <c r="F280" s="716">
        <f>'Memória  '!H1322</f>
        <v>17</v>
      </c>
      <c r="G280" s="789">
        <v>42.32</v>
      </c>
      <c r="H280" s="456">
        <f t="shared" si="45"/>
        <v>52.5</v>
      </c>
      <c r="I280" s="586">
        <f t="shared" si="44"/>
        <v>892.5</v>
      </c>
      <c r="J280" s="839"/>
      <c r="K280" s="847"/>
      <c r="L280" s="459"/>
      <c r="M280" s="459"/>
      <c r="N280" s="459"/>
      <c r="O280" s="459"/>
      <c r="P280" s="459"/>
      <c r="Q280" s="459"/>
      <c r="R280" s="459"/>
      <c r="S280" s="459"/>
      <c r="T280" s="459"/>
      <c r="U280" s="459"/>
      <c r="V280" s="459"/>
      <c r="W280" s="459"/>
      <c r="X280" s="459"/>
      <c r="Y280" s="459"/>
      <c r="Z280" s="459"/>
      <c r="AA280" s="459"/>
      <c r="AB280" s="459"/>
      <c r="AC280" s="459"/>
      <c r="AD280" s="459"/>
      <c r="AE280" s="459"/>
      <c r="AF280" s="459"/>
      <c r="AG280" s="459"/>
      <c r="AH280" s="459"/>
      <c r="AI280" s="459"/>
      <c r="AJ280" s="459"/>
      <c r="AK280" s="459"/>
      <c r="AL280" s="459"/>
      <c r="AM280" s="459"/>
      <c r="AN280" s="459"/>
      <c r="AO280" s="459"/>
      <c r="AP280" s="459"/>
      <c r="AQ280" s="459"/>
      <c r="AR280" s="459"/>
      <c r="AS280" s="459"/>
      <c r="AT280" s="459"/>
      <c r="AU280" s="459"/>
      <c r="AV280" s="459"/>
      <c r="AW280" s="459"/>
      <c r="AX280" s="459"/>
      <c r="AY280" s="459"/>
      <c r="AZ280" s="459"/>
      <c r="BA280" s="459"/>
      <c r="BB280" s="459"/>
      <c r="BC280" s="459"/>
      <c r="BD280" s="459"/>
      <c r="BE280" s="459"/>
      <c r="BF280" s="459"/>
      <c r="BG280" s="459"/>
      <c r="BH280" s="459"/>
      <c r="BI280" s="459"/>
      <c r="BJ280" s="459"/>
      <c r="BK280" s="459"/>
      <c r="BL280" s="459"/>
      <c r="BM280" s="459"/>
      <c r="BN280" s="459"/>
      <c r="BO280" s="459"/>
      <c r="BP280" s="459"/>
      <c r="BQ280" s="459"/>
      <c r="BR280" s="459"/>
      <c r="BS280" s="459"/>
      <c r="BT280" s="459"/>
      <c r="BU280" s="459"/>
      <c r="BV280" s="459"/>
      <c r="BW280" s="459"/>
      <c r="BX280" s="459"/>
      <c r="BY280" s="459"/>
      <c r="BZ280" s="459"/>
      <c r="CA280" s="459"/>
      <c r="CB280" s="459"/>
      <c r="CC280" s="459"/>
      <c r="CD280" s="459"/>
      <c r="CE280" s="459"/>
      <c r="CF280" s="459"/>
      <c r="CG280" s="459"/>
      <c r="CH280" s="459"/>
      <c r="CI280" s="459"/>
      <c r="CJ280" s="459"/>
      <c r="CK280" s="459"/>
      <c r="CL280" s="459"/>
      <c r="CM280" s="459"/>
    </row>
    <row r="281" spans="1:91" s="460" customFormat="1" x14ac:dyDescent="0.2">
      <c r="A281" s="750" t="s">
        <v>9208</v>
      </c>
      <c r="B281" s="588">
        <v>95675</v>
      </c>
      <c r="C281" s="479" t="s">
        <v>9059</v>
      </c>
      <c r="D281" s="712" t="s">
        <v>8108</v>
      </c>
      <c r="E281" s="484" t="s">
        <v>589</v>
      </c>
      <c r="F281" s="720">
        <f>'Memória  '!H1323</f>
        <v>1</v>
      </c>
      <c r="G281" s="791">
        <v>208.85</v>
      </c>
      <c r="H281" s="456">
        <f t="shared" si="45"/>
        <v>259.10000000000002</v>
      </c>
      <c r="I281" s="586">
        <f t="shared" si="44"/>
        <v>259.10000000000002</v>
      </c>
      <c r="J281" s="839"/>
      <c r="K281" s="847"/>
      <c r="L281" s="459"/>
      <c r="M281" s="459"/>
      <c r="N281" s="459"/>
      <c r="O281" s="459"/>
      <c r="P281" s="459"/>
      <c r="Q281" s="459"/>
      <c r="R281" s="459"/>
      <c r="S281" s="459"/>
      <c r="T281" s="459"/>
      <c r="U281" s="459"/>
      <c r="V281" s="459"/>
      <c r="W281" s="459"/>
      <c r="X281" s="459"/>
      <c r="Y281" s="459"/>
      <c r="Z281" s="459"/>
      <c r="AA281" s="459"/>
      <c r="AB281" s="459"/>
      <c r="AC281" s="459"/>
      <c r="AD281" s="459"/>
      <c r="AE281" s="459"/>
      <c r="AF281" s="459"/>
      <c r="AG281" s="459"/>
      <c r="AH281" s="459"/>
      <c r="AI281" s="459"/>
      <c r="AJ281" s="459"/>
      <c r="AK281" s="459"/>
      <c r="AL281" s="459"/>
      <c r="AM281" s="459"/>
      <c r="AN281" s="459"/>
      <c r="AO281" s="459"/>
      <c r="AP281" s="459"/>
      <c r="AQ281" s="459"/>
      <c r="AR281" s="459"/>
      <c r="AS281" s="459"/>
      <c r="AT281" s="459"/>
      <c r="AU281" s="459"/>
      <c r="AV281" s="459"/>
      <c r="AW281" s="459"/>
      <c r="AX281" s="459"/>
      <c r="AY281" s="459"/>
      <c r="AZ281" s="459"/>
      <c r="BA281" s="459"/>
      <c r="BB281" s="459"/>
      <c r="BC281" s="459"/>
      <c r="BD281" s="459"/>
      <c r="BE281" s="459"/>
      <c r="BF281" s="459"/>
      <c r="BG281" s="459"/>
      <c r="BH281" s="459"/>
      <c r="BI281" s="459"/>
      <c r="BJ281" s="459"/>
      <c r="BK281" s="459"/>
      <c r="BL281" s="459"/>
      <c r="BM281" s="459"/>
      <c r="BN281" s="459"/>
      <c r="BO281" s="459"/>
      <c r="BP281" s="459"/>
      <c r="BQ281" s="459"/>
      <c r="BR281" s="459"/>
      <c r="BS281" s="459"/>
      <c r="BT281" s="459"/>
      <c r="BU281" s="459"/>
      <c r="BV281" s="459"/>
      <c r="BW281" s="459"/>
      <c r="BX281" s="459"/>
      <c r="BY281" s="459"/>
      <c r="BZ281" s="459"/>
      <c r="CA281" s="459"/>
      <c r="CB281" s="459"/>
      <c r="CC281" s="459"/>
      <c r="CD281" s="459"/>
      <c r="CE281" s="459"/>
      <c r="CF281" s="459"/>
      <c r="CG281" s="459"/>
      <c r="CH281" s="459"/>
      <c r="CI281" s="459"/>
      <c r="CJ281" s="459"/>
      <c r="CK281" s="459"/>
      <c r="CL281" s="459"/>
      <c r="CM281" s="459"/>
    </row>
    <row r="282" spans="1:91" s="913" customFormat="1" x14ac:dyDescent="0.2">
      <c r="A282" s="905" t="s">
        <v>9427</v>
      </c>
      <c r="B282" s="906"/>
      <c r="C282" s="906"/>
      <c r="D282" s="907" t="s">
        <v>9185</v>
      </c>
      <c r="E282" s="906" t="s">
        <v>8126</v>
      </c>
      <c r="F282" s="914"/>
      <c r="G282" s="915"/>
      <c r="H282" s="917"/>
      <c r="I282" s="918">
        <f>SUM(I283:I288)</f>
        <v>193022.86000000002</v>
      </c>
      <c r="J282" s="911"/>
      <c r="K282" s="912"/>
    </row>
    <row r="283" spans="1:91" s="695" customFormat="1" ht="38.25" x14ac:dyDescent="0.2">
      <c r="A283" s="752" t="s">
        <v>8988</v>
      </c>
      <c r="B283" s="479">
        <v>7107376</v>
      </c>
      <c r="C283" s="901" t="s">
        <v>9179</v>
      </c>
      <c r="D283" s="480" t="s">
        <v>9180</v>
      </c>
      <c r="E283" s="487" t="s">
        <v>589</v>
      </c>
      <c r="F283" s="481">
        <f>'Memória  '!H1325</f>
        <v>4</v>
      </c>
      <c r="G283" s="792">
        <v>35628.559999999998</v>
      </c>
      <c r="H283" s="456">
        <f t="shared" ref="H283:H288" si="46">ROUND((G283*1.2406),2)</f>
        <v>44200.79</v>
      </c>
      <c r="I283" s="456">
        <f t="shared" ref="I283:I288" si="47">ROUND(PRODUCT(H283*F283),2)</f>
        <v>176803.16</v>
      </c>
      <c r="J283" s="839"/>
      <c r="K283" s="847"/>
    </row>
    <row r="284" spans="1:91" s="696" customFormat="1" ht="25.5" x14ac:dyDescent="0.2">
      <c r="A284" s="752" t="s">
        <v>8989</v>
      </c>
      <c r="B284" s="479" t="s">
        <v>9182</v>
      </c>
      <c r="C284" s="479" t="s">
        <v>9181</v>
      </c>
      <c r="D284" s="694" t="s">
        <v>9183</v>
      </c>
      <c r="E284" s="479" t="s">
        <v>9184</v>
      </c>
      <c r="F284" s="481">
        <f>'Memória  '!H1326</f>
        <v>1</v>
      </c>
      <c r="G284" s="793">
        <v>1893.65</v>
      </c>
      <c r="H284" s="456">
        <f t="shared" si="46"/>
        <v>2349.2600000000002</v>
      </c>
      <c r="I284" s="456">
        <f t="shared" si="47"/>
        <v>2349.2600000000002</v>
      </c>
      <c r="J284" s="839"/>
      <c r="K284" s="847"/>
    </row>
    <row r="285" spans="1:91" s="695" customFormat="1" ht="38.25" x14ac:dyDescent="0.2">
      <c r="A285" s="752" t="s">
        <v>8991</v>
      </c>
      <c r="B285" s="479">
        <v>100896</v>
      </c>
      <c r="C285" s="479" t="s">
        <v>9059</v>
      </c>
      <c r="D285" s="485" t="s">
        <v>8110</v>
      </c>
      <c r="E285" s="487" t="s">
        <v>8081</v>
      </c>
      <c r="F285" s="481">
        <f>'Memória  '!H1327</f>
        <v>63</v>
      </c>
      <c r="G285" s="794">
        <v>65.52</v>
      </c>
      <c r="H285" s="456">
        <f t="shared" si="46"/>
        <v>81.28</v>
      </c>
      <c r="I285" s="456">
        <f t="shared" si="47"/>
        <v>5120.6400000000003</v>
      </c>
      <c r="J285" s="839"/>
      <c r="K285" s="847"/>
    </row>
    <row r="286" spans="1:91" s="695" customFormat="1" ht="25.5" x14ac:dyDescent="0.2">
      <c r="A286" s="752" t="s">
        <v>8992</v>
      </c>
      <c r="B286" s="479">
        <v>92919</v>
      </c>
      <c r="C286" s="479" t="s">
        <v>9059</v>
      </c>
      <c r="D286" s="485" t="s">
        <v>8111</v>
      </c>
      <c r="E286" s="489" t="s">
        <v>9071</v>
      </c>
      <c r="F286" s="481">
        <f>'Memória  '!H1328</f>
        <v>156</v>
      </c>
      <c r="G286" s="794">
        <v>13.51</v>
      </c>
      <c r="H286" s="456">
        <f t="shared" si="46"/>
        <v>16.760000000000002</v>
      </c>
      <c r="I286" s="456">
        <f t="shared" si="47"/>
        <v>2614.56</v>
      </c>
      <c r="J286" s="839"/>
      <c r="K286" s="847"/>
    </row>
    <row r="287" spans="1:91" s="695" customFormat="1" ht="25.5" x14ac:dyDescent="0.2">
      <c r="A287" s="752" t="s">
        <v>8990</v>
      </c>
      <c r="B287" s="479">
        <v>92915</v>
      </c>
      <c r="C287" s="479" t="s">
        <v>9059</v>
      </c>
      <c r="D287" s="485" t="s">
        <v>8112</v>
      </c>
      <c r="E287" s="489" t="s">
        <v>9071</v>
      </c>
      <c r="F287" s="481">
        <f>'Memória  '!H1329</f>
        <v>34</v>
      </c>
      <c r="G287" s="794">
        <v>17.12</v>
      </c>
      <c r="H287" s="456">
        <f t="shared" si="46"/>
        <v>21.24</v>
      </c>
      <c r="I287" s="456">
        <f t="shared" si="47"/>
        <v>722.16</v>
      </c>
      <c r="J287" s="839"/>
      <c r="K287" s="847"/>
    </row>
    <row r="288" spans="1:91" s="695" customFormat="1" ht="38.25" x14ac:dyDescent="0.2">
      <c r="A288" s="752" t="s">
        <v>8993</v>
      </c>
      <c r="B288" s="493" t="str">
        <f>[6]Relatório!A1055</f>
        <v>ED-50938</v>
      </c>
      <c r="C288" s="493" t="s">
        <v>9030</v>
      </c>
      <c r="D288" s="492" t="str">
        <f>[6]Relatório!C1055</f>
        <v>GUARDA-CORPO EM AÇO GALVANIZADO DIN 2440, D = 2", COM SUBDIVISÕES EM TUBO DE AÇO D = 1/2", H = 1,05 M - COM CORRIMÃO SIMPLES DE TUBO DE AÇO GALVANIZADO DE D = 1 1/2"</v>
      </c>
      <c r="E288" s="494" t="s">
        <v>8081</v>
      </c>
      <c r="F288" s="481">
        <f>'Memória  '!H1330</f>
        <v>7.9</v>
      </c>
      <c r="G288" s="784">
        <v>552.30999999999995</v>
      </c>
      <c r="H288" s="456">
        <f t="shared" si="46"/>
        <v>685.2</v>
      </c>
      <c r="I288" s="456">
        <f t="shared" si="47"/>
        <v>5413.08</v>
      </c>
      <c r="J288" s="839"/>
      <c r="K288" s="847"/>
    </row>
    <row r="289" spans="1:91" s="913" customFormat="1" x14ac:dyDescent="0.2">
      <c r="A289" s="905" t="s">
        <v>9428</v>
      </c>
      <c r="B289" s="906"/>
      <c r="C289" s="906"/>
      <c r="D289" s="907" t="s">
        <v>8972</v>
      </c>
      <c r="E289" s="906" t="s">
        <v>8126</v>
      </c>
      <c r="F289" s="908"/>
      <c r="G289" s="909"/>
      <c r="H289" s="917"/>
      <c r="I289" s="918">
        <f>SUM(I290:I302)</f>
        <v>79728.789999999994</v>
      </c>
      <c r="J289" s="911"/>
      <c r="K289" s="912"/>
    </row>
    <row r="290" spans="1:91" s="701" customFormat="1" ht="63.75" x14ac:dyDescent="0.2">
      <c r="A290" s="752" t="s">
        <v>9125</v>
      </c>
      <c r="B290" s="490" t="str">
        <f>[6]Relatório!A2685</f>
        <v>ED-50223</v>
      </c>
      <c r="C290" s="490" t="s">
        <v>9030</v>
      </c>
      <c r="D290" s="485" t="str">
        <f>[6]Relatório!C2685</f>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
      <c r="E290" s="491" t="s">
        <v>589</v>
      </c>
      <c r="F290" s="714">
        <f>'Memória  '!H1332</f>
        <v>65</v>
      </c>
      <c r="G290" s="586">
        <v>141.93</v>
      </c>
      <c r="H290" s="456">
        <f t="shared" ref="H290:H308" si="48">ROUND((G290*1.2406),2)</f>
        <v>176.08</v>
      </c>
      <c r="I290" s="456">
        <f t="shared" ref="I290:I302" si="49">ROUND(PRODUCT(H290*F290),2)</f>
        <v>11445.2</v>
      </c>
      <c r="J290" s="839"/>
      <c r="K290" s="847"/>
    </row>
    <row r="291" spans="1:91" s="701" customFormat="1" ht="51" x14ac:dyDescent="0.2">
      <c r="A291" s="752" t="s">
        <v>9126</v>
      </c>
      <c r="B291" s="490" t="str">
        <f>[6]Relatório!A2687</f>
        <v>ED-50224</v>
      </c>
      <c r="C291" s="490" t="s">
        <v>9030</v>
      </c>
      <c r="D291" s="485" t="str">
        <f>[6]Relatório!C2687</f>
        <v>PONTO DE EMBUTIR PARA ESGOTO EM TUBO PVC RÍGIDO, PBV - SÉRIE NORMAL, DN 50MM (2"), EMBUTIDO EM PISO COM DISTÂNCIA DE ATÉ CINCO (5) METROS DA RAMAL DE ESGOTO, EXCLUSIVE ESCAVAÇÃO, INCLUSIVE CONEXÕES E FIXAÇÃO DO TUBO COM ENCHIMENTO DO RASGO NO CONCRETO COM ARGAMASSA</v>
      </c>
      <c r="E291" s="491" t="s">
        <v>589</v>
      </c>
      <c r="F291" s="714">
        <f>'Memória  '!H1333</f>
        <v>20</v>
      </c>
      <c r="G291" s="586">
        <v>201</v>
      </c>
      <c r="H291" s="456">
        <f t="shared" si="48"/>
        <v>249.36</v>
      </c>
      <c r="I291" s="456">
        <f t="shared" si="49"/>
        <v>4987.2</v>
      </c>
      <c r="J291" s="839"/>
      <c r="K291" s="847"/>
    </row>
    <row r="292" spans="1:91" s="701" customFormat="1" ht="51" x14ac:dyDescent="0.2">
      <c r="A292" s="752" t="s">
        <v>9127</v>
      </c>
      <c r="B292" s="488" t="str">
        <f>[6]Relatório!A2686</f>
        <v>ED-50225</v>
      </c>
      <c r="C292" s="490" t="s">
        <v>9030</v>
      </c>
      <c r="D292" s="495" t="str">
        <f>[6]Relatório!C2686</f>
        <v>PONTO DE EMBUTIR PARA ESGOTO EM TUBO PVC RÍGIDO, PBV - SÉRIE NORMAL, DN 100MM (4"), EMBUTIDO EM PISO COM DISTÂNCIA DE ATÉ CINCO (5) METROS DA RAMAL DE ESGOTO, INCLUSIVE CONEXÕES E FIXAÇÃO DO TUBO COM ENCHIMENTO DO RASGO NO CONCRETO COM ARGAMASSA</v>
      </c>
      <c r="E292" s="491" t="s">
        <v>589</v>
      </c>
      <c r="F292" s="714">
        <f>'Memória  '!H1334</f>
        <v>23</v>
      </c>
      <c r="G292" s="586">
        <v>293.64999999999998</v>
      </c>
      <c r="H292" s="456">
        <f t="shared" si="48"/>
        <v>364.3</v>
      </c>
      <c r="I292" s="456">
        <f t="shared" si="49"/>
        <v>8378.9</v>
      </c>
      <c r="J292" s="839"/>
      <c r="K292" s="847"/>
    </row>
    <row r="293" spans="1:91" ht="25.5" x14ac:dyDescent="0.2">
      <c r="A293" s="752" t="s">
        <v>9128</v>
      </c>
      <c r="B293" s="496" t="s">
        <v>9186</v>
      </c>
      <c r="C293" s="490" t="s">
        <v>9030</v>
      </c>
      <c r="D293" s="485" t="s">
        <v>3967</v>
      </c>
      <c r="E293" s="491" t="s">
        <v>8081</v>
      </c>
      <c r="F293" s="714">
        <f>'Memória  '!H1335</f>
        <v>230</v>
      </c>
      <c r="G293" s="586">
        <v>164.77</v>
      </c>
      <c r="H293" s="456">
        <f t="shared" si="48"/>
        <v>204.41</v>
      </c>
      <c r="I293" s="456">
        <f t="shared" si="49"/>
        <v>47014.3</v>
      </c>
      <c r="J293" s="839"/>
      <c r="K293" s="847"/>
    </row>
    <row r="294" spans="1:91" s="701" customFormat="1" ht="25.5" x14ac:dyDescent="0.2">
      <c r="A294" s="752" t="s">
        <v>9129</v>
      </c>
      <c r="B294" s="497" t="s">
        <v>9187</v>
      </c>
      <c r="C294" s="490" t="s">
        <v>9030</v>
      </c>
      <c r="D294" s="486" t="s">
        <v>3985</v>
      </c>
      <c r="E294" s="498" t="s">
        <v>8081</v>
      </c>
      <c r="F294" s="714">
        <f>'Memória  '!H1336</f>
        <v>14</v>
      </c>
      <c r="G294" s="586">
        <v>33.880000000000003</v>
      </c>
      <c r="H294" s="456">
        <f t="shared" si="48"/>
        <v>42.03</v>
      </c>
      <c r="I294" s="456">
        <f t="shared" si="49"/>
        <v>588.41999999999996</v>
      </c>
      <c r="J294" s="839"/>
      <c r="K294" s="847"/>
    </row>
    <row r="295" spans="1:91" s="701" customFormat="1" ht="25.5" x14ac:dyDescent="0.2">
      <c r="A295" s="752" t="s">
        <v>9130</v>
      </c>
      <c r="B295" s="490" t="s">
        <v>3982</v>
      </c>
      <c r="C295" s="490" t="s">
        <v>9030</v>
      </c>
      <c r="D295" s="485" t="str">
        <f>[6]Relatório!C2089</f>
        <v>FORNECIMENTO E ASSENTAMENTO DE TUBO PVC RÍGIDO, VENTILAÇÃO, PBV - SÉRIE NORMAL, DN 50 MM (2"), INCLUSIVE CONEXÕES</v>
      </c>
      <c r="E295" s="491" t="s">
        <v>8081</v>
      </c>
      <c r="F295" s="715">
        <f>'Memória  '!H1338</f>
        <v>77</v>
      </c>
      <c r="G295" s="586">
        <v>24.01</v>
      </c>
      <c r="H295" s="456">
        <f t="shared" si="48"/>
        <v>29.79</v>
      </c>
      <c r="I295" s="456">
        <f t="shared" si="49"/>
        <v>2293.83</v>
      </c>
      <c r="J295" s="839"/>
      <c r="K295" s="847"/>
    </row>
    <row r="296" spans="1:91" s="702" customFormat="1" x14ac:dyDescent="0.2">
      <c r="A296" s="752" t="s">
        <v>9131</v>
      </c>
      <c r="B296" s="490">
        <v>1666</v>
      </c>
      <c r="C296" s="490" t="s">
        <v>9188</v>
      </c>
      <c r="D296" s="485" t="s">
        <v>9189</v>
      </c>
      <c r="E296" s="491" t="s">
        <v>589</v>
      </c>
      <c r="F296" s="715">
        <f>'Memória  '!H1340</f>
        <v>22</v>
      </c>
      <c r="G296" s="586">
        <v>11.24</v>
      </c>
      <c r="H296" s="456">
        <f t="shared" si="48"/>
        <v>13.94</v>
      </c>
      <c r="I296" s="456">
        <f t="shared" si="49"/>
        <v>306.68</v>
      </c>
      <c r="J296" s="839"/>
      <c r="K296" s="847"/>
    </row>
    <row r="297" spans="1:91" s="702" customFormat="1" x14ac:dyDescent="0.2">
      <c r="A297" s="752" t="s">
        <v>9132</v>
      </c>
      <c r="B297" s="490">
        <v>7594</v>
      </c>
      <c r="C297" s="488" t="s">
        <v>9188</v>
      </c>
      <c r="D297" s="495" t="s">
        <v>9190</v>
      </c>
      <c r="E297" s="491" t="s">
        <v>589</v>
      </c>
      <c r="F297" s="715">
        <f>'Memória  '!H1341</f>
        <v>4</v>
      </c>
      <c r="G297" s="586">
        <v>20.059999999999999</v>
      </c>
      <c r="H297" s="456">
        <f t="shared" si="48"/>
        <v>24.89</v>
      </c>
      <c r="I297" s="456">
        <f t="shared" si="49"/>
        <v>99.56</v>
      </c>
      <c r="J297" s="839"/>
      <c r="K297" s="847"/>
    </row>
    <row r="298" spans="1:91" s="702" customFormat="1" ht="25.5" x14ac:dyDescent="0.2">
      <c r="A298" s="752" t="s">
        <v>9133</v>
      </c>
      <c r="B298" s="490" t="s">
        <v>4295</v>
      </c>
      <c r="C298" s="488" t="s">
        <v>9030</v>
      </c>
      <c r="D298" s="495" t="s">
        <v>9191</v>
      </c>
      <c r="E298" s="491" t="s">
        <v>589</v>
      </c>
      <c r="F298" s="715">
        <f>'Memória  '!H1342</f>
        <v>18</v>
      </c>
      <c r="G298" s="795">
        <v>29.03</v>
      </c>
      <c r="H298" s="456">
        <f t="shared" si="48"/>
        <v>36.01</v>
      </c>
      <c r="I298" s="456">
        <f t="shared" si="49"/>
        <v>648.17999999999995</v>
      </c>
      <c r="J298" s="839"/>
      <c r="K298" s="847"/>
    </row>
    <row r="299" spans="1:91" s="702" customFormat="1" ht="25.5" x14ac:dyDescent="0.2">
      <c r="A299" s="752" t="s">
        <v>9134</v>
      </c>
      <c r="B299" s="490" t="str">
        <f>[6]Relatório!A1999</f>
        <v>ED-51056</v>
      </c>
      <c r="C299" s="488" t="s">
        <v>9030</v>
      </c>
      <c r="D299" s="485" t="str">
        <f>[6]Relatório!C1999</f>
        <v>CAIXA DE INSPEÇÃO EM CIMENTO AGREGADO 300X300 MM COM TAPA EM FERRO FUNDIDO</v>
      </c>
      <c r="E299" s="491" t="s">
        <v>589</v>
      </c>
      <c r="F299" s="715">
        <f>'Memória  '!H1343</f>
        <v>9</v>
      </c>
      <c r="G299" s="586">
        <v>124.65</v>
      </c>
      <c r="H299" s="456">
        <f t="shared" si="48"/>
        <v>154.63999999999999</v>
      </c>
      <c r="I299" s="456">
        <f t="shared" si="49"/>
        <v>1391.76</v>
      </c>
      <c r="J299" s="839"/>
      <c r="K299" s="847"/>
    </row>
    <row r="300" spans="1:91" s="702" customFormat="1" ht="25.5" x14ac:dyDescent="0.2">
      <c r="A300" s="752" t="s">
        <v>9135</v>
      </c>
      <c r="B300" s="490">
        <v>89707</v>
      </c>
      <c r="C300" s="490" t="s">
        <v>9059</v>
      </c>
      <c r="D300" s="485" t="s">
        <v>9192</v>
      </c>
      <c r="E300" s="703" t="s">
        <v>589</v>
      </c>
      <c r="F300" s="715">
        <f>'Memória  '!H1344</f>
        <v>17</v>
      </c>
      <c r="G300" s="586">
        <v>43.77</v>
      </c>
      <c r="H300" s="456">
        <f t="shared" si="48"/>
        <v>54.3</v>
      </c>
      <c r="I300" s="456">
        <f>ROUND(PRODUCT(H300*F300),2)</f>
        <v>923.1</v>
      </c>
      <c r="J300" s="839"/>
      <c r="K300" s="847"/>
    </row>
    <row r="301" spans="1:91" s="702" customFormat="1" ht="25.5" x14ac:dyDescent="0.2">
      <c r="A301" s="752" t="s">
        <v>9124</v>
      </c>
      <c r="B301" s="490">
        <v>89708</v>
      </c>
      <c r="C301" s="490" t="s">
        <v>9059</v>
      </c>
      <c r="D301" s="485" t="s">
        <v>9193</v>
      </c>
      <c r="E301" s="703" t="s">
        <v>589</v>
      </c>
      <c r="F301" s="715">
        <f>'Memória  '!H1345</f>
        <v>6</v>
      </c>
      <c r="G301" s="586">
        <v>95.91</v>
      </c>
      <c r="H301" s="456">
        <f t="shared" si="48"/>
        <v>118.99</v>
      </c>
      <c r="I301" s="456">
        <f t="shared" si="49"/>
        <v>713.94</v>
      </c>
      <c r="J301" s="839"/>
      <c r="K301" s="847"/>
    </row>
    <row r="302" spans="1:91" s="460" customFormat="1" ht="25.5" x14ac:dyDescent="0.2">
      <c r="A302" s="752" t="s">
        <v>9136</v>
      </c>
      <c r="B302" s="479">
        <v>98110</v>
      </c>
      <c r="C302" s="490" t="s">
        <v>9059</v>
      </c>
      <c r="D302" s="485" t="s">
        <v>9194</v>
      </c>
      <c r="E302" s="704" t="s">
        <v>589</v>
      </c>
      <c r="F302" s="715">
        <f>'Memória  '!H1346</f>
        <v>2</v>
      </c>
      <c r="G302" s="796">
        <v>377.93</v>
      </c>
      <c r="H302" s="456">
        <f t="shared" si="48"/>
        <v>468.86</v>
      </c>
      <c r="I302" s="456">
        <f t="shared" si="49"/>
        <v>937.72</v>
      </c>
      <c r="J302" s="839"/>
      <c r="K302" s="847"/>
      <c r="L302" s="459"/>
      <c r="M302" s="459"/>
      <c r="N302" s="459"/>
      <c r="O302" s="459"/>
      <c r="P302" s="459"/>
      <c r="Q302" s="459"/>
      <c r="R302" s="459"/>
      <c r="S302" s="459"/>
      <c r="T302" s="459"/>
      <c r="U302" s="459"/>
      <c r="V302" s="459"/>
      <c r="W302" s="459"/>
      <c r="X302" s="459"/>
      <c r="Y302" s="459"/>
      <c r="Z302" s="459"/>
      <c r="AA302" s="459"/>
      <c r="AB302" s="459"/>
      <c r="AC302" s="459"/>
      <c r="AD302" s="459"/>
      <c r="AE302" s="459"/>
      <c r="AF302" s="459"/>
      <c r="AG302" s="459"/>
      <c r="AH302" s="459"/>
      <c r="AI302" s="459"/>
      <c r="AJ302" s="459"/>
      <c r="AK302" s="459"/>
      <c r="AL302" s="459"/>
      <c r="AM302" s="459"/>
      <c r="AN302" s="459"/>
      <c r="AO302" s="459"/>
      <c r="AP302" s="459"/>
      <c r="AQ302" s="459"/>
      <c r="AR302" s="459"/>
      <c r="AS302" s="459"/>
      <c r="AT302" s="459"/>
      <c r="AU302" s="459"/>
      <c r="AV302" s="459"/>
      <c r="AW302" s="459"/>
      <c r="AX302" s="459"/>
      <c r="AY302" s="459"/>
      <c r="AZ302" s="459"/>
      <c r="BA302" s="459"/>
      <c r="BB302" s="459"/>
      <c r="BC302" s="459"/>
      <c r="BD302" s="459"/>
      <c r="BE302" s="459"/>
      <c r="BF302" s="459"/>
      <c r="BG302" s="459"/>
      <c r="BH302" s="459"/>
      <c r="BI302" s="459"/>
      <c r="BJ302" s="459"/>
      <c r="BK302" s="459"/>
      <c r="BL302" s="459"/>
      <c r="BM302" s="459"/>
      <c r="BN302" s="459"/>
      <c r="BO302" s="459"/>
      <c r="BP302" s="459"/>
      <c r="BQ302" s="459"/>
      <c r="BR302" s="459"/>
      <c r="BS302" s="459"/>
      <c r="BT302" s="459"/>
      <c r="BU302" s="459"/>
      <c r="BV302" s="459"/>
      <c r="BW302" s="459"/>
      <c r="BX302" s="459"/>
      <c r="BY302" s="459"/>
      <c r="BZ302" s="459"/>
      <c r="CA302" s="459"/>
      <c r="CB302" s="459"/>
      <c r="CC302" s="459"/>
      <c r="CD302" s="459"/>
      <c r="CE302" s="459"/>
      <c r="CF302" s="459"/>
      <c r="CG302" s="459"/>
      <c r="CH302" s="459"/>
      <c r="CI302" s="459"/>
      <c r="CJ302" s="459"/>
      <c r="CK302" s="459"/>
      <c r="CL302" s="459"/>
      <c r="CM302" s="459"/>
    </row>
    <row r="303" spans="1:91" s="925" customFormat="1" x14ac:dyDescent="0.2">
      <c r="A303" s="919" t="s">
        <v>9429</v>
      </c>
      <c r="B303" s="920"/>
      <c r="C303" s="921"/>
      <c r="D303" s="922" t="s">
        <v>2076</v>
      </c>
      <c r="E303" s="920" t="s">
        <v>8126</v>
      </c>
      <c r="F303" s="923"/>
      <c r="G303" s="923"/>
      <c r="H303" s="923"/>
      <c r="I303" s="918">
        <f>SUM(I304:I308)</f>
        <v>156895</v>
      </c>
      <c r="J303" s="911"/>
      <c r="K303" s="912"/>
      <c r="L303" s="924"/>
      <c r="M303" s="924"/>
      <c r="N303" s="924"/>
      <c r="O303" s="924"/>
      <c r="P303" s="924"/>
      <c r="Q303" s="924"/>
      <c r="R303" s="924"/>
      <c r="S303" s="924"/>
      <c r="T303" s="924"/>
      <c r="U303" s="924"/>
      <c r="V303" s="924"/>
      <c r="W303" s="924"/>
      <c r="X303" s="924"/>
      <c r="Y303" s="924"/>
      <c r="Z303" s="924"/>
      <c r="AA303" s="924"/>
      <c r="AB303" s="924"/>
      <c r="AC303" s="924"/>
      <c r="AD303" s="924"/>
      <c r="AE303" s="924"/>
      <c r="AF303" s="924"/>
      <c r="AG303" s="924"/>
      <c r="AH303" s="924"/>
      <c r="AI303" s="924"/>
      <c r="AJ303" s="924"/>
      <c r="AK303" s="924"/>
      <c r="AL303" s="924"/>
      <c r="AM303" s="924"/>
      <c r="AN303" s="924"/>
      <c r="AO303" s="924"/>
      <c r="AP303" s="924"/>
      <c r="AQ303" s="924"/>
      <c r="AR303" s="924"/>
      <c r="AS303" s="924"/>
      <c r="AT303" s="924"/>
      <c r="AU303" s="924"/>
      <c r="AV303" s="924"/>
      <c r="AW303" s="924"/>
      <c r="AX303" s="924"/>
      <c r="AY303" s="924"/>
      <c r="AZ303" s="924"/>
      <c r="BA303" s="924"/>
      <c r="BB303" s="924"/>
      <c r="BC303" s="924"/>
      <c r="BD303" s="924"/>
      <c r="BE303" s="924"/>
      <c r="BF303" s="924"/>
      <c r="BG303" s="924"/>
      <c r="BH303" s="924"/>
      <c r="BI303" s="924"/>
      <c r="BJ303" s="924"/>
      <c r="BK303" s="924"/>
      <c r="BL303" s="924"/>
      <c r="BM303" s="924"/>
      <c r="BN303" s="924"/>
      <c r="BO303" s="924"/>
      <c r="BP303" s="924"/>
      <c r="BQ303" s="924"/>
      <c r="BR303" s="924"/>
      <c r="BS303" s="924"/>
      <c r="BT303" s="924"/>
      <c r="BU303" s="924"/>
      <c r="BV303" s="924"/>
      <c r="BW303" s="924"/>
      <c r="BX303" s="924"/>
      <c r="BY303" s="924"/>
      <c r="BZ303" s="924"/>
      <c r="CA303" s="924"/>
      <c r="CB303" s="924"/>
      <c r="CC303" s="924"/>
      <c r="CD303" s="924"/>
      <c r="CE303" s="924"/>
      <c r="CF303" s="924"/>
      <c r="CG303" s="924"/>
      <c r="CH303" s="924"/>
      <c r="CI303" s="924"/>
      <c r="CJ303" s="924"/>
      <c r="CK303" s="924"/>
      <c r="CL303" s="924"/>
      <c r="CM303" s="924"/>
    </row>
    <row r="304" spans="1:91" s="441" customFormat="1" ht="25.5" x14ac:dyDescent="0.2">
      <c r="A304" s="748" t="s">
        <v>8994</v>
      </c>
      <c r="B304" s="467" t="str">
        <f>Relatório!A1086</f>
        <v>ED-50514</v>
      </c>
      <c r="C304" s="467" t="s">
        <v>9030</v>
      </c>
      <c r="D304" s="469" t="str">
        <f>Relatório!C1086</f>
        <v>PREPARAÇÃO PARA EMASSAMENTO OU PINTURA (LÁTEX/ACRÍLICA) EM PAREDE, INCLUSIVE UMA (1) DEMÃO DE SELADOR ACRÍLICO</v>
      </c>
      <c r="E304" s="468" t="s">
        <v>8570</v>
      </c>
      <c r="F304" s="650">
        <f>'Memória  '!H1348</f>
        <v>4104.1499999999996</v>
      </c>
      <c r="G304" s="784">
        <v>5.3</v>
      </c>
      <c r="H304" s="456">
        <f t="shared" si="48"/>
        <v>6.58</v>
      </c>
      <c r="I304" s="456">
        <f>ROUND(PRODUCT(H304*F304),2)</f>
        <v>27005.31</v>
      </c>
      <c r="J304" s="839"/>
      <c r="K304" s="847"/>
      <c r="L304" s="440"/>
      <c r="M304" s="440"/>
      <c r="N304" s="440"/>
      <c r="O304" s="440"/>
      <c r="P304" s="440"/>
      <c r="Q304" s="440"/>
      <c r="R304" s="440"/>
      <c r="S304" s="440"/>
      <c r="T304" s="440"/>
      <c r="U304" s="440"/>
      <c r="V304" s="440"/>
      <c r="W304" s="440"/>
      <c r="X304" s="440"/>
      <c r="Y304" s="440"/>
      <c r="Z304" s="440"/>
      <c r="AA304" s="440"/>
      <c r="AB304" s="440"/>
      <c r="AC304" s="440"/>
      <c r="AD304" s="440"/>
      <c r="AE304" s="440"/>
      <c r="AF304" s="440"/>
      <c r="AG304" s="440"/>
      <c r="AH304" s="440"/>
      <c r="AI304" s="440"/>
      <c r="AJ304" s="440"/>
      <c r="AK304" s="440"/>
      <c r="AL304" s="440"/>
      <c r="AM304" s="440"/>
      <c r="AN304" s="440"/>
      <c r="AO304" s="440"/>
      <c r="AP304" s="440"/>
      <c r="AQ304" s="440"/>
      <c r="AR304" s="440"/>
      <c r="AS304" s="440"/>
      <c r="AT304" s="440"/>
      <c r="AU304" s="440"/>
      <c r="AV304" s="440"/>
      <c r="AW304" s="440"/>
      <c r="AX304" s="440"/>
      <c r="AY304" s="440"/>
      <c r="AZ304" s="440"/>
      <c r="BA304" s="440"/>
      <c r="BB304" s="440"/>
      <c r="BC304" s="440"/>
      <c r="BD304" s="440"/>
      <c r="BE304" s="440"/>
      <c r="BF304" s="440"/>
      <c r="BG304" s="440"/>
      <c r="BH304" s="440"/>
      <c r="BI304" s="440"/>
      <c r="BJ304" s="440"/>
      <c r="BK304" s="440"/>
      <c r="BL304" s="440"/>
      <c r="BM304" s="440"/>
      <c r="BN304" s="440"/>
      <c r="BO304" s="440"/>
      <c r="BP304" s="440"/>
      <c r="BQ304" s="440"/>
      <c r="BR304" s="440"/>
      <c r="BS304" s="440"/>
      <c r="BT304" s="440"/>
      <c r="BU304" s="440"/>
      <c r="BV304" s="440"/>
      <c r="BW304" s="440"/>
      <c r="BX304" s="440"/>
      <c r="BY304" s="440"/>
      <c r="BZ304" s="440"/>
      <c r="CA304" s="440"/>
      <c r="CB304" s="440"/>
      <c r="CC304" s="440"/>
      <c r="CD304" s="440"/>
      <c r="CE304" s="440"/>
      <c r="CF304" s="440"/>
      <c r="CG304" s="440"/>
      <c r="CH304" s="440"/>
      <c r="CI304" s="440"/>
      <c r="CJ304" s="440"/>
      <c r="CK304" s="440"/>
      <c r="CL304" s="440"/>
      <c r="CM304" s="440"/>
    </row>
    <row r="305" spans="1:91" s="441" customFormat="1" ht="25.5" x14ac:dyDescent="0.2">
      <c r="A305" s="748" t="s">
        <v>9147</v>
      </c>
      <c r="B305" s="467" t="str">
        <f>Relatório!A1088</f>
        <v>ED-50515</v>
      </c>
      <c r="C305" s="467" t="s">
        <v>9030</v>
      </c>
      <c r="D305" s="469" t="str">
        <f>Relatório!C1088</f>
        <v>PREPARAÇÃO PARA EMASSAMENTO OU PINTURA (LÁTEX/ACRÍLICA) EM TETO, INCLUSIVE UMA (1) DEMÃO DE SELADOR ACRÍLICO</v>
      </c>
      <c r="E305" s="468" t="s">
        <v>8570</v>
      </c>
      <c r="F305" s="650">
        <f>'Memória  '!H1350</f>
        <v>1423.48</v>
      </c>
      <c r="G305" s="784">
        <v>6.72</v>
      </c>
      <c r="H305" s="456">
        <f t="shared" si="48"/>
        <v>8.34</v>
      </c>
      <c r="I305" s="456">
        <f>ROUND(PRODUCT(H305*F305),2)</f>
        <v>11871.82</v>
      </c>
      <c r="J305" s="839"/>
      <c r="K305" s="847"/>
      <c r="L305" s="440"/>
      <c r="M305" s="440"/>
      <c r="N305" s="440"/>
      <c r="O305" s="440"/>
      <c r="P305" s="440"/>
      <c r="Q305" s="440"/>
      <c r="R305" s="440"/>
      <c r="S305" s="440"/>
      <c r="T305" s="440"/>
      <c r="U305" s="440"/>
      <c r="V305" s="440"/>
      <c r="W305" s="440"/>
      <c r="X305" s="440"/>
      <c r="Y305" s="440"/>
      <c r="Z305" s="440"/>
      <c r="AA305" s="440"/>
      <c r="AB305" s="440"/>
      <c r="AC305" s="440"/>
      <c r="AD305" s="440"/>
      <c r="AE305" s="440"/>
      <c r="AF305" s="440"/>
      <c r="AG305" s="440"/>
      <c r="AH305" s="440"/>
      <c r="AI305" s="440"/>
      <c r="AJ305" s="440"/>
      <c r="AK305" s="440"/>
      <c r="AL305" s="440"/>
      <c r="AM305" s="440"/>
      <c r="AN305" s="440"/>
      <c r="AO305" s="440"/>
      <c r="AP305" s="440"/>
      <c r="AQ305" s="440"/>
      <c r="AR305" s="440"/>
      <c r="AS305" s="440"/>
      <c r="AT305" s="440"/>
      <c r="AU305" s="440"/>
      <c r="AV305" s="440"/>
      <c r="AW305" s="440"/>
      <c r="AX305" s="440"/>
      <c r="AY305" s="440"/>
      <c r="AZ305" s="440"/>
      <c r="BA305" s="440"/>
      <c r="BB305" s="440"/>
      <c r="BC305" s="440"/>
      <c r="BD305" s="440"/>
      <c r="BE305" s="440"/>
      <c r="BF305" s="440"/>
      <c r="BG305" s="440"/>
      <c r="BH305" s="440"/>
      <c r="BI305" s="440"/>
      <c r="BJ305" s="440"/>
      <c r="BK305" s="440"/>
      <c r="BL305" s="440"/>
      <c r="BM305" s="440"/>
      <c r="BN305" s="440"/>
      <c r="BO305" s="440"/>
      <c r="BP305" s="440"/>
      <c r="BQ305" s="440"/>
      <c r="BR305" s="440"/>
      <c r="BS305" s="440"/>
      <c r="BT305" s="440"/>
      <c r="BU305" s="440"/>
      <c r="BV305" s="440"/>
      <c r="BW305" s="440"/>
      <c r="BX305" s="440"/>
      <c r="BY305" s="440"/>
      <c r="BZ305" s="440"/>
      <c r="CA305" s="440"/>
      <c r="CB305" s="440"/>
      <c r="CC305" s="440"/>
      <c r="CD305" s="440"/>
      <c r="CE305" s="440"/>
      <c r="CF305" s="440"/>
      <c r="CG305" s="440"/>
      <c r="CH305" s="440"/>
      <c r="CI305" s="440"/>
      <c r="CJ305" s="440"/>
      <c r="CK305" s="440"/>
      <c r="CL305" s="440"/>
      <c r="CM305" s="440"/>
    </row>
    <row r="306" spans="1:91" s="441" customFormat="1" ht="25.5" x14ac:dyDescent="0.2">
      <c r="A306" s="748" t="s">
        <v>9148</v>
      </c>
      <c r="B306" s="473" t="str">
        <f>Relatório!A1142</f>
        <v>ED-50509</v>
      </c>
      <c r="C306" s="473" t="s">
        <v>9030</v>
      </c>
      <c r="D306" s="474" t="str">
        <f>Relatório!C1142</f>
        <v>PINTURA ESMALTE EM SUPERFÍCIE DE CONCRETO/ALVENARIA, DUAS (2) DEMÃOS, EXCLUSIVE SELADOR ACRÍLICO E MASSA ACRÍLICA/CORRIDA (PVA)</v>
      </c>
      <c r="E306" s="475" t="s">
        <v>8570</v>
      </c>
      <c r="F306" s="652">
        <f>'Memória  '!H1352</f>
        <v>1109.31</v>
      </c>
      <c r="G306" s="797">
        <v>20.23</v>
      </c>
      <c r="H306" s="456">
        <f t="shared" si="48"/>
        <v>25.1</v>
      </c>
      <c r="I306" s="456">
        <f>ROUND(PRODUCT(H306*F306),2)</f>
        <v>27843.68</v>
      </c>
      <c r="J306" s="839"/>
      <c r="K306" s="847"/>
      <c r="L306" s="440"/>
      <c r="M306" s="440"/>
      <c r="N306" s="440"/>
      <c r="O306" s="440"/>
      <c r="P306" s="440"/>
      <c r="Q306" s="440"/>
      <c r="R306" s="440"/>
      <c r="S306" s="440"/>
      <c r="T306" s="440"/>
      <c r="U306" s="440"/>
      <c r="V306" s="440"/>
      <c r="W306" s="440"/>
      <c r="X306" s="440"/>
      <c r="Y306" s="440"/>
      <c r="Z306" s="440"/>
      <c r="AA306" s="440"/>
      <c r="AB306" s="440"/>
      <c r="AC306" s="440"/>
      <c r="AD306" s="440"/>
      <c r="AE306" s="440"/>
      <c r="AF306" s="440"/>
      <c r="AG306" s="440"/>
      <c r="AH306" s="440"/>
      <c r="AI306" s="440"/>
      <c r="AJ306" s="440"/>
      <c r="AK306" s="440"/>
      <c r="AL306" s="440"/>
      <c r="AM306" s="440"/>
      <c r="AN306" s="440"/>
      <c r="AO306" s="440"/>
      <c r="AP306" s="440"/>
      <c r="AQ306" s="440"/>
      <c r="AR306" s="440"/>
      <c r="AS306" s="440"/>
      <c r="AT306" s="440"/>
      <c r="AU306" s="440"/>
      <c r="AV306" s="440"/>
      <c r="AW306" s="440"/>
      <c r="AX306" s="440"/>
      <c r="AY306" s="440"/>
      <c r="AZ306" s="440"/>
      <c r="BA306" s="440"/>
      <c r="BB306" s="440"/>
      <c r="BC306" s="440"/>
      <c r="BD306" s="440"/>
      <c r="BE306" s="440"/>
      <c r="BF306" s="440"/>
      <c r="BG306" s="440"/>
      <c r="BH306" s="440"/>
      <c r="BI306" s="440"/>
      <c r="BJ306" s="440"/>
      <c r="BK306" s="440"/>
      <c r="BL306" s="440"/>
      <c r="BM306" s="440"/>
      <c r="BN306" s="440"/>
      <c r="BO306" s="440"/>
      <c r="BP306" s="440"/>
      <c r="BQ306" s="440"/>
      <c r="BR306" s="440"/>
      <c r="BS306" s="440"/>
      <c r="BT306" s="440"/>
      <c r="BU306" s="440"/>
      <c r="BV306" s="440"/>
      <c r="BW306" s="440"/>
      <c r="BX306" s="440"/>
      <c r="BY306" s="440"/>
      <c r="BZ306" s="440"/>
      <c r="CA306" s="440"/>
      <c r="CB306" s="440"/>
      <c r="CC306" s="440"/>
      <c r="CD306" s="440"/>
      <c r="CE306" s="440"/>
      <c r="CF306" s="440"/>
      <c r="CG306" s="440"/>
      <c r="CH306" s="440"/>
      <c r="CI306" s="440"/>
      <c r="CJ306" s="440"/>
      <c r="CK306" s="440"/>
      <c r="CL306" s="440"/>
      <c r="CM306" s="440"/>
    </row>
    <row r="307" spans="1:91" s="441" customFormat="1" ht="25.5" x14ac:dyDescent="0.2">
      <c r="A307" s="748" t="s">
        <v>9149</v>
      </c>
      <c r="B307" s="467" t="str">
        <f>Relatório!A1114</f>
        <v>ED-50453</v>
      </c>
      <c r="C307" s="467" t="s">
        <v>9030</v>
      </c>
      <c r="D307" s="469" t="str">
        <f>Relatório!C1114</f>
        <v>PINTURA ACRÍLICA EM PAREDE, TRÊS (3) DEMÃOS, EXCLUSIVE SELADOR ACRÍLICO E MASSA ACRÍLICA/CORRIDA (PVA)</v>
      </c>
      <c r="E307" s="468" t="s">
        <v>8570</v>
      </c>
      <c r="F307" s="650">
        <f>'Memória  '!H1401</f>
        <v>2994.84</v>
      </c>
      <c r="G307" s="784">
        <v>17.36</v>
      </c>
      <c r="H307" s="456">
        <f t="shared" si="48"/>
        <v>21.54</v>
      </c>
      <c r="I307" s="456">
        <f>ROUND(PRODUCT(H307*F307),2)</f>
        <v>64508.85</v>
      </c>
      <c r="J307" s="839"/>
      <c r="K307" s="847"/>
      <c r="L307" s="440"/>
      <c r="M307" s="440"/>
      <c r="N307" s="440"/>
      <c r="O307" s="440"/>
      <c r="P307" s="440"/>
      <c r="Q307" s="440"/>
      <c r="R307" s="440"/>
      <c r="S307" s="440"/>
      <c r="T307" s="440"/>
      <c r="U307" s="440"/>
      <c r="V307" s="440"/>
      <c r="W307" s="440"/>
      <c r="X307" s="440"/>
      <c r="Y307" s="440"/>
      <c r="Z307" s="440"/>
      <c r="AA307" s="440"/>
      <c r="AB307" s="440"/>
      <c r="AC307" s="440"/>
      <c r="AD307" s="440"/>
      <c r="AE307" s="440"/>
      <c r="AF307" s="440"/>
      <c r="AG307" s="440"/>
      <c r="AH307" s="440"/>
      <c r="AI307" s="440"/>
      <c r="AJ307" s="440"/>
      <c r="AK307" s="440"/>
      <c r="AL307" s="440"/>
      <c r="AM307" s="440"/>
      <c r="AN307" s="440"/>
      <c r="AO307" s="440"/>
      <c r="AP307" s="440"/>
      <c r="AQ307" s="440"/>
      <c r="AR307" s="440"/>
      <c r="AS307" s="440"/>
      <c r="AT307" s="440"/>
      <c r="AU307" s="440"/>
      <c r="AV307" s="440"/>
      <c r="AW307" s="440"/>
      <c r="AX307" s="440"/>
      <c r="AY307" s="440"/>
      <c r="AZ307" s="440"/>
      <c r="BA307" s="440"/>
      <c r="BB307" s="440"/>
      <c r="BC307" s="440"/>
      <c r="BD307" s="440"/>
      <c r="BE307" s="440"/>
      <c r="BF307" s="440"/>
      <c r="BG307" s="440"/>
      <c r="BH307" s="440"/>
      <c r="BI307" s="440"/>
      <c r="BJ307" s="440"/>
      <c r="BK307" s="440"/>
      <c r="BL307" s="440"/>
      <c r="BM307" s="440"/>
      <c r="BN307" s="440"/>
      <c r="BO307" s="440"/>
      <c r="BP307" s="440"/>
      <c r="BQ307" s="440"/>
      <c r="BR307" s="440"/>
      <c r="BS307" s="440"/>
      <c r="BT307" s="440"/>
      <c r="BU307" s="440"/>
      <c r="BV307" s="440"/>
      <c r="BW307" s="440"/>
      <c r="BX307" s="440"/>
      <c r="BY307" s="440"/>
      <c r="BZ307" s="440"/>
      <c r="CA307" s="440"/>
      <c r="CB307" s="440"/>
      <c r="CC307" s="440"/>
      <c r="CD307" s="440"/>
      <c r="CE307" s="440"/>
      <c r="CF307" s="440"/>
      <c r="CG307" s="440"/>
      <c r="CH307" s="440"/>
      <c r="CI307" s="440"/>
      <c r="CJ307" s="440"/>
      <c r="CK307" s="440"/>
      <c r="CL307" s="440"/>
      <c r="CM307" s="440"/>
    </row>
    <row r="308" spans="1:91" s="441" customFormat="1" ht="25.5" x14ac:dyDescent="0.2">
      <c r="A308" s="748" t="s">
        <v>9150</v>
      </c>
      <c r="B308" s="467" t="str">
        <f>Relatório!A1115</f>
        <v>ED-50452</v>
      </c>
      <c r="C308" s="467" t="s">
        <v>9030</v>
      </c>
      <c r="D308" s="469" t="str">
        <f>Relatório!C1115</f>
        <v>PINTURA ACRÍLICA EM TETO, DUAS (2) DEMÃOS, EXCLUSIVE SELADOR ACRÍLICO E MASSA ACRÍLICA/CORRIDA (PVA)</v>
      </c>
      <c r="E308" s="468" t="s">
        <v>8570</v>
      </c>
      <c r="F308" s="650">
        <f>'Memória  '!H1415</f>
        <v>1423.48</v>
      </c>
      <c r="G308" s="784">
        <v>14.53</v>
      </c>
      <c r="H308" s="456">
        <f t="shared" si="48"/>
        <v>18.03</v>
      </c>
      <c r="I308" s="456">
        <f>ROUND(PRODUCT(H308*F308),2)</f>
        <v>25665.34</v>
      </c>
      <c r="J308" s="839"/>
      <c r="K308" s="847"/>
      <c r="L308" s="440"/>
      <c r="M308" s="440"/>
      <c r="N308" s="440"/>
      <c r="O308" s="440"/>
      <c r="P308" s="440"/>
      <c r="Q308" s="440"/>
      <c r="R308" s="440"/>
      <c r="S308" s="440"/>
      <c r="T308" s="440"/>
      <c r="U308" s="440"/>
      <c r="V308" s="440"/>
      <c r="W308" s="440"/>
      <c r="X308" s="440"/>
      <c r="Y308" s="440"/>
      <c r="Z308" s="440"/>
      <c r="AA308" s="440"/>
      <c r="AB308" s="440"/>
      <c r="AC308" s="440"/>
      <c r="AD308" s="440"/>
      <c r="AE308" s="440"/>
      <c r="AF308" s="440"/>
      <c r="AG308" s="440"/>
      <c r="AH308" s="440"/>
      <c r="AI308" s="440"/>
      <c r="AJ308" s="440"/>
      <c r="AK308" s="440"/>
      <c r="AL308" s="440"/>
      <c r="AM308" s="440"/>
      <c r="AN308" s="440"/>
      <c r="AO308" s="440"/>
      <c r="AP308" s="440"/>
      <c r="AQ308" s="440"/>
      <c r="AR308" s="440"/>
      <c r="AS308" s="440"/>
      <c r="AT308" s="440"/>
      <c r="AU308" s="440"/>
      <c r="AV308" s="440"/>
      <c r="AW308" s="440"/>
      <c r="AX308" s="440"/>
      <c r="AY308" s="440"/>
      <c r="AZ308" s="440"/>
      <c r="BA308" s="440"/>
      <c r="BB308" s="440"/>
      <c r="BC308" s="440"/>
      <c r="BD308" s="440"/>
      <c r="BE308" s="440"/>
      <c r="BF308" s="440"/>
      <c r="BG308" s="440"/>
      <c r="BH308" s="440"/>
      <c r="BI308" s="440"/>
      <c r="BJ308" s="440"/>
      <c r="BK308" s="440"/>
      <c r="BL308" s="440"/>
      <c r="BM308" s="440"/>
      <c r="BN308" s="440"/>
      <c r="BO308" s="440"/>
      <c r="BP308" s="440"/>
      <c r="BQ308" s="440"/>
      <c r="BR308" s="440"/>
      <c r="BS308" s="440"/>
      <c r="BT308" s="440"/>
      <c r="BU308" s="440"/>
      <c r="BV308" s="440"/>
      <c r="BW308" s="440"/>
      <c r="BX308" s="440"/>
      <c r="BY308" s="440"/>
      <c r="BZ308" s="440"/>
      <c r="CA308" s="440"/>
      <c r="CB308" s="440"/>
      <c r="CC308" s="440"/>
      <c r="CD308" s="440"/>
      <c r="CE308" s="440"/>
      <c r="CF308" s="440"/>
      <c r="CG308" s="440"/>
      <c r="CH308" s="440"/>
      <c r="CI308" s="440"/>
      <c r="CJ308" s="440"/>
      <c r="CK308" s="440"/>
      <c r="CL308" s="440"/>
      <c r="CM308" s="440"/>
    </row>
    <row r="309" spans="1:91" s="924" customFormat="1" x14ac:dyDescent="0.2">
      <c r="A309" s="905" t="s">
        <v>9151</v>
      </c>
      <c r="B309" s="926"/>
      <c r="C309" s="926"/>
      <c r="D309" s="927" t="s">
        <v>9139</v>
      </c>
      <c r="E309" s="928"/>
      <c r="F309" s="929"/>
      <c r="G309" s="904"/>
      <c r="H309" s="917"/>
      <c r="I309" s="918">
        <f>SUM(I310:I312)</f>
        <v>27127.34</v>
      </c>
      <c r="J309" s="911"/>
      <c r="K309" s="912"/>
    </row>
    <row r="310" spans="1:91" s="446" customFormat="1" ht="51" x14ac:dyDescent="0.2">
      <c r="A310" s="749" t="s">
        <v>9152</v>
      </c>
      <c r="B310" s="583" t="s">
        <v>4524</v>
      </c>
      <c r="C310" s="583" t="s">
        <v>9030</v>
      </c>
      <c r="D310" s="584" t="s">
        <v>9140</v>
      </c>
      <c r="E310" s="585" t="s">
        <v>8081</v>
      </c>
      <c r="F310" s="651">
        <f>'Memória  '!H1514</f>
        <v>114.97</v>
      </c>
      <c r="G310" s="784">
        <v>57.57</v>
      </c>
      <c r="H310" s="456">
        <f t="shared" ref="H310:H312" si="50">ROUND((G310*1.2406),2)</f>
        <v>71.42</v>
      </c>
      <c r="I310" s="586">
        <f t="shared" ref="I310:I312" si="51">ROUND(PRODUCT(H310*F310),2)</f>
        <v>8211.16</v>
      </c>
      <c r="J310" s="839"/>
      <c r="K310" s="847"/>
    </row>
    <row r="311" spans="1:91" s="446" customFormat="1" ht="51" x14ac:dyDescent="0.2">
      <c r="A311" s="749" t="s">
        <v>8995</v>
      </c>
      <c r="B311" s="583" t="s">
        <v>4388</v>
      </c>
      <c r="C311" s="583" t="s">
        <v>9030</v>
      </c>
      <c r="D311" s="584" t="s">
        <v>9137</v>
      </c>
      <c r="E311" s="585" t="s">
        <v>589</v>
      </c>
      <c r="F311" s="651">
        <f>'Memória  '!H1518</f>
        <v>11</v>
      </c>
      <c r="G311" s="784">
        <v>1363.85</v>
      </c>
      <c r="H311" s="456">
        <f t="shared" si="50"/>
        <v>1691.99</v>
      </c>
      <c r="I311" s="586">
        <f t="shared" si="51"/>
        <v>18611.89</v>
      </c>
      <c r="J311" s="839"/>
      <c r="K311" s="847"/>
    </row>
    <row r="312" spans="1:91" s="446" customFormat="1" x14ac:dyDescent="0.2">
      <c r="A312" s="749" t="s">
        <v>8996</v>
      </c>
      <c r="B312" s="583" t="s">
        <v>1499</v>
      </c>
      <c r="C312" s="583" t="s">
        <v>9030</v>
      </c>
      <c r="D312" s="584" t="s">
        <v>1500</v>
      </c>
      <c r="E312" s="585" t="s">
        <v>589</v>
      </c>
      <c r="F312" s="651">
        <f>'Memória  '!H1519</f>
        <v>7</v>
      </c>
      <c r="G312" s="784">
        <v>35.04</v>
      </c>
      <c r="H312" s="456">
        <f t="shared" si="50"/>
        <v>43.47</v>
      </c>
      <c r="I312" s="586">
        <f t="shared" si="51"/>
        <v>304.29000000000002</v>
      </c>
      <c r="J312" s="839"/>
      <c r="K312" s="847"/>
    </row>
    <row r="313" spans="1:91" s="924" customFormat="1" x14ac:dyDescent="0.2">
      <c r="A313" s="905" t="s">
        <v>9154</v>
      </c>
      <c r="B313" s="926"/>
      <c r="C313" s="926"/>
      <c r="D313" s="927" t="s">
        <v>9144</v>
      </c>
      <c r="E313" s="928" t="s">
        <v>8126</v>
      </c>
      <c r="F313" s="929"/>
      <c r="G313" s="904"/>
      <c r="H313" s="917"/>
      <c r="I313" s="918">
        <f>SUM(I314)</f>
        <v>1807.16</v>
      </c>
      <c r="J313" s="911"/>
      <c r="K313" s="912"/>
    </row>
    <row r="314" spans="1:91" s="445" customFormat="1" ht="25.5" x14ac:dyDescent="0.2">
      <c r="A314" s="751" t="s">
        <v>9155</v>
      </c>
      <c r="B314" s="677" t="str">
        <f>[6]Relatório!A2808</f>
        <v>ED-51148</v>
      </c>
      <c r="C314" s="583" t="s">
        <v>9030</v>
      </c>
      <c r="D314" s="678" t="str">
        <f>[6]Relatório!C2808</f>
        <v>RAMPA PARA ACESSO DE DEFICIENTE, EM CONCRETO SIMPLES FCK = 25 MPA, DESEMPENADA, COM PINTURA INDICATIVA, 02 DEMÃOS</v>
      </c>
      <c r="E314" s="677" t="s">
        <v>589</v>
      </c>
      <c r="F314" s="679">
        <f>'Memória  '!H1521</f>
        <v>4</v>
      </c>
      <c r="G314" s="788">
        <v>364.17</v>
      </c>
      <c r="H314" s="456">
        <f t="shared" ref="H314" si="52">ROUND((G314*1.2406),2)</f>
        <v>451.79</v>
      </c>
      <c r="I314" s="586">
        <f>ROUND(PRODUCT(H314*F314),2)</f>
        <v>1807.16</v>
      </c>
      <c r="J314" s="839"/>
      <c r="K314" s="847"/>
      <c r="L314" s="444"/>
      <c r="M314" s="444"/>
      <c r="N314" s="444"/>
      <c r="O314" s="444"/>
      <c r="P314" s="444"/>
      <c r="Q314" s="444"/>
      <c r="R314" s="444"/>
      <c r="S314" s="444"/>
      <c r="T314" s="444"/>
      <c r="U314" s="444"/>
      <c r="V314" s="444"/>
      <c r="W314" s="444"/>
      <c r="X314" s="444"/>
      <c r="Y314" s="444"/>
      <c r="Z314" s="444"/>
      <c r="AA314" s="444"/>
      <c r="AB314" s="444"/>
      <c r="AC314" s="444"/>
      <c r="AD314" s="444"/>
      <c r="AE314" s="444"/>
      <c r="AF314" s="444"/>
      <c r="AG314" s="444"/>
      <c r="AH314" s="444"/>
      <c r="AI314" s="444"/>
      <c r="AJ314" s="444"/>
      <c r="AK314" s="444"/>
      <c r="AL314" s="444"/>
      <c r="AM314" s="444"/>
      <c r="AN314" s="444"/>
      <c r="AO314" s="444"/>
      <c r="AP314" s="444"/>
      <c r="AQ314" s="444"/>
      <c r="AR314" s="444"/>
      <c r="AS314" s="444"/>
      <c r="AT314" s="444"/>
      <c r="AU314" s="444"/>
      <c r="AV314" s="444"/>
      <c r="AW314" s="444"/>
      <c r="AX314" s="444"/>
      <c r="AY314" s="444"/>
      <c r="AZ314" s="444"/>
      <c r="BA314" s="444"/>
      <c r="BB314" s="444"/>
      <c r="BC314" s="444"/>
      <c r="BD314" s="444"/>
      <c r="BE314" s="444"/>
      <c r="BF314" s="444"/>
      <c r="BG314" s="444"/>
      <c r="BH314" s="444"/>
      <c r="BI314" s="444"/>
      <c r="BJ314" s="444"/>
      <c r="BK314" s="444"/>
      <c r="BL314" s="444"/>
      <c r="BM314" s="444"/>
      <c r="BN314" s="444"/>
      <c r="BO314" s="444"/>
      <c r="BP314" s="444"/>
      <c r="BQ314" s="444"/>
      <c r="BR314" s="444"/>
      <c r="BS314" s="444"/>
      <c r="BT314" s="444"/>
      <c r="BU314" s="444"/>
      <c r="BV314" s="444"/>
      <c r="BW314" s="444"/>
      <c r="BX314" s="444"/>
      <c r="BY314" s="444"/>
      <c r="BZ314" s="444"/>
      <c r="CA314" s="444"/>
      <c r="CB314" s="444"/>
      <c r="CC314" s="444"/>
      <c r="CD314" s="444"/>
      <c r="CE314" s="444"/>
      <c r="CF314" s="444"/>
      <c r="CG314" s="444"/>
      <c r="CH314" s="444"/>
      <c r="CI314" s="444"/>
      <c r="CJ314" s="444"/>
      <c r="CK314" s="444"/>
      <c r="CL314" s="444"/>
      <c r="CM314" s="444"/>
    </row>
    <row r="315" spans="1:91" s="924" customFormat="1" x14ac:dyDescent="0.2">
      <c r="A315" s="905" t="s">
        <v>9153</v>
      </c>
      <c r="B315" s="926"/>
      <c r="C315" s="926"/>
      <c r="D315" s="927" t="s">
        <v>8860</v>
      </c>
      <c r="E315" s="928" t="s">
        <v>8126</v>
      </c>
      <c r="F315" s="929"/>
      <c r="G315" s="904"/>
      <c r="H315" s="917"/>
      <c r="I315" s="918">
        <f>SUM(I316)</f>
        <v>11361.5</v>
      </c>
      <c r="J315" s="911"/>
      <c r="K315" s="912"/>
    </row>
    <row r="316" spans="1:91" s="449" customFormat="1" x14ac:dyDescent="0.2">
      <c r="A316" s="750" t="s">
        <v>9156</v>
      </c>
      <c r="B316" s="482" t="s">
        <v>5461</v>
      </c>
      <c r="C316" s="583" t="s">
        <v>9030</v>
      </c>
      <c r="D316" s="469" t="str">
        <f>IF(B316="","",VLOOKUP($B316,Relatório!$A$3:$I$4070,3,FALSE))</f>
        <v>LIMPEZA FINAL PARA ENTREGA DA OBRA</v>
      </c>
      <c r="E316" s="468" t="s">
        <v>8570</v>
      </c>
      <c r="F316" s="650">
        <f>'Memória  '!H1527</f>
        <v>1550</v>
      </c>
      <c r="G316" s="784">
        <v>5.91</v>
      </c>
      <c r="H316" s="456">
        <f t="shared" ref="H316" si="53">ROUND((G316*1.2406),2)</f>
        <v>7.33</v>
      </c>
      <c r="I316" s="456">
        <f t="shared" ref="I316" si="54">ROUND(PRODUCT(H316*F316),2)</f>
        <v>11361.5</v>
      </c>
      <c r="J316" s="839"/>
      <c r="K316" s="847"/>
      <c r="L316" s="448"/>
      <c r="M316" s="448"/>
      <c r="N316" s="448"/>
      <c r="O316" s="448"/>
      <c r="P316" s="448"/>
      <c r="Q316" s="448"/>
      <c r="R316" s="448"/>
      <c r="S316" s="448"/>
      <c r="T316" s="448"/>
      <c r="U316" s="448"/>
      <c r="V316" s="448"/>
      <c r="W316" s="448"/>
      <c r="X316" s="448"/>
      <c r="Y316" s="448"/>
      <c r="Z316" s="448"/>
      <c r="AA316" s="448"/>
      <c r="AB316" s="448"/>
      <c r="AC316" s="448"/>
      <c r="AD316" s="448"/>
      <c r="AE316" s="448"/>
      <c r="AF316" s="448"/>
      <c r="AG316" s="448"/>
      <c r="AH316" s="448"/>
      <c r="AI316" s="448"/>
      <c r="AJ316" s="448"/>
      <c r="AK316" s="448"/>
      <c r="AL316" s="448"/>
      <c r="AM316" s="448"/>
      <c r="AN316" s="448"/>
      <c r="AO316" s="448"/>
      <c r="AP316" s="448"/>
      <c r="AQ316" s="448"/>
      <c r="AR316" s="448"/>
      <c r="AS316" s="448"/>
      <c r="AT316" s="448"/>
      <c r="AU316" s="448"/>
      <c r="AV316" s="448"/>
      <c r="AW316" s="448"/>
      <c r="AX316" s="448"/>
      <c r="AY316" s="448"/>
      <c r="AZ316" s="448"/>
      <c r="BA316" s="448"/>
      <c r="BB316" s="448"/>
      <c r="BC316" s="448"/>
      <c r="BD316" s="448"/>
      <c r="BE316" s="448"/>
      <c r="BF316" s="448"/>
      <c r="BG316" s="448"/>
      <c r="BH316" s="448"/>
      <c r="BI316" s="448"/>
      <c r="BJ316" s="448"/>
      <c r="BK316" s="448"/>
      <c r="BL316" s="448"/>
      <c r="BM316" s="448"/>
      <c r="BN316" s="448"/>
      <c r="BO316" s="448"/>
      <c r="BP316" s="448"/>
      <c r="BQ316" s="448"/>
      <c r="BR316" s="448"/>
      <c r="BS316" s="448"/>
      <c r="BT316" s="448"/>
      <c r="BU316" s="448"/>
      <c r="BV316" s="448"/>
      <c r="BW316" s="448"/>
      <c r="BX316" s="448"/>
      <c r="BY316" s="448"/>
      <c r="BZ316" s="448"/>
      <c r="CA316" s="448"/>
      <c r="CB316" s="448"/>
      <c r="CC316" s="448"/>
      <c r="CD316" s="448"/>
      <c r="CE316" s="448"/>
      <c r="CF316" s="448"/>
      <c r="CG316" s="448"/>
      <c r="CH316" s="448"/>
      <c r="CI316" s="448"/>
      <c r="CJ316" s="448"/>
      <c r="CK316" s="448"/>
      <c r="CL316" s="448"/>
      <c r="CM316" s="448"/>
    </row>
    <row r="317" spans="1:91" x14ac:dyDescent="0.2">
      <c r="K317" s="847"/>
    </row>
    <row r="318" spans="1:91" x14ac:dyDescent="0.2">
      <c r="D318" s="641"/>
    </row>
    <row r="319" spans="1:91" x14ac:dyDescent="0.2">
      <c r="D319" s="641"/>
      <c r="E319" s="648"/>
      <c r="F319" s="647"/>
    </row>
  </sheetData>
  <autoFilter ref="A9" xr:uid="{00000000-0001-0000-0500-000000000000}"/>
  <mergeCells count="11">
    <mergeCell ref="B94:C94"/>
    <mergeCell ref="B95:C95"/>
    <mergeCell ref="E4:G4"/>
    <mergeCell ref="A6:B6"/>
    <mergeCell ref="A8:H8"/>
    <mergeCell ref="A2:I2"/>
    <mergeCell ref="A5:I5"/>
    <mergeCell ref="A3:I3"/>
    <mergeCell ref="A4:D4"/>
    <mergeCell ref="B87:C87"/>
    <mergeCell ref="E9:I9"/>
  </mergeCells>
  <phoneticPr fontId="3" type="noConversion"/>
  <hyperlinks>
    <hyperlink ref="B144" r:id="rId1" display="https://app.orcafascio.com/banco/orse/composicoes/63c7ead6e64d1e4610b171ac" xr:uid="{CE5F9E5F-6733-4F02-B9E2-696EE10D02A6}"/>
  </hyperlinks>
  <printOptions horizontalCentered="1"/>
  <pageMargins left="0.70866141732283472" right="0.70866141732283472" top="0.74803149606299213" bottom="0.74803149606299213" header="0.31496062992125984" footer="0.31496062992125984"/>
  <pageSetup paperSize="9" scale="45" fitToHeight="0" orientation="portrait" r:id="rId2"/>
  <headerFooter>
    <oddHeader>&amp;C&amp;"Arial,Negrito"&amp;14ANEXO I</oddHeader>
  </headerFooter>
  <rowBreaks count="1" manualBreakCount="1">
    <brk id="74" max="9" man="1"/>
  </rowBreaks>
  <colBreaks count="2" manualBreakCount="2">
    <brk id="6" max="1048575" man="1"/>
    <brk id="9"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F599-72EA-4C58-B6E4-15CFB7C34AF8}">
  <sheetPr>
    <tabColor theme="0"/>
  </sheetPr>
  <dimension ref="A1:Z1538"/>
  <sheetViews>
    <sheetView showZeros="0" view="pageBreakPreview" zoomScale="70" zoomScaleNormal="50" zoomScaleSheetLayoutView="70" workbookViewId="0">
      <selection activeCell="B8" sqref="B8"/>
    </sheetView>
  </sheetViews>
  <sheetFormatPr defaultColWidth="11.5703125" defaultRowHeight="15" customHeight="1" x14ac:dyDescent="0.25"/>
  <cols>
    <col min="1" max="1" width="7.7109375" style="514" customWidth="1"/>
    <col min="2" max="2" width="85.28515625" style="534" customWidth="1"/>
    <col min="3" max="3" width="10.7109375" style="546" customWidth="1"/>
    <col min="4" max="4" width="11" style="546" customWidth="1"/>
    <col min="5" max="5" width="12.5703125" style="546" customWidth="1"/>
    <col min="6" max="6" width="15.5703125" style="546" customWidth="1"/>
    <col min="7" max="7" width="12" style="546" customWidth="1"/>
    <col min="8" max="8" width="18" style="507" customWidth="1"/>
    <col min="9" max="10" width="12.28515625" style="507" customWidth="1"/>
    <col min="11" max="11" width="12.5703125" style="507" customWidth="1"/>
    <col min="12" max="12" width="12" style="503" customWidth="1"/>
    <col min="13" max="14" width="12.28515625" style="505" customWidth="1"/>
    <col min="15" max="16384" width="11.5703125" style="505"/>
  </cols>
  <sheetData>
    <row r="1" spans="1:14" ht="30.75" customHeight="1" x14ac:dyDescent="0.25">
      <c r="A1" s="1169" t="s">
        <v>8115</v>
      </c>
      <c r="B1" s="1169"/>
      <c r="C1" s="1169"/>
      <c r="D1" s="1169"/>
      <c r="E1" s="1169"/>
      <c r="F1" s="1169"/>
      <c r="G1" s="1169"/>
      <c r="H1" s="1169"/>
      <c r="I1" s="1169"/>
      <c r="J1" s="538"/>
      <c r="K1" s="538"/>
    </row>
    <row r="2" spans="1:14" ht="57.75" customHeight="1" x14ac:dyDescent="0.25">
      <c r="A2" s="1169"/>
      <c r="B2" s="1169"/>
      <c r="C2" s="1169"/>
      <c r="D2" s="1169"/>
      <c r="E2" s="1169"/>
      <c r="F2" s="1169"/>
      <c r="G2" s="1169"/>
      <c r="H2" s="1169"/>
      <c r="I2" s="1169"/>
      <c r="J2" s="538"/>
      <c r="K2" s="538"/>
    </row>
    <row r="3" spans="1:14" ht="15.75" x14ac:dyDescent="0.25">
      <c r="A3" s="1171" t="s">
        <v>9436</v>
      </c>
      <c r="B3" s="1171"/>
      <c r="C3" s="1171"/>
      <c r="D3" s="1171"/>
      <c r="E3" s="1171"/>
      <c r="F3" s="1171"/>
      <c r="G3" s="1171"/>
      <c r="H3" s="1171"/>
      <c r="I3" s="1171"/>
      <c r="J3" s="539"/>
      <c r="K3" s="539"/>
    </row>
    <row r="4" spans="1:14" s="503" customFormat="1" ht="15.75" x14ac:dyDescent="0.25">
      <c r="A4" s="528"/>
      <c r="B4" s="560"/>
      <c r="C4" s="1172" t="s">
        <v>9430</v>
      </c>
      <c r="D4" s="1172"/>
      <c r="E4" s="1172"/>
      <c r="F4" s="1172"/>
      <c r="G4" s="1172"/>
      <c r="H4" s="565"/>
      <c r="I4" s="565"/>
      <c r="J4" s="590"/>
      <c r="K4" s="506"/>
      <c r="N4" s="505"/>
    </row>
    <row r="5" spans="1:14" ht="15" customHeight="1" x14ac:dyDescent="0.25">
      <c r="A5" s="1173" t="s">
        <v>30</v>
      </c>
      <c r="B5" s="1174" t="s">
        <v>8116</v>
      </c>
      <c r="C5" s="1170" t="s">
        <v>8117</v>
      </c>
      <c r="D5" s="1170" t="s">
        <v>8118</v>
      </c>
      <c r="E5" s="1170"/>
      <c r="F5" s="1170"/>
      <c r="G5" s="1170" t="s">
        <v>8119</v>
      </c>
      <c r="H5" s="1170"/>
      <c r="I5" s="1170" t="s">
        <v>8120</v>
      </c>
    </row>
    <row r="6" spans="1:14" ht="15.75" customHeight="1" x14ac:dyDescent="0.25">
      <c r="A6" s="1173"/>
      <c r="B6" s="1174"/>
      <c r="C6" s="1170"/>
      <c r="D6" s="510" t="s">
        <v>8121</v>
      </c>
      <c r="E6" s="510" t="s">
        <v>8122</v>
      </c>
      <c r="F6" s="510" t="s">
        <v>8123</v>
      </c>
      <c r="G6" s="510" t="s">
        <v>8124</v>
      </c>
      <c r="H6" s="510" t="s">
        <v>8125</v>
      </c>
      <c r="I6" s="1170"/>
    </row>
    <row r="7" spans="1:14" ht="15" customHeight="1" x14ac:dyDescent="0.25">
      <c r="A7" s="508"/>
      <c r="B7" s="509"/>
      <c r="C7" s="510"/>
      <c r="D7" s="510"/>
      <c r="E7" s="510"/>
      <c r="F7" s="510"/>
      <c r="G7" s="510"/>
      <c r="H7" s="510"/>
      <c r="I7" s="510"/>
    </row>
    <row r="8" spans="1:14" s="535" customFormat="1" ht="21" customHeight="1" x14ac:dyDescent="0.25">
      <c r="A8" s="561">
        <v>1</v>
      </c>
      <c r="B8" s="562" t="s">
        <v>8063</v>
      </c>
      <c r="C8" s="563"/>
      <c r="D8" s="563"/>
      <c r="E8" s="563"/>
      <c r="F8" s="563"/>
      <c r="G8" s="563"/>
      <c r="H8" s="563"/>
      <c r="I8" s="563"/>
      <c r="J8" s="591"/>
      <c r="K8" s="554"/>
      <c r="L8" s="540"/>
      <c r="M8" s="540"/>
      <c r="N8" s="540"/>
    </row>
    <row r="9" spans="1:14" s="511" customFormat="1" ht="15" customHeight="1" x14ac:dyDescent="0.25">
      <c r="A9" s="525" t="s">
        <v>38</v>
      </c>
      <c r="B9" s="526" t="s">
        <v>6018</v>
      </c>
      <c r="C9" s="523"/>
      <c r="D9" s="523"/>
      <c r="E9" s="523"/>
      <c r="F9" s="523"/>
      <c r="G9" s="523"/>
      <c r="H9" s="510">
        <f>D10</f>
        <v>18</v>
      </c>
      <c r="I9" s="510" t="str">
        <f>Planilha!E11</f>
        <v>MÊS</v>
      </c>
      <c r="J9" s="507"/>
      <c r="K9" s="507"/>
      <c r="L9" s="503"/>
      <c r="M9" s="505"/>
      <c r="N9" s="505"/>
    </row>
    <row r="10" spans="1:14" s="511" customFormat="1" ht="15.75" x14ac:dyDescent="0.25">
      <c r="A10" s="525"/>
      <c r="B10" s="515" t="s">
        <v>9024</v>
      </c>
      <c r="C10" s="523">
        <v>1</v>
      </c>
      <c r="D10" s="523">
        <v>18</v>
      </c>
      <c r="E10" s="523"/>
      <c r="F10" s="523"/>
      <c r="G10" s="523"/>
      <c r="H10" s="510"/>
      <c r="I10" s="510"/>
      <c r="J10" s="507"/>
      <c r="K10" s="507"/>
      <c r="L10" s="503"/>
      <c r="M10" s="505"/>
      <c r="N10" s="505"/>
    </row>
    <row r="11" spans="1:14" s="511" customFormat="1" ht="15" customHeight="1" x14ac:dyDescent="0.25">
      <c r="A11" s="525" t="s">
        <v>8896</v>
      </c>
      <c r="B11" s="526" t="s">
        <v>5962</v>
      </c>
      <c r="C11" s="523"/>
      <c r="D11" s="523"/>
      <c r="E11" s="523"/>
      <c r="F11" s="523"/>
      <c r="G11" s="523"/>
      <c r="H11" s="510">
        <v>9</v>
      </c>
      <c r="I11" s="510" t="str">
        <f>Planilha!E12</f>
        <v>MÊS</v>
      </c>
      <c r="J11" s="507"/>
      <c r="K11" s="507"/>
      <c r="L11" s="503"/>
      <c r="M11" s="505"/>
      <c r="N11" s="505"/>
    </row>
    <row r="12" spans="1:14" s="511" customFormat="1" ht="15" customHeight="1" x14ac:dyDescent="0.25">
      <c r="A12" s="525" t="s">
        <v>8897</v>
      </c>
      <c r="B12" s="526" t="s">
        <v>5960</v>
      </c>
      <c r="C12" s="523"/>
      <c r="D12" s="523"/>
      <c r="E12" s="523"/>
      <c r="F12" s="523"/>
      <c r="G12" s="523"/>
      <c r="H12" s="510">
        <v>18</v>
      </c>
      <c r="I12" s="510" t="str">
        <f>Planilha!E13</f>
        <v>MÊS</v>
      </c>
      <c r="J12" s="507"/>
      <c r="K12" s="507"/>
      <c r="L12" s="503"/>
      <c r="M12" s="505"/>
      <c r="N12" s="505"/>
    </row>
    <row r="13" spans="1:14" s="535" customFormat="1" ht="15.75" x14ac:dyDescent="0.25">
      <c r="A13" s="561">
        <v>2</v>
      </c>
      <c r="B13" s="562" t="s">
        <v>8868</v>
      </c>
      <c r="C13" s="563"/>
      <c r="D13" s="563"/>
      <c r="E13" s="563"/>
      <c r="F13" s="563"/>
      <c r="G13" s="563"/>
      <c r="H13" s="563"/>
      <c r="I13" s="563" t="s">
        <v>8126</v>
      </c>
      <c r="J13" s="591"/>
      <c r="K13" s="506"/>
      <c r="L13" s="540"/>
      <c r="M13" s="540"/>
      <c r="N13" s="540"/>
    </row>
    <row r="14" spans="1:14" s="511" customFormat="1" ht="31.5" x14ac:dyDescent="0.25">
      <c r="A14" s="525" t="s">
        <v>43</v>
      </c>
      <c r="B14" s="526" t="s">
        <v>169</v>
      </c>
      <c r="C14" s="523"/>
      <c r="D14" s="523"/>
      <c r="E14" s="523"/>
      <c r="F14" s="523"/>
      <c r="G14" s="523"/>
      <c r="H14" s="510">
        <v>11037.2</v>
      </c>
      <c r="I14" s="510" t="str">
        <f>Planilha!E15</f>
        <v>M2</v>
      </c>
      <c r="J14" s="507"/>
      <c r="K14" s="507"/>
      <c r="L14" s="503"/>
      <c r="M14" s="505"/>
      <c r="N14" s="505"/>
    </row>
    <row r="15" spans="1:14" s="511" customFormat="1" ht="31.5" x14ac:dyDescent="0.25">
      <c r="A15" s="525"/>
      <c r="B15" s="515" t="s">
        <v>8869</v>
      </c>
      <c r="C15" s="523"/>
      <c r="D15" s="523"/>
      <c r="E15" s="523"/>
      <c r="F15" s="523"/>
      <c r="G15" s="523"/>
      <c r="H15" s="510"/>
      <c r="I15" s="510"/>
      <c r="J15" s="507"/>
      <c r="K15" s="507"/>
      <c r="L15" s="503"/>
      <c r="M15" s="505"/>
      <c r="N15" s="505"/>
    </row>
    <row r="16" spans="1:14" s="511" customFormat="1" ht="78.75" x14ac:dyDescent="0.25">
      <c r="A16" s="525" t="s">
        <v>46</v>
      </c>
      <c r="B16" s="526" t="s">
        <v>358</v>
      </c>
      <c r="C16" s="523"/>
      <c r="D16" s="523"/>
      <c r="E16" s="523"/>
      <c r="F16" s="523"/>
      <c r="G16" s="523"/>
      <c r="H16" s="510">
        <f>G17</f>
        <v>4.5</v>
      </c>
      <c r="I16" s="510" t="str">
        <f>Planilha!E16</f>
        <v>M2</v>
      </c>
      <c r="J16" s="507"/>
      <c r="K16" s="507"/>
      <c r="L16" s="503"/>
      <c r="M16" s="505"/>
      <c r="N16" s="505"/>
    </row>
    <row r="17" spans="1:14" s="511" customFormat="1" ht="15.75" customHeight="1" x14ac:dyDescent="0.25">
      <c r="A17" s="525"/>
      <c r="B17" s="515" t="s">
        <v>9014</v>
      </c>
      <c r="C17" s="523"/>
      <c r="D17" s="523">
        <v>3</v>
      </c>
      <c r="E17" s="523"/>
      <c r="F17" s="523">
        <v>1.5</v>
      </c>
      <c r="G17" s="523">
        <f>D17*F17</f>
        <v>4.5</v>
      </c>
      <c r="H17" s="510"/>
      <c r="I17" s="510"/>
      <c r="J17" s="507"/>
      <c r="K17" s="507"/>
      <c r="L17" s="503"/>
      <c r="M17" s="505"/>
      <c r="N17" s="505"/>
    </row>
    <row r="18" spans="1:14" s="511" customFormat="1" ht="47.25" x14ac:dyDescent="0.25">
      <c r="A18" s="525" t="s">
        <v>49</v>
      </c>
      <c r="B18" s="526" t="s">
        <v>367</v>
      </c>
      <c r="C18" s="523"/>
      <c r="D18" s="523"/>
      <c r="E18" s="523"/>
      <c r="F18" s="523"/>
      <c r="G18" s="523"/>
      <c r="H18" s="510">
        <v>1</v>
      </c>
      <c r="I18" s="510" t="str">
        <f>Planilha!E17</f>
        <v>UNID</v>
      </c>
      <c r="J18" s="507"/>
      <c r="K18" s="507"/>
      <c r="L18" s="503"/>
      <c r="M18" s="505"/>
      <c r="N18" s="505"/>
    </row>
    <row r="19" spans="1:14" s="511" customFormat="1" ht="15.75" x14ac:dyDescent="0.25">
      <c r="A19" s="525"/>
      <c r="B19" s="515" t="s">
        <v>8870</v>
      </c>
      <c r="C19" s="523"/>
      <c r="D19" s="523"/>
      <c r="E19" s="523"/>
      <c r="F19" s="523"/>
      <c r="G19" s="523"/>
      <c r="H19" s="510"/>
      <c r="I19" s="510"/>
      <c r="J19" s="507"/>
      <c r="K19" s="507"/>
      <c r="L19" s="503"/>
      <c r="M19" s="505"/>
      <c r="N19" s="505"/>
    </row>
    <row r="20" spans="1:14" s="511" customFormat="1" ht="63" x14ac:dyDescent="0.25">
      <c r="A20" s="525" t="s">
        <v>51</v>
      </c>
      <c r="B20" s="526" t="s">
        <v>369</v>
      </c>
      <c r="C20" s="523"/>
      <c r="D20" s="523"/>
      <c r="E20" s="523"/>
      <c r="F20" s="523"/>
      <c r="G20" s="523"/>
      <c r="H20" s="510">
        <v>1</v>
      </c>
      <c r="I20" s="510" t="str">
        <f>Planilha!E19</f>
        <v>M2</v>
      </c>
      <c r="J20" s="507"/>
      <c r="K20" s="507"/>
      <c r="L20" s="503"/>
      <c r="M20" s="505"/>
      <c r="N20" s="505"/>
    </row>
    <row r="21" spans="1:14" s="511" customFormat="1" ht="15.75" x14ac:dyDescent="0.25">
      <c r="A21" s="525"/>
      <c r="B21" s="515" t="s">
        <v>8871</v>
      </c>
      <c r="C21" s="523"/>
      <c r="D21" s="523"/>
      <c r="E21" s="523"/>
      <c r="F21" s="523"/>
      <c r="G21" s="523"/>
      <c r="H21" s="510"/>
      <c r="I21" s="510"/>
      <c r="J21" s="507"/>
      <c r="K21" s="507"/>
      <c r="L21" s="503"/>
      <c r="M21" s="505"/>
      <c r="N21" s="505"/>
    </row>
    <row r="22" spans="1:14" s="511" customFormat="1" ht="31.5" x14ac:dyDescent="0.25">
      <c r="A22" s="525" t="s">
        <v>115</v>
      </c>
      <c r="B22" s="526" t="s">
        <v>374</v>
      </c>
      <c r="C22" s="523"/>
      <c r="D22" s="523"/>
      <c r="E22" s="523"/>
      <c r="F22" s="523"/>
      <c r="G22" s="523"/>
      <c r="H22" s="510">
        <f>G23</f>
        <v>20</v>
      </c>
      <c r="I22" s="510" t="str">
        <f>Planilha!E19</f>
        <v>M2</v>
      </c>
      <c r="J22" s="507"/>
      <c r="K22" s="507"/>
      <c r="L22" s="503"/>
      <c r="M22" s="505"/>
      <c r="N22" s="505"/>
    </row>
    <row r="23" spans="1:14" s="511" customFormat="1" ht="15.75" x14ac:dyDescent="0.25">
      <c r="A23" s="525"/>
      <c r="B23" s="515" t="s">
        <v>8872</v>
      </c>
      <c r="C23" s="523"/>
      <c r="D23" s="523">
        <v>5</v>
      </c>
      <c r="E23" s="523">
        <v>4</v>
      </c>
      <c r="F23" s="523"/>
      <c r="G23" s="523">
        <f>D23*E23</f>
        <v>20</v>
      </c>
      <c r="H23" s="510"/>
      <c r="I23" s="510"/>
      <c r="J23" s="507"/>
      <c r="K23" s="507"/>
      <c r="L23" s="503"/>
      <c r="M23" s="505"/>
      <c r="N23" s="505"/>
    </row>
    <row r="24" spans="1:14" s="511" customFormat="1" ht="78.75" x14ac:dyDescent="0.25">
      <c r="A24" s="525" t="s">
        <v>118</v>
      </c>
      <c r="B24" s="526" t="s">
        <v>467</v>
      </c>
      <c r="C24" s="523"/>
      <c r="D24" s="523"/>
      <c r="E24" s="523"/>
      <c r="F24" s="523"/>
      <c r="G24" s="523"/>
      <c r="H24" s="510">
        <f>D25</f>
        <v>451.95</v>
      </c>
      <c r="I24" s="510" t="str">
        <f>Planilha!E20</f>
        <v>M</v>
      </c>
      <c r="J24" s="507"/>
      <c r="K24" s="507"/>
      <c r="L24" s="503"/>
      <c r="M24" s="505"/>
      <c r="N24" s="505"/>
    </row>
    <row r="25" spans="1:14" s="511" customFormat="1" ht="15.75" x14ac:dyDescent="0.25">
      <c r="A25" s="525"/>
      <c r="B25" s="515" t="s">
        <v>8873</v>
      </c>
      <c r="C25" s="523"/>
      <c r="D25" s="523">
        <v>451.95</v>
      </c>
      <c r="E25" s="523"/>
      <c r="F25" s="523"/>
      <c r="G25" s="523"/>
      <c r="H25" s="510"/>
      <c r="I25" s="510"/>
      <c r="J25" s="507"/>
      <c r="K25" s="507"/>
      <c r="L25" s="503"/>
      <c r="M25" s="505"/>
      <c r="N25" s="505"/>
    </row>
    <row r="26" spans="1:14" s="535" customFormat="1" ht="15.75" x14ac:dyDescent="0.25">
      <c r="A26" s="561">
        <v>3</v>
      </c>
      <c r="B26" s="562" t="s">
        <v>8064</v>
      </c>
      <c r="C26" s="563"/>
      <c r="D26" s="563"/>
      <c r="E26" s="563"/>
      <c r="F26" s="563"/>
      <c r="G26" s="563"/>
      <c r="H26" s="563"/>
      <c r="I26" s="563"/>
      <c r="J26" s="591"/>
      <c r="K26" s="506"/>
      <c r="L26" s="540"/>
      <c r="M26" s="540"/>
      <c r="N26" s="540"/>
    </row>
    <row r="27" spans="1:14" s="512" customFormat="1" ht="15.75" x14ac:dyDescent="0.25">
      <c r="A27" s="525" t="s">
        <v>55</v>
      </c>
      <c r="B27" s="526" t="s">
        <v>9026</v>
      </c>
      <c r="C27" s="523"/>
      <c r="D27" s="523"/>
      <c r="E27" s="523"/>
      <c r="F27" s="523"/>
      <c r="G27" s="523"/>
      <c r="H27" s="510">
        <f>G28</f>
        <v>1150</v>
      </c>
      <c r="I27" s="510" t="str">
        <f>Planilha!E22</f>
        <v>M2</v>
      </c>
      <c r="J27" s="507"/>
      <c r="K27" s="507"/>
      <c r="L27" s="503" t="s">
        <v>8127</v>
      </c>
      <c r="M27" s="505"/>
      <c r="N27" s="505"/>
    </row>
    <row r="28" spans="1:14" s="512" customFormat="1" ht="15.75" x14ac:dyDescent="0.25">
      <c r="A28" s="525"/>
      <c r="B28" s="515" t="s">
        <v>9027</v>
      </c>
      <c r="C28" s="523"/>
      <c r="D28" s="523"/>
      <c r="E28" s="523"/>
      <c r="F28" s="523"/>
      <c r="G28" s="523">
        <v>1150</v>
      </c>
      <c r="H28" s="510"/>
      <c r="I28" s="510"/>
      <c r="J28" s="507"/>
      <c r="K28" s="507"/>
      <c r="L28" s="503"/>
      <c r="M28" s="505"/>
      <c r="N28" s="505"/>
    </row>
    <row r="29" spans="1:14" s="535" customFormat="1" ht="31.5" x14ac:dyDescent="0.25">
      <c r="A29" s="561">
        <v>4</v>
      </c>
      <c r="B29" s="562" t="str">
        <f>Planilha!D23</f>
        <v xml:space="preserve">TERRAPLANAGEM 
</v>
      </c>
      <c r="C29" s="563"/>
      <c r="D29" s="563"/>
      <c r="E29" s="563"/>
      <c r="F29" s="563"/>
      <c r="G29" s="563"/>
      <c r="H29" s="563"/>
      <c r="I29" s="563"/>
      <c r="J29" s="591"/>
      <c r="K29" s="506"/>
      <c r="L29" s="540"/>
      <c r="M29" s="540"/>
      <c r="N29" s="540"/>
    </row>
    <row r="30" spans="1:14" s="511" customFormat="1" ht="47.25" x14ac:dyDescent="0.25">
      <c r="A30" s="525" t="s">
        <v>61</v>
      </c>
      <c r="B30" s="526" t="str">
        <f>Planilha!D24</f>
        <v>CORTE E DESATERRO MECÂNICO PARA REGULARIZAÇÃO, COM TRATOR DE ESTEIRA, INCLUSIVE ARRASTAMENTO NIVELADO, AFASTAMENTO E EMPILHAMENTO, EXCLUSIVE CARGA, TRANSPORTE E DESCARGA</v>
      </c>
      <c r="C30" s="523"/>
      <c r="D30" s="523"/>
      <c r="E30" s="523"/>
      <c r="F30" s="523"/>
      <c r="G30" s="523"/>
      <c r="H30" s="510">
        <v>27360</v>
      </c>
      <c r="I30" s="510" t="str">
        <f>Planilha!E24</f>
        <v>M3</v>
      </c>
      <c r="J30" s="507"/>
      <c r="K30" s="507"/>
      <c r="L30" s="503"/>
      <c r="M30" s="505"/>
      <c r="N30" s="505"/>
    </row>
    <row r="31" spans="1:14" s="511" customFormat="1" ht="15.75" x14ac:dyDescent="0.25">
      <c r="A31" s="525"/>
      <c r="B31" s="515" t="s">
        <v>8874</v>
      </c>
      <c r="C31" s="523"/>
      <c r="D31" s="523"/>
      <c r="E31" s="523"/>
      <c r="F31" s="523"/>
      <c r="G31" s="523"/>
      <c r="H31" s="510"/>
      <c r="I31" s="510"/>
      <c r="J31" s="507"/>
      <c r="K31" s="507"/>
      <c r="L31" s="503"/>
      <c r="M31" s="505"/>
      <c r="N31" s="505"/>
    </row>
    <row r="32" spans="1:14" s="511" customFormat="1" ht="15.75" x14ac:dyDescent="0.25">
      <c r="A32" s="525" t="s">
        <v>63</v>
      </c>
      <c r="B32" s="526" t="s">
        <v>510</v>
      </c>
      <c r="C32" s="523"/>
      <c r="D32" s="523"/>
      <c r="E32" s="523"/>
      <c r="F32" s="523"/>
      <c r="G32" s="523"/>
      <c r="H32" s="510">
        <f>G33</f>
        <v>1550</v>
      </c>
      <c r="I32" s="510" t="str">
        <f>Planilha!E25</f>
        <v>M2</v>
      </c>
      <c r="J32" s="507"/>
      <c r="K32" s="507"/>
      <c r="L32" s="503" t="s">
        <v>9016</v>
      </c>
      <c r="M32" s="505"/>
      <c r="N32" s="505"/>
    </row>
    <row r="33" spans="1:14" s="511" customFormat="1" ht="16.5" customHeight="1" x14ac:dyDescent="0.25">
      <c r="A33" s="525"/>
      <c r="B33" s="515" t="s">
        <v>9028</v>
      </c>
      <c r="C33" s="523"/>
      <c r="D33" s="523"/>
      <c r="E33" s="523"/>
      <c r="F33" s="523"/>
      <c r="G33" s="523">
        <v>1550</v>
      </c>
      <c r="H33" s="510"/>
      <c r="I33" s="510"/>
      <c r="J33" s="507"/>
      <c r="K33" s="507"/>
      <c r="L33" s="505"/>
      <c r="M33" s="505"/>
      <c r="N33" s="505"/>
    </row>
    <row r="34" spans="1:14" s="535" customFormat="1" ht="15.75" x14ac:dyDescent="0.25">
      <c r="A34" s="561">
        <v>5</v>
      </c>
      <c r="B34" s="562" t="s">
        <v>586</v>
      </c>
      <c r="C34" s="563"/>
      <c r="D34" s="563"/>
      <c r="E34" s="563"/>
      <c r="F34" s="563"/>
      <c r="G34" s="563"/>
      <c r="H34" s="563"/>
      <c r="I34" s="563"/>
      <c r="J34" s="591"/>
      <c r="K34" s="506"/>
      <c r="L34" s="540"/>
      <c r="M34" s="540"/>
      <c r="N34" s="540"/>
    </row>
    <row r="35" spans="1:14" s="511" customFormat="1" ht="15.75" x14ac:dyDescent="0.25">
      <c r="A35" s="525" t="s">
        <v>8664</v>
      </c>
      <c r="B35" s="526" t="str">
        <f>Planilha!D27</f>
        <v>ESTACAS TIPO STRAUSS DIAM 38CM</v>
      </c>
      <c r="C35" s="523"/>
      <c r="D35" s="523"/>
      <c r="E35" s="523"/>
      <c r="F35" s="523"/>
      <c r="G35" s="523"/>
      <c r="H35" s="510">
        <f>C36*F36</f>
        <v>3780</v>
      </c>
      <c r="I35" s="510" t="str">
        <f>Planilha!E27</f>
        <v>M</v>
      </c>
      <c r="J35" s="507"/>
      <c r="K35" s="507"/>
      <c r="L35" s="503"/>
      <c r="M35" s="505"/>
      <c r="N35" s="505"/>
    </row>
    <row r="36" spans="1:14" s="511" customFormat="1" ht="15.75" x14ac:dyDescent="0.25">
      <c r="A36" s="525"/>
      <c r="B36" s="515" t="s">
        <v>8875</v>
      </c>
      <c r="C36" s="523">
        <v>315</v>
      </c>
      <c r="D36" s="523"/>
      <c r="E36" s="523"/>
      <c r="F36" s="523">
        <v>12</v>
      </c>
      <c r="G36" s="523"/>
      <c r="H36" s="510"/>
      <c r="I36" s="510"/>
      <c r="J36" s="507"/>
      <c r="K36" s="507"/>
      <c r="L36" s="503"/>
      <c r="M36" s="505"/>
      <c r="N36" s="505"/>
    </row>
    <row r="37" spans="1:14" s="511" customFormat="1" ht="15" customHeight="1" x14ac:dyDescent="0.25">
      <c r="A37" s="525" t="s">
        <v>8675</v>
      </c>
      <c r="B37" s="526" t="s">
        <v>822</v>
      </c>
      <c r="C37" s="523"/>
      <c r="D37" s="523"/>
      <c r="E37" s="523"/>
      <c r="F37" s="523"/>
      <c r="G37" s="523"/>
      <c r="H37" s="510">
        <f>SUM(G39:G40)</f>
        <v>7573.2</v>
      </c>
      <c r="I37" s="510" t="str">
        <f>Planilha!E28</f>
        <v xml:space="preserve">KG </v>
      </c>
      <c r="J37" s="507"/>
      <c r="K37" s="507"/>
      <c r="L37" s="503"/>
      <c r="M37" s="505"/>
      <c r="N37" s="505"/>
    </row>
    <row r="38" spans="1:14" s="511" customFormat="1" ht="15" customHeight="1" x14ac:dyDescent="0.25">
      <c r="A38" s="525"/>
      <c r="B38" s="515" t="s">
        <v>8876</v>
      </c>
      <c r="C38" s="523"/>
      <c r="D38" s="523"/>
      <c r="E38" s="523"/>
      <c r="F38" s="523"/>
      <c r="G38" s="523"/>
      <c r="H38" s="510"/>
      <c r="I38" s="510"/>
      <c r="J38" s="507"/>
      <c r="K38" s="507"/>
      <c r="L38" s="503"/>
      <c r="M38" s="505"/>
      <c r="N38" s="505"/>
    </row>
    <row r="39" spans="1:14" s="511" customFormat="1" ht="15" customHeight="1" x14ac:dyDescent="0.25">
      <c r="A39" s="525"/>
      <c r="B39" s="515" t="s">
        <v>8877</v>
      </c>
      <c r="C39" s="523"/>
      <c r="D39" s="523"/>
      <c r="E39" s="523"/>
      <c r="F39" s="523"/>
      <c r="G39" s="523">
        <v>5972.4</v>
      </c>
      <c r="H39" s="510"/>
      <c r="I39" s="510"/>
      <c r="J39" s="507"/>
      <c r="K39" s="507"/>
      <c r="L39" s="503"/>
      <c r="M39" s="505"/>
      <c r="N39" s="505"/>
    </row>
    <row r="40" spans="1:14" s="511" customFormat="1" ht="15" customHeight="1" x14ac:dyDescent="0.25">
      <c r="A40" s="525"/>
      <c r="B40" s="515" t="s">
        <v>8878</v>
      </c>
      <c r="C40" s="523"/>
      <c r="D40" s="523"/>
      <c r="E40" s="523"/>
      <c r="F40" s="523"/>
      <c r="G40" s="523">
        <v>1600.8</v>
      </c>
      <c r="H40" s="510"/>
      <c r="I40" s="510"/>
      <c r="J40" s="507"/>
      <c r="K40" s="507"/>
      <c r="L40" s="503"/>
      <c r="M40" s="505"/>
      <c r="N40" s="505"/>
    </row>
    <row r="41" spans="1:14" s="535" customFormat="1" ht="15.75" x14ac:dyDescent="0.25">
      <c r="A41" s="561">
        <v>6</v>
      </c>
      <c r="B41" s="562" t="str">
        <f>Planilha!D29</f>
        <v>BLOCOS E SUPERESTRUTURA</v>
      </c>
      <c r="C41" s="563"/>
      <c r="D41" s="563"/>
      <c r="E41" s="563"/>
      <c r="F41" s="563"/>
      <c r="G41" s="563"/>
      <c r="H41" s="563"/>
      <c r="I41" s="563"/>
      <c r="J41" s="591"/>
      <c r="K41" s="506"/>
      <c r="L41" s="540"/>
      <c r="M41" s="540"/>
      <c r="N41" s="540"/>
    </row>
    <row r="42" spans="1:14" s="867" customFormat="1" ht="20.25" customHeight="1" x14ac:dyDescent="0.25">
      <c r="A42" s="860"/>
      <c r="B42" s="861" t="s">
        <v>9032</v>
      </c>
      <c r="C42" s="862"/>
      <c r="D42" s="862"/>
      <c r="E42" s="862"/>
      <c r="F42" s="862"/>
      <c r="G42" s="862"/>
      <c r="H42" s="863"/>
      <c r="I42" s="863"/>
      <c r="J42" s="864"/>
      <c r="K42" s="865"/>
      <c r="L42" s="866"/>
    </row>
    <row r="43" spans="1:14" s="511" customFormat="1" ht="31.5" x14ac:dyDescent="0.25">
      <c r="A43" s="564" t="s">
        <v>8685</v>
      </c>
      <c r="B43" s="513" t="s">
        <v>8886</v>
      </c>
      <c r="C43" s="581"/>
      <c r="D43" s="581"/>
      <c r="E43" s="581"/>
      <c r="F43" s="581"/>
      <c r="G43" s="581"/>
      <c r="H43" s="565">
        <f>ROUND((G44+G45),2)</f>
        <v>11.56</v>
      </c>
      <c r="I43" s="565" t="str">
        <f>Planilha!E31</f>
        <v>M2</v>
      </c>
      <c r="J43" s="590"/>
      <c r="K43" s="506"/>
      <c r="L43" s="503"/>
      <c r="M43" s="505"/>
      <c r="N43" s="505"/>
    </row>
    <row r="44" spans="1:14" s="511" customFormat="1" ht="16.5" customHeight="1" x14ac:dyDescent="0.25">
      <c r="A44" s="564"/>
      <c r="B44" s="515" t="s">
        <v>8887</v>
      </c>
      <c r="C44" s="581"/>
      <c r="D44" s="581"/>
      <c r="E44" s="581"/>
      <c r="F44" s="581"/>
      <c r="G44" s="581">
        <v>2.81</v>
      </c>
      <c r="H44" s="565"/>
      <c r="I44" s="565"/>
      <c r="J44" s="552"/>
      <c r="K44" s="537"/>
      <c r="L44" s="503"/>
      <c r="M44" s="505"/>
      <c r="N44" s="505"/>
    </row>
    <row r="45" spans="1:14" s="511" customFormat="1" ht="16.5" customHeight="1" x14ac:dyDescent="0.25">
      <c r="A45" s="564"/>
      <c r="B45" s="515" t="s">
        <v>8888</v>
      </c>
      <c r="C45" s="581"/>
      <c r="D45" s="581"/>
      <c r="E45" s="581"/>
      <c r="F45" s="581"/>
      <c r="G45" s="581">
        <v>8.75</v>
      </c>
      <c r="H45" s="565"/>
      <c r="I45" s="565"/>
      <c r="J45" s="552"/>
      <c r="K45" s="537"/>
      <c r="L45" s="503"/>
      <c r="M45" s="505"/>
      <c r="N45" s="505"/>
    </row>
    <row r="46" spans="1:14" s="511" customFormat="1" ht="15.75" x14ac:dyDescent="0.25">
      <c r="A46" s="525" t="s">
        <v>8687</v>
      </c>
      <c r="B46" s="526" t="str">
        <f>Planilha!D32</f>
        <v>ESCAVAÇÃO MANUAL DE VALA COM PROFUNDIDADE MENOR OU IGUAL A 1,5M</v>
      </c>
      <c r="C46" s="523"/>
      <c r="D46" s="523"/>
      <c r="E46" s="523"/>
      <c r="F46" s="523"/>
      <c r="G46" s="523"/>
      <c r="H46" s="510">
        <f>ROUND(SUM(G48:G49),2)</f>
        <v>206.14</v>
      </c>
      <c r="I46" s="510" t="str">
        <f>Planilha!E32</f>
        <v>M3</v>
      </c>
      <c r="J46" s="507"/>
      <c r="K46" s="507"/>
      <c r="L46" s="503"/>
      <c r="M46" s="505"/>
      <c r="N46" s="505"/>
    </row>
    <row r="47" spans="1:14" s="511" customFormat="1" ht="15.75" x14ac:dyDescent="0.25">
      <c r="A47" s="525"/>
      <c r="B47" s="515" t="s">
        <v>8879</v>
      </c>
      <c r="C47" s="523"/>
      <c r="D47" s="523"/>
      <c r="E47" s="523"/>
      <c r="F47" s="523"/>
      <c r="G47" s="592"/>
      <c r="H47" s="510"/>
      <c r="I47" s="510"/>
      <c r="J47" s="507"/>
      <c r="K47" s="507"/>
      <c r="L47" s="503"/>
      <c r="M47" s="505"/>
      <c r="N47" s="505"/>
    </row>
    <row r="48" spans="1:14" s="511" customFormat="1" ht="15.75" x14ac:dyDescent="0.25">
      <c r="A48" s="525"/>
      <c r="B48" s="515" t="s">
        <v>9054</v>
      </c>
      <c r="C48" s="523"/>
      <c r="D48" s="523"/>
      <c r="E48" s="523"/>
      <c r="F48" s="523"/>
      <c r="G48" s="523">
        <v>155.31</v>
      </c>
      <c r="H48" s="510"/>
      <c r="I48" s="510"/>
      <c r="J48" s="507"/>
      <c r="K48" s="507"/>
      <c r="L48" s="503"/>
      <c r="M48" s="505"/>
      <c r="N48" s="505"/>
    </row>
    <row r="49" spans="1:14" s="511" customFormat="1" ht="15.75" x14ac:dyDescent="0.25">
      <c r="A49" s="525"/>
      <c r="B49" s="515" t="s">
        <v>9055</v>
      </c>
      <c r="C49" s="523"/>
      <c r="D49" s="523"/>
      <c r="E49" s="523"/>
      <c r="F49" s="523"/>
      <c r="G49" s="523">
        <v>50.83</v>
      </c>
      <c r="H49" s="510"/>
      <c r="I49" s="510"/>
      <c r="J49" s="507"/>
      <c r="K49" s="507"/>
      <c r="L49" s="503"/>
      <c r="M49" s="505"/>
      <c r="N49" s="505"/>
    </row>
    <row r="50" spans="1:14" ht="31.5" x14ac:dyDescent="0.25">
      <c r="A50" s="525"/>
      <c r="B50" s="515" t="s">
        <v>9310</v>
      </c>
      <c r="C50" s="523"/>
      <c r="D50" s="523"/>
      <c r="E50" s="523"/>
      <c r="F50" s="523"/>
      <c r="G50" s="523">
        <f>37.4</f>
        <v>37.4</v>
      </c>
      <c r="H50" s="510"/>
      <c r="I50" s="510"/>
    </row>
    <row r="51" spans="1:14" ht="15.75" x14ac:dyDescent="0.25">
      <c r="A51" s="525"/>
      <c r="B51" s="515" t="s">
        <v>9311</v>
      </c>
      <c r="C51" s="523"/>
      <c r="D51" s="523"/>
      <c r="E51" s="523"/>
      <c r="F51" s="523"/>
      <c r="G51" s="523">
        <f>11.5+4.85+9.6+12.7+25.54+25.54+25.54+37.75+37.75+8.9</f>
        <v>199.67</v>
      </c>
      <c r="H51" s="510"/>
      <c r="I51" s="510"/>
    </row>
    <row r="52" spans="1:14" ht="15.75" x14ac:dyDescent="0.25">
      <c r="A52" s="525"/>
      <c r="B52" s="515" t="s">
        <v>9407</v>
      </c>
      <c r="C52" s="523"/>
      <c r="D52" s="523"/>
      <c r="E52" s="523"/>
      <c r="F52" s="523"/>
      <c r="G52" s="523">
        <f>15.65+1.85+7.72+47.8+8.45+15.8+10.3+10.3+7+7+41.3+41.3+5.65+5.65+0.95+0.95+3.85+3.85+2.14+2.14+2.14+2.95+2.95+2.95+5.6+17.85+17.85+9.55+9.55+0.5+1.2+6.7+0.5</f>
        <v>319.94</v>
      </c>
      <c r="H52" s="510"/>
      <c r="I52" s="510"/>
    </row>
    <row r="53" spans="1:14" s="511" customFormat="1" ht="15.75" x14ac:dyDescent="0.25">
      <c r="A53" s="525" t="s">
        <v>8689</v>
      </c>
      <c r="B53" s="526" t="str">
        <f>Planilha!D33</f>
        <v>CONCRETO USINADO 20,0MPa PARA BALDRAMES</v>
      </c>
      <c r="C53" s="523"/>
      <c r="D53" s="523"/>
      <c r="E53" s="523"/>
      <c r="F53" s="523"/>
      <c r="G53" s="523"/>
      <c r="H53" s="510">
        <f>G54</f>
        <v>155.31</v>
      </c>
      <c r="I53" s="510" t="str">
        <f>Planilha!E33</f>
        <v>M3</v>
      </c>
      <c r="J53" s="507"/>
      <c r="K53" s="507"/>
      <c r="L53" s="503"/>
      <c r="M53" s="505"/>
      <c r="N53" s="505"/>
    </row>
    <row r="54" spans="1:14" s="511" customFormat="1" ht="15.75" x14ac:dyDescent="0.25">
      <c r="A54" s="525"/>
      <c r="B54" s="515" t="s">
        <v>9056</v>
      </c>
      <c r="C54" s="523"/>
      <c r="D54" s="523"/>
      <c r="E54" s="523"/>
      <c r="F54" s="523"/>
      <c r="G54" s="523">
        <f>G48</f>
        <v>155.31</v>
      </c>
      <c r="H54" s="510"/>
      <c r="I54" s="510"/>
      <c r="J54" s="507"/>
      <c r="K54" s="507"/>
      <c r="L54" s="503"/>
      <c r="M54" s="505"/>
      <c r="N54" s="505"/>
    </row>
    <row r="55" spans="1:14" s="511" customFormat="1" ht="15" customHeight="1" x14ac:dyDescent="0.25">
      <c r="A55" s="525" t="s">
        <v>8691</v>
      </c>
      <c r="B55" s="526" t="str">
        <f>Planilha!D34</f>
        <v>CORTE, DOBRA E MONTAGEM DE AÇO CA-50/60</v>
      </c>
      <c r="C55" s="523"/>
      <c r="D55" s="523"/>
      <c r="E55" s="523"/>
      <c r="F55" s="523"/>
      <c r="G55" s="523"/>
      <c r="H55" s="510">
        <f>ROUND(SUM(G56:G57),2)</f>
        <v>4417.5</v>
      </c>
      <c r="I55" s="510" t="str">
        <f>Planilha!E34</f>
        <v xml:space="preserve">KG </v>
      </c>
      <c r="J55" s="507"/>
      <c r="K55" s="507"/>
      <c r="L55" s="503"/>
      <c r="M55" s="505"/>
      <c r="N55" s="505"/>
    </row>
    <row r="56" spans="1:14" s="511" customFormat="1" ht="15" customHeight="1" x14ac:dyDescent="0.25">
      <c r="A56" s="525"/>
      <c r="B56" s="515" t="s">
        <v>8877</v>
      </c>
      <c r="C56" s="523"/>
      <c r="D56" s="523"/>
      <c r="E56" s="523"/>
      <c r="F56" s="523"/>
      <c r="G56" s="523">
        <v>2516.8000000000002</v>
      </c>
      <c r="H56" s="510"/>
      <c r="I56" s="510"/>
      <c r="J56" s="507"/>
      <c r="K56" s="507"/>
      <c r="L56" s="503"/>
      <c r="M56" s="505"/>
      <c r="N56" s="505"/>
    </row>
    <row r="57" spans="1:14" s="511" customFormat="1" ht="15" customHeight="1" x14ac:dyDescent="0.25">
      <c r="A57" s="525"/>
      <c r="B57" s="515" t="s">
        <v>8878</v>
      </c>
      <c r="C57" s="523"/>
      <c r="D57" s="523"/>
      <c r="E57" s="523"/>
      <c r="F57" s="523"/>
      <c r="G57" s="523">
        <v>1900.7</v>
      </c>
      <c r="H57" s="510"/>
      <c r="I57" s="510"/>
      <c r="J57" s="507"/>
      <c r="K57" s="507"/>
      <c r="L57" s="503"/>
      <c r="M57" s="505"/>
      <c r="N57" s="505"/>
    </row>
    <row r="58" spans="1:14" s="511" customFormat="1" ht="15.75" x14ac:dyDescent="0.25">
      <c r="A58" s="525" t="s">
        <v>8703</v>
      </c>
      <c r="B58" s="526" t="str">
        <f>Planilha!D35</f>
        <v>FORMA E DESFORMA DE TÁBUA E SARRAFO, REAPROVEITAMENTO (3X) (FUNDAÇÃO)</v>
      </c>
      <c r="C58" s="523"/>
      <c r="D58" s="523"/>
      <c r="E58" s="523"/>
      <c r="F58" s="523"/>
      <c r="G58" s="523"/>
      <c r="H58" s="510">
        <f>G59</f>
        <v>620.64</v>
      </c>
      <c r="I58" s="510" t="s">
        <v>164</v>
      </c>
      <c r="J58" s="507"/>
      <c r="K58" s="507"/>
      <c r="L58" s="503"/>
      <c r="M58" s="505"/>
      <c r="N58" s="505"/>
    </row>
    <row r="59" spans="1:14" s="511" customFormat="1" ht="15.75" x14ac:dyDescent="0.25">
      <c r="A59" s="525"/>
      <c r="B59" s="515" t="s">
        <v>8879</v>
      </c>
      <c r="C59" s="523"/>
      <c r="D59" s="523"/>
      <c r="E59" s="523"/>
      <c r="F59" s="523"/>
      <c r="G59" s="523">
        <v>620.64</v>
      </c>
      <c r="H59" s="510"/>
      <c r="I59" s="510"/>
      <c r="J59" s="507"/>
      <c r="K59" s="507"/>
      <c r="L59" s="503"/>
      <c r="M59" s="505"/>
      <c r="N59" s="505"/>
    </row>
    <row r="60" spans="1:14" s="867" customFormat="1" ht="15.75" x14ac:dyDescent="0.25">
      <c r="A60" s="868"/>
      <c r="B60" s="861" t="s">
        <v>8880</v>
      </c>
      <c r="C60" s="869"/>
      <c r="D60" s="869"/>
      <c r="E60" s="869"/>
      <c r="F60" s="869"/>
      <c r="G60" s="869"/>
      <c r="H60" s="870"/>
      <c r="I60" s="870"/>
      <c r="J60" s="871"/>
      <c r="K60" s="871"/>
      <c r="L60" s="866"/>
    </row>
    <row r="61" spans="1:14" s="511" customFormat="1" ht="15.75" x14ac:dyDescent="0.25">
      <c r="A61" s="525" t="s">
        <v>8707</v>
      </c>
      <c r="B61" s="526" t="s">
        <v>822</v>
      </c>
      <c r="C61" s="523"/>
      <c r="D61" s="523"/>
      <c r="E61" s="523"/>
      <c r="F61" s="523"/>
      <c r="G61" s="523"/>
      <c r="H61" s="510">
        <f>ROUND(SUM(G62:G63),2)</f>
        <v>2746.3</v>
      </c>
      <c r="I61" s="510" t="s">
        <v>814</v>
      </c>
      <c r="J61" s="507"/>
      <c r="K61" s="507"/>
      <c r="L61" s="503"/>
      <c r="M61" s="505"/>
      <c r="N61" s="505"/>
    </row>
    <row r="62" spans="1:14" s="511" customFormat="1" ht="15.75" x14ac:dyDescent="0.25">
      <c r="A62" s="525"/>
      <c r="B62" s="515" t="s">
        <v>8877</v>
      </c>
      <c r="C62" s="523"/>
      <c r="D62" s="523"/>
      <c r="E62" s="523"/>
      <c r="F62" s="523"/>
      <c r="G62" s="523">
        <v>1740.3</v>
      </c>
      <c r="H62" s="510"/>
      <c r="I62" s="510"/>
      <c r="J62" s="507"/>
      <c r="K62" s="507"/>
      <c r="L62" s="503"/>
      <c r="M62" s="505"/>
      <c r="N62" s="505"/>
    </row>
    <row r="63" spans="1:14" s="511" customFormat="1" ht="15.75" x14ac:dyDescent="0.25">
      <c r="A63" s="525"/>
      <c r="B63" s="515" t="s">
        <v>8878</v>
      </c>
      <c r="C63" s="523"/>
      <c r="D63" s="523"/>
      <c r="E63" s="523"/>
      <c r="F63" s="523"/>
      <c r="G63" s="523">
        <v>1006</v>
      </c>
      <c r="H63" s="510"/>
      <c r="I63" s="510"/>
      <c r="J63" s="507"/>
      <c r="K63" s="507"/>
      <c r="L63" s="503"/>
      <c r="M63" s="505"/>
      <c r="N63" s="505"/>
    </row>
    <row r="64" spans="1:14" s="511" customFormat="1" ht="31.5" x14ac:dyDescent="0.25">
      <c r="A64" s="525" t="s">
        <v>8709</v>
      </c>
      <c r="B64" s="526" t="s">
        <v>832</v>
      </c>
      <c r="C64" s="523"/>
      <c r="D64" s="523"/>
      <c r="E64" s="523"/>
      <c r="F64" s="523"/>
      <c r="G64" s="523"/>
      <c r="H64" s="510">
        <f>G65</f>
        <v>847.19</v>
      </c>
      <c r="I64" s="510" t="s">
        <v>164</v>
      </c>
      <c r="J64" s="507"/>
      <c r="K64" s="507"/>
      <c r="L64" s="503"/>
      <c r="M64" s="505"/>
      <c r="N64" s="505"/>
    </row>
    <row r="65" spans="1:14" s="511" customFormat="1" ht="15.75" x14ac:dyDescent="0.25">
      <c r="A65" s="525"/>
      <c r="B65" s="515" t="s">
        <v>8879</v>
      </c>
      <c r="C65" s="523"/>
      <c r="D65" s="523"/>
      <c r="E65" s="523"/>
      <c r="F65" s="523"/>
      <c r="G65" s="523">
        <v>847.19</v>
      </c>
      <c r="H65" s="510"/>
      <c r="I65" s="510"/>
      <c r="J65" s="507"/>
      <c r="K65" s="507"/>
      <c r="L65" s="503"/>
      <c r="M65" s="505"/>
      <c r="N65" s="505"/>
    </row>
    <row r="66" spans="1:14" s="511" customFormat="1" ht="15.75" x14ac:dyDescent="0.25">
      <c r="A66" s="525" t="s">
        <v>8711</v>
      </c>
      <c r="B66" s="526" t="str">
        <f>Planilha!D39</f>
        <v>CONCRETO USINADO 20,0MPa PARA BALDRAMES</v>
      </c>
      <c r="C66" s="523"/>
      <c r="D66" s="523"/>
      <c r="E66" s="523"/>
      <c r="F66" s="523"/>
      <c r="G66" s="523"/>
      <c r="H66" s="510">
        <f>G67</f>
        <v>50.83</v>
      </c>
      <c r="I66" s="510" t="s">
        <v>266</v>
      </c>
      <c r="J66" s="507"/>
      <c r="K66" s="507"/>
      <c r="L66" s="503"/>
      <c r="M66" s="505"/>
      <c r="N66" s="505"/>
    </row>
    <row r="67" spans="1:14" s="511" customFormat="1" ht="15.75" x14ac:dyDescent="0.25">
      <c r="A67" s="525"/>
      <c r="B67" s="515" t="s">
        <v>8879</v>
      </c>
      <c r="C67" s="523"/>
      <c r="D67" s="523"/>
      <c r="E67" s="523"/>
      <c r="F67" s="523"/>
      <c r="G67" s="523">
        <v>50.83</v>
      </c>
      <c r="H67" s="510"/>
      <c r="I67" s="510"/>
      <c r="J67" s="507"/>
      <c r="K67" s="507"/>
      <c r="L67" s="503"/>
      <c r="M67" s="505"/>
      <c r="N67" s="505"/>
    </row>
    <row r="68" spans="1:14" s="511" customFormat="1" ht="31.5" x14ac:dyDescent="0.25">
      <c r="A68" s="525" t="s">
        <v>8712</v>
      </c>
      <c r="B68" s="526" t="str">
        <f>Planilha!D40</f>
        <v>IMPERMEABILIZAÇÃO DE SUPERFÍCIE COM EMULSÃO ASFÁLTICA, 2 DEMÃOS AF_06/2018</v>
      </c>
      <c r="C68" s="523"/>
      <c r="D68" s="523"/>
      <c r="E68" s="523"/>
      <c r="F68" s="523"/>
      <c r="G68" s="523"/>
      <c r="H68" s="510">
        <f>H64</f>
        <v>847.19</v>
      </c>
      <c r="I68" s="510" t="s">
        <v>164</v>
      </c>
      <c r="J68" s="507"/>
      <c r="K68" s="507"/>
      <c r="L68" s="503"/>
      <c r="M68" s="505"/>
      <c r="N68" s="505"/>
    </row>
    <row r="69" spans="1:14" s="511" customFormat="1" ht="15.75" x14ac:dyDescent="0.25">
      <c r="A69" s="525"/>
      <c r="B69" s="515" t="s">
        <v>8884</v>
      </c>
      <c r="C69" s="523"/>
      <c r="D69" s="523"/>
      <c r="E69" s="523"/>
      <c r="F69" s="523"/>
      <c r="G69" s="523"/>
      <c r="H69" s="510"/>
      <c r="I69" s="510"/>
      <c r="J69" s="507"/>
      <c r="K69" s="507"/>
      <c r="L69" s="503"/>
      <c r="M69" s="505"/>
      <c r="N69" s="505"/>
    </row>
    <row r="70" spans="1:14" s="867" customFormat="1" ht="15.75" x14ac:dyDescent="0.25">
      <c r="A70" s="868"/>
      <c r="B70" s="861" t="s">
        <v>8882</v>
      </c>
      <c r="C70" s="869"/>
      <c r="D70" s="869"/>
      <c r="E70" s="869"/>
      <c r="F70" s="869"/>
      <c r="G70" s="869"/>
      <c r="H70" s="870"/>
      <c r="I70" s="870"/>
      <c r="J70" s="871"/>
      <c r="K70" s="871"/>
      <c r="L70" s="866"/>
    </row>
    <row r="71" spans="1:14" s="511" customFormat="1" ht="15.75" x14ac:dyDescent="0.25">
      <c r="A71" s="525" t="s">
        <v>8713</v>
      </c>
      <c r="B71" s="526" t="s">
        <v>822</v>
      </c>
      <c r="C71" s="523"/>
      <c r="D71" s="523"/>
      <c r="E71" s="523"/>
      <c r="F71" s="523"/>
      <c r="G71" s="523"/>
      <c r="H71" s="510">
        <f>ROUND(SUM(G72:G73),2)</f>
        <v>3812.8</v>
      </c>
      <c r="I71" s="510" t="s">
        <v>814</v>
      </c>
      <c r="J71" s="507"/>
      <c r="K71" s="507"/>
      <c r="L71" s="503"/>
      <c r="M71" s="505"/>
      <c r="N71" s="505"/>
    </row>
    <row r="72" spans="1:14" s="511" customFormat="1" ht="15.75" x14ac:dyDescent="0.25">
      <c r="A72" s="525"/>
      <c r="B72" s="515" t="s">
        <v>8877</v>
      </c>
      <c r="C72" s="523"/>
      <c r="D72" s="523"/>
      <c r="E72" s="523"/>
      <c r="F72" s="523"/>
      <c r="G72" s="523">
        <v>3049</v>
      </c>
      <c r="H72" s="510"/>
      <c r="I72" s="510"/>
      <c r="J72" s="507"/>
      <c r="K72" s="507"/>
      <c r="L72" s="503"/>
      <c r="M72" s="505"/>
      <c r="N72" s="505"/>
    </row>
    <row r="73" spans="1:14" s="511" customFormat="1" ht="15.75" x14ac:dyDescent="0.25">
      <c r="A73" s="525"/>
      <c r="B73" s="515" t="s">
        <v>8878</v>
      </c>
      <c r="C73" s="523"/>
      <c r="D73" s="523"/>
      <c r="E73" s="523"/>
      <c r="F73" s="523"/>
      <c r="G73" s="523">
        <v>763.8</v>
      </c>
      <c r="H73" s="510"/>
      <c r="I73" s="510"/>
      <c r="J73" s="507"/>
      <c r="K73" s="507"/>
      <c r="L73" s="503"/>
      <c r="M73" s="505"/>
      <c r="N73" s="505"/>
    </row>
    <row r="74" spans="1:14" s="511" customFormat="1" ht="31.5" x14ac:dyDescent="0.25">
      <c r="A74" s="525" t="s">
        <v>8714</v>
      </c>
      <c r="B74" s="526" t="s">
        <v>832</v>
      </c>
      <c r="C74" s="523"/>
      <c r="D74" s="523"/>
      <c r="E74" s="523"/>
      <c r="F74" s="523"/>
      <c r="G74" s="523"/>
      <c r="H74" s="510">
        <f>G75</f>
        <v>540.29999999999995</v>
      </c>
      <c r="I74" s="510" t="s">
        <v>164</v>
      </c>
      <c r="J74" s="507"/>
      <c r="K74" s="507"/>
      <c r="L74" s="503"/>
      <c r="M74" s="505"/>
      <c r="N74" s="505"/>
    </row>
    <row r="75" spans="1:14" s="511" customFormat="1" ht="15.75" x14ac:dyDescent="0.25">
      <c r="A75" s="525"/>
      <c r="B75" s="515" t="s">
        <v>8879</v>
      </c>
      <c r="C75" s="523"/>
      <c r="D75" s="523"/>
      <c r="E75" s="523"/>
      <c r="F75" s="523"/>
      <c r="G75" s="523">
        <v>540.29999999999995</v>
      </c>
      <c r="H75" s="510"/>
      <c r="I75" s="510"/>
      <c r="J75" s="507"/>
      <c r="K75" s="507"/>
      <c r="L75" s="503"/>
      <c r="M75" s="505"/>
      <c r="N75" s="505"/>
    </row>
    <row r="76" spans="1:14" s="511" customFormat="1" ht="31.5" x14ac:dyDescent="0.25">
      <c r="A76" s="525" t="s">
        <v>8715</v>
      </c>
      <c r="B76" s="526" t="s">
        <v>856</v>
      </c>
      <c r="C76" s="523"/>
      <c r="D76" s="523"/>
      <c r="E76" s="523"/>
      <c r="F76" s="523"/>
      <c r="G76" s="523"/>
      <c r="H76" s="510">
        <f>G77</f>
        <v>30.34</v>
      </c>
      <c r="I76" s="510" t="s">
        <v>266</v>
      </c>
      <c r="J76" s="507"/>
      <c r="K76" s="507"/>
      <c r="L76" s="503"/>
      <c r="M76" s="505"/>
      <c r="N76" s="505"/>
    </row>
    <row r="77" spans="1:14" s="511" customFormat="1" ht="15.75" x14ac:dyDescent="0.25">
      <c r="A77" s="525"/>
      <c r="B77" s="515" t="s">
        <v>8879</v>
      </c>
      <c r="C77" s="523"/>
      <c r="D77" s="523"/>
      <c r="E77" s="523"/>
      <c r="F77" s="523"/>
      <c r="G77" s="523">
        <v>30.34</v>
      </c>
      <c r="H77" s="510"/>
      <c r="I77" s="510"/>
      <c r="J77" s="507"/>
      <c r="K77" s="507"/>
      <c r="L77" s="503"/>
      <c r="M77" s="505"/>
      <c r="N77" s="505"/>
    </row>
    <row r="78" spans="1:14" s="867" customFormat="1" ht="15.75" x14ac:dyDescent="0.25">
      <c r="A78" s="868"/>
      <c r="B78" s="861" t="s">
        <v>8883</v>
      </c>
      <c r="C78" s="869"/>
      <c r="D78" s="869"/>
      <c r="E78" s="869"/>
      <c r="F78" s="869"/>
      <c r="G78" s="869"/>
      <c r="H78" s="870"/>
      <c r="I78" s="870"/>
      <c r="J78" s="871"/>
      <c r="K78" s="871"/>
      <c r="L78" s="866"/>
    </row>
    <row r="79" spans="1:14" s="511" customFormat="1" ht="15.75" x14ac:dyDescent="0.25">
      <c r="A79" s="525" t="s">
        <v>8716</v>
      </c>
      <c r="B79" s="526" t="s">
        <v>822</v>
      </c>
      <c r="C79" s="523"/>
      <c r="D79" s="523"/>
      <c r="E79" s="523"/>
      <c r="F79" s="523"/>
      <c r="G79" s="523"/>
      <c r="H79" s="510">
        <f>ROUND(SUM(G80:G81),2)</f>
        <v>4709.8</v>
      </c>
      <c r="I79" s="510" t="s">
        <v>814</v>
      </c>
      <c r="J79" s="507"/>
      <c r="K79" s="507"/>
      <c r="L79" s="503"/>
      <c r="M79" s="505"/>
      <c r="N79" s="505"/>
    </row>
    <row r="80" spans="1:14" s="511" customFormat="1" ht="15.75" x14ac:dyDescent="0.25">
      <c r="A80" s="525"/>
      <c r="B80" s="515" t="s">
        <v>8877</v>
      </c>
      <c r="C80" s="523"/>
      <c r="D80" s="523"/>
      <c r="E80" s="523"/>
      <c r="F80" s="523"/>
      <c r="G80" s="523">
        <v>3798.6</v>
      </c>
      <c r="H80" s="510"/>
      <c r="I80" s="510"/>
      <c r="J80" s="507"/>
      <c r="K80" s="507"/>
      <c r="L80" s="503"/>
      <c r="M80" s="505"/>
      <c r="N80" s="505"/>
    </row>
    <row r="81" spans="1:14" s="511" customFormat="1" ht="15.75" x14ac:dyDescent="0.25">
      <c r="A81" s="525"/>
      <c r="B81" s="515" t="s">
        <v>8878</v>
      </c>
      <c r="C81" s="523"/>
      <c r="D81" s="523"/>
      <c r="E81" s="523"/>
      <c r="F81" s="523"/>
      <c r="G81" s="523">
        <v>911.2</v>
      </c>
      <c r="H81" s="510"/>
      <c r="I81" s="510"/>
      <c r="J81" s="507"/>
      <c r="K81" s="507"/>
      <c r="L81" s="503"/>
      <c r="M81" s="505"/>
      <c r="N81" s="505"/>
    </row>
    <row r="82" spans="1:14" s="511" customFormat="1" ht="31.5" x14ac:dyDescent="0.25">
      <c r="A82" s="525" t="s">
        <v>8718</v>
      </c>
      <c r="B82" s="526" t="s">
        <v>832</v>
      </c>
      <c r="C82" s="523"/>
      <c r="D82" s="523"/>
      <c r="E82" s="523"/>
      <c r="F82" s="523"/>
      <c r="G82" s="523"/>
      <c r="H82" s="510">
        <f>G83</f>
        <v>1084.18</v>
      </c>
      <c r="I82" s="510" t="s">
        <v>164</v>
      </c>
      <c r="J82" s="507"/>
      <c r="K82" s="507"/>
      <c r="L82" s="503"/>
      <c r="M82" s="505"/>
      <c r="N82" s="505"/>
    </row>
    <row r="83" spans="1:14" s="511" customFormat="1" ht="15.75" x14ac:dyDescent="0.25">
      <c r="A83" s="525"/>
      <c r="B83" s="515" t="s">
        <v>8879</v>
      </c>
      <c r="C83" s="523"/>
      <c r="D83" s="523"/>
      <c r="E83" s="523"/>
      <c r="F83" s="523"/>
      <c r="G83" s="523">
        <v>1084.18</v>
      </c>
      <c r="H83" s="510"/>
      <c r="I83" s="510"/>
      <c r="J83" s="507"/>
      <c r="K83" s="507"/>
      <c r="L83" s="503"/>
      <c r="M83" s="505"/>
      <c r="N83" s="505"/>
    </row>
    <row r="84" spans="1:14" s="511" customFormat="1" ht="31.5" x14ac:dyDescent="0.25">
      <c r="A84" s="525" t="s">
        <v>8898</v>
      </c>
      <c r="B84" s="526" t="s">
        <v>856</v>
      </c>
      <c r="C84" s="523"/>
      <c r="D84" s="523"/>
      <c r="E84" s="523"/>
      <c r="F84" s="523"/>
      <c r="G84" s="523"/>
      <c r="H84" s="510">
        <f>G85</f>
        <v>68.61</v>
      </c>
      <c r="I84" s="510" t="s">
        <v>266</v>
      </c>
      <c r="J84" s="507"/>
      <c r="K84" s="507"/>
      <c r="L84" s="503"/>
      <c r="M84" s="505"/>
      <c r="N84" s="505"/>
    </row>
    <row r="85" spans="1:14" s="511" customFormat="1" ht="15.75" x14ac:dyDescent="0.25">
      <c r="A85" s="525"/>
      <c r="B85" s="515" t="s">
        <v>8879</v>
      </c>
      <c r="C85" s="523"/>
      <c r="D85" s="523"/>
      <c r="E85" s="523"/>
      <c r="F85" s="523"/>
      <c r="G85" s="523">
        <v>68.61</v>
      </c>
      <c r="H85" s="510"/>
      <c r="I85" s="510"/>
      <c r="J85" s="507"/>
      <c r="K85" s="507"/>
      <c r="L85" s="503"/>
      <c r="M85" s="505"/>
      <c r="N85" s="505"/>
    </row>
    <row r="86" spans="1:14" s="867" customFormat="1" ht="15" customHeight="1" x14ac:dyDescent="0.25">
      <c r="A86" s="860"/>
      <c r="B86" s="861" t="s">
        <v>8065</v>
      </c>
      <c r="C86" s="862"/>
      <c r="D86" s="862"/>
      <c r="E86" s="862"/>
      <c r="F86" s="862"/>
      <c r="G86" s="862"/>
      <c r="H86" s="863"/>
      <c r="I86" s="863"/>
      <c r="J86" s="864"/>
      <c r="K86" s="865"/>
      <c r="L86" s="866"/>
    </row>
    <row r="87" spans="1:14" s="511" customFormat="1" ht="31.5" x14ac:dyDescent="0.25">
      <c r="A87" s="525" t="s">
        <v>8899</v>
      </c>
      <c r="B87" s="526" t="s">
        <v>5652</v>
      </c>
      <c r="C87" s="523"/>
      <c r="D87" s="523"/>
      <c r="E87" s="523"/>
      <c r="F87" s="523"/>
      <c r="G87" s="523"/>
      <c r="H87" s="510">
        <f>ROUND(SUM(G88:G90),2)</f>
        <v>1570.44</v>
      </c>
      <c r="I87" s="510" t="s">
        <v>164</v>
      </c>
      <c r="J87" s="507"/>
      <c r="K87" s="507"/>
      <c r="L87" s="503"/>
      <c r="M87" s="505"/>
      <c r="N87" s="505"/>
    </row>
    <row r="88" spans="1:14" s="511" customFormat="1" ht="15.75" customHeight="1" x14ac:dyDescent="0.25">
      <c r="A88" s="525"/>
      <c r="B88" s="515" t="s">
        <v>8890</v>
      </c>
      <c r="C88" s="523"/>
      <c r="D88" s="523"/>
      <c r="E88" s="523"/>
      <c r="F88" s="523"/>
      <c r="G88" s="523">
        <v>1550</v>
      </c>
      <c r="H88" s="510"/>
      <c r="I88" s="510"/>
      <c r="J88" s="507"/>
      <c r="K88" s="507"/>
      <c r="L88" s="503"/>
      <c r="M88" s="505"/>
      <c r="N88" s="505"/>
    </row>
    <row r="89" spans="1:14" s="511" customFormat="1" ht="15.75" customHeight="1" x14ac:dyDescent="0.25">
      <c r="A89" s="525"/>
      <c r="B89" s="515" t="s">
        <v>8887</v>
      </c>
      <c r="C89" s="523"/>
      <c r="D89" s="523"/>
      <c r="E89" s="523"/>
      <c r="F89" s="523"/>
      <c r="G89" s="523">
        <v>2.81</v>
      </c>
      <c r="H89" s="510"/>
      <c r="I89" s="510"/>
      <c r="J89" s="507"/>
      <c r="K89" s="507"/>
      <c r="L89" s="503"/>
      <c r="M89" s="505"/>
      <c r="N89" s="505"/>
    </row>
    <row r="90" spans="1:14" s="511" customFormat="1" ht="15.75" customHeight="1" x14ac:dyDescent="0.25">
      <c r="A90" s="525"/>
      <c r="B90" s="515" t="s">
        <v>8888</v>
      </c>
      <c r="C90" s="523"/>
      <c r="D90" s="523"/>
      <c r="E90" s="523"/>
      <c r="F90" s="523"/>
      <c r="G90" s="523">
        <v>17.63</v>
      </c>
      <c r="H90" s="510"/>
      <c r="I90" s="510"/>
      <c r="J90" s="507"/>
      <c r="K90" s="507"/>
      <c r="L90" s="503"/>
      <c r="M90" s="505"/>
      <c r="N90" s="505"/>
    </row>
    <row r="91" spans="1:14" s="599" customFormat="1" ht="37.5" customHeight="1" x14ac:dyDescent="0.25">
      <c r="A91" s="593" t="s">
        <v>8900</v>
      </c>
      <c r="B91" s="594" t="str">
        <f>Planilha!D51</f>
        <v>IMPERMEABILIZAÇÃO COM MANTA ASFÁLTICA PRÉ-FABRICADA, E= 4 MM</v>
      </c>
      <c r="C91" s="595"/>
      <c r="D91" s="595"/>
      <c r="E91" s="595"/>
      <c r="F91" s="595"/>
      <c r="G91" s="595"/>
      <c r="H91" s="596">
        <f>ROUND(SUM(G92:G97),2)</f>
        <v>238.41</v>
      </c>
      <c r="I91" s="596" t="s">
        <v>164</v>
      </c>
      <c r="J91" s="597" t="s">
        <v>9370</v>
      </c>
      <c r="K91" s="597"/>
      <c r="L91" s="598"/>
    </row>
    <row r="92" spans="1:14" s="599" customFormat="1" ht="15.75" customHeight="1" x14ac:dyDescent="0.25">
      <c r="A92" s="593"/>
      <c r="B92" s="600" t="s">
        <v>8891</v>
      </c>
      <c r="C92" s="595"/>
      <c r="D92" s="595"/>
      <c r="E92" s="595"/>
      <c r="F92" s="595"/>
      <c r="G92" s="595">
        <f>G89+G90</f>
        <v>20.439999999999998</v>
      </c>
      <c r="H92" s="596"/>
      <c r="I92" s="596"/>
      <c r="J92" s="597"/>
      <c r="K92" s="597"/>
      <c r="L92" s="598"/>
    </row>
    <row r="93" spans="1:14" s="599" customFormat="1" ht="15.75" customHeight="1" x14ac:dyDescent="0.25">
      <c r="A93" s="593"/>
      <c r="B93" s="600" t="s">
        <v>9350</v>
      </c>
      <c r="C93" s="595"/>
      <c r="D93" s="595"/>
      <c r="E93" s="595"/>
      <c r="F93" s="595"/>
      <c r="G93" s="595">
        <f>G1506</f>
        <v>116.09</v>
      </c>
      <c r="H93" s="596"/>
      <c r="I93" s="596"/>
      <c r="J93" s="597"/>
      <c r="K93" s="597"/>
      <c r="L93" s="598"/>
    </row>
    <row r="94" spans="1:14" s="599" customFormat="1" ht="15.75" customHeight="1" x14ac:dyDescent="0.25">
      <c r="A94" s="593"/>
      <c r="B94" s="600" t="s">
        <v>9351</v>
      </c>
      <c r="C94" s="595"/>
      <c r="D94" s="595"/>
      <c r="E94" s="595"/>
      <c r="F94" s="595"/>
      <c r="G94" s="595">
        <f>G1507</f>
        <v>20.260000000000002</v>
      </c>
      <c r="H94" s="596"/>
      <c r="I94" s="596"/>
      <c r="J94" s="597"/>
      <c r="K94" s="597"/>
      <c r="L94" s="598"/>
    </row>
    <row r="95" spans="1:14" s="599" customFormat="1" ht="15.75" customHeight="1" x14ac:dyDescent="0.25">
      <c r="A95" s="593"/>
      <c r="B95" s="600" t="s">
        <v>9352</v>
      </c>
      <c r="C95" s="595"/>
      <c r="D95" s="595"/>
      <c r="E95" s="595"/>
      <c r="F95" s="595"/>
      <c r="G95" s="595">
        <f>G1508</f>
        <v>21</v>
      </c>
      <c r="H95" s="596"/>
      <c r="I95" s="596"/>
      <c r="J95" s="597"/>
      <c r="K95" s="597"/>
      <c r="L95" s="598"/>
    </row>
    <row r="96" spans="1:14" s="599" customFormat="1" ht="15.75" customHeight="1" x14ac:dyDescent="0.25">
      <c r="A96" s="593"/>
      <c r="B96" s="600" t="s">
        <v>9353</v>
      </c>
      <c r="C96" s="595"/>
      <c r="D96" s="595"/>
      <c r="E96" s="595"/>
      <c r="F96" s="595"/>
      <c r="G96" s="595">
        <f>G1509</f>
        <v>30.96</v>
      </c>
      <c r="H96" s="596"/>
      <c r="I96" s="596"/>
      <c r="J96" s="597"/>
      <c r="K96" s="597"/>
      <c r="L96" s="598"/>
    </row>
    <row r="97" spans="1:14" s="599" customFormat="1" ht="15.75" customHeight="1" x14ac:dyDescent="0.25">
      <c r="A97" s="593"/>
      <c r="B97" s="600" t="s">
        <v>9354</v>
      </c>
      <c r="C97" s="595"/>
      <c r="D97" s="595"/>
      <c r="E97" s="595"/>
      <c r="F97" s="595"/>
      <c r="G97" s="595">
        <f>G1510</f>
        <v>29.66</v>
      </c>
      <c r="H97" s="596"/>
      <c r="I97" s="596"/>
      <c r="J97" s="597"/>
      <c r="K97" s="597"/>
      <c r="L97" s="598"/>
    </row>
    <row r="98" spans="1:14" s="535" customFormat="1" ht="15.75" x14ac:dyDescent="0.25">
      <c r="A98" s="561">
        <v>7</v>
      </c>
      <c r="B98" s="562" t="s">
        <v>8066</v>
      </c>
      <c r="C98" s="563"/>
      <c r="D98" s="563"/>
      <c r="E98" s="563"/>
      <c r="F98" s="563"/>
      <c r="G98" s="563"/>
      <c r="H98" s="563"/>
      <c r="I98" s="563"/>
      <c r="J98" s="591"/>
      <c r="K98" s="506"/>
      <c r="L98" s="540"/>
      <c r="M98" s="540"/>
      <c r="N98" s="540"/>
    </row>
    <row r="99" spans="1:14" ht="31.5" x14ac:dyDescent="0.25">
      <c r="A99" s="564" t="s">
        <v>8722</v>
      </c>
      <c r="B99" s="526" t="s">
        <v>1042</v>
      </c>
      <c r="C99" s="523"/>
      <c r="D99" s="523"/>
      <c r="E99" s="523"/>
      <c r="F99" s="523"/>
      <c r="G99" s="523"/>
      <c r="H99" s="510">
        <f>ROUND((G100+G101),2)</f>
        <v>103.49</v>
      </c>
      <c r="I99" s="510" t="s">
        <v>164</v>
      </c>
    </row>
    <row r="100" spans="1:14" ht="15" customHeight="1" x14ac:dyDescent="0.25">
      <c r="A100" s="525"/>
      <c r="B100" s="515" t="s">
        <v>8887</v>
      </c>
      <c r="C100" s="523"/>
      <c r="D100" s="523">
        <v>18.62</v>
      </c>
      <c r="E100" s="523"/>
      <c r="F100" s="523">
        <v>2.1</v>
      </c>
      <c r="G100" s="523">
        <f>F100*D100</f>
        <v>39.102000000000004</v>
      </c>
      <c r="H100" s="510"/>
      <c r="I100" s="510"/>
    </row>
    <row r="101" spans="1:14" ht="15" customHeight="1" x14ac:dyDescent="0.25">
      <c r="A101" s="564"/>
      <c r="B101" s="515" t="s">
        <v>8889</v>
      </c>
      <c r="C101" s="523"/>
      <c r="D101" s="523">
        <v>30.66</v>
      </c>
      <c r="E101" s="523"/>
      <c r="F101" s="523">
        <v>2.1</v>
      </c>
      <c r="G101" s="523">
        <f>F101*D101</f>
        <v>64.38600000000001</v>
      </c>
      <c r="H101" s="510"/>
      <c r="I101" s="510"/>
    </row>
    <row r="102" spans="1:14" ht="31.5" x14ac:dyDescent="0.25">
      <c r="A102" s="525" t="s">
        <v>8724</v>
      </c>
      <c r="B102" s="526" t="s">
        <v>1022</v>
      </c>
      <c r="C102" s="523"/>
      <c r="D102" s="523"/>
      <c r="E102" s="523"/>
      <c r="F102" s="523"/>
      <c r="G102" s="523"/>
      <c r="H102" s="510">
        <f>ROUND((SUM(G103:G340)-H342),2)</f>
        <v>2426.8000000000002</v>
      </c>
      <c r="I102" s="510" t="s">
        <v>164</v>
      </c>
    </row>
    <row r="103" spans="1:14" ht="15.75" customHeight="1" x14ac:dyDescent="0.25">
      <c r="A103" s="525"/>
      <c r="B103" s="515" t="s">
        <v>8128</v>
      </c>
      <c r="C103" s="523"/>
      <c r="D103" s="523">
        <f>0.15+4.5+0.15+1.85+0.15+2.85</f>
        <v>9.65</v>
      </c>
      <c r="E103" s="523"/>
      <c r="F103" s="523">
        <v>2.6</v>
      </c>
      <c r="G103" s="523">
        <f>F103*D103</f>
        <v>25.090000000000003</v>
      </c>
      <c r="H103" s="510"/>
      <c r="I103" s="510"/>
    </row>
    <row r="104" spans="1:14" ht="15.75" customHeight="1" x14ac:dyDescent="0.25">
      <c r="A104" s="525"/>
      <c r="B104" s="515" t="s">
        <v>8129</v>
      </c>
      <c r="C104" s="523"/>
      <c r="D104" s="523">
        <v>0.5</v>
      </c>
      <c r="E104" s="523"/>
      <c r="F104" s="523">
        <v>2.6</v>
      </c>
      <c r="G104" s="523">
        <f t="shared" ref="G104:G167" si="0">F104*D104</f>
        <v>1.3</v>
      </c>
      <c r="H104" s="510"/>
      <c r="I104" s="510"/>
    </row>
    <row r="105" spans="1:14" ht="15.75" customHeight="1" x14ac:dyDescent="0.25">
      <c r="A105" s="525"/>
      <c r="B105" s="515" t="s">
        <v>8129</v>
      </c>
      <c r="C105" s="523"/>
      <c r="D105" s="523">
        <f>0.15+7.8+0.15</f>
        <v>8.1</v>
      </c>
      <c r="E105" s="523"/>
      <c r="F105" s="523">
        <v>2.6</v>
      </c>
      <c r="G105" s="523">
        <f t="shared" si="0"/>
        <v>21.06</v>
      </c>
      <c r="H105" s="510"/>
      <c r="I105" s="510"/>
    </row>
    <row r="106" spans="1:14" ht="15.75" customHeight="1" x14ac:dyDescent="0.25">
      <c r="A106" s="525"/>
      <c r="B106" s="515" t="s">
        <v>8129</v>
      </c>
      <c r="C106" s="523"/>
      <c r="D106" s="523">
        <v>0.5</v>
      </c>
      <c r="E106" s="523"/>
      <c r="F106" s="523">
        <v>2.6</v>
      </c>
      <c r="G106" s="523">
        <f t="shared" si="0"/>
        <v>1.3</v>
      </c>
      <c r="H106" s="510"/>
      <c r="I106" s="510"/>
    </row>
    <row r="107" spans="1:14" ht="15.75" customHeight="1" x14ac:dyDescent="0.25">
      <c r="A107" s="525"/>
      <c r="B107" s="515" t="s">
        <v>8129</v>
      </c>
      <c r="C107" s="523"/>
      <c r="D107" s="523">
        <v>6.75</v>
      </c>
      <c r="E107" s="523"/>
      <c r="F107" s="523">
        <v>2.6</v>
      </c>
      <c r="G107" s="523">
        <f t="shared" si="0"/>
        <v>17.55</v>
      </c>
      <c r="H107" s="510"/>
      <c r="I107" s="510"/>
    </row>
    <row r="108" spans="1:14" ht="15.75" customHeight="1" x14ac:dyDescent="0.25">
      <c r="A108" s="525"/>
      <c r="B108" s="515" t="s">
        <v>8129</v>
      </c>
      <c r="C108" s="523"/>
      <c r="D108" s="523">
        <v>0.5</v>
      </c>
      <c r="E108" s="523"/>
      <c r="F108" s="523">
        <v>2.6</v>
      </c>
      <c r="G108" s="523">
        <f t="shared" si="0"/>
        <v>1.3</v>
      </c>
      <c r="H108" s="510"/>
      <c r="I108" s="510"/>
    </row>
    <row r="109" spans="1:14" ht="15.75" customHeight="1" x14ac:dyDescent="0.25">
      <c r="A109" s="525"/>
      <c r="B109" s="515" t="s">
        <v>8129</v>
      </c>
      <c r="C109" s="523"/>
      <c r="D109" s="523">
        <v>8.4</v>
      </c>
      <c r="E109" s="523"/>
      <c r="F109" s="523">
        <v>2.6</v>
      </c>
      <c r="G109" s="523">
        <f t="shared" si="0"/>
        <v>21.840000000000003</v>
      </c>
      <c r="H109" s="510"/>
      <c r="I109" s="510"/>
    </row>
    <row r="110" spans="1:14" ht="15.75" customHeight="1" x14ac:dyDescent="0.25">
      <c r="A110" s="525"/>
      <c r="B110" s="515" t="s">
        <v>8129</v>
      </c>
      <c r="C110" s="523"/>
      <c r="D110" s="523">
        <v>0.5</v>
      </c>
      <c r="E110" s="523"/>
      <c r="F110" s="523">
        <v>2.6</v>
      </c>
      <c r="G110" s="523">
        <f t="shared" si="0"/>
        <v>1.3</v>
      </c>
      <c r="H110" s="510"/>
      <c r="I110" s="510"/>
    </row>
    <row r="111" spans="1:14" ht="15.75" customHeight="1" x14ac:dyDescent="0.25">
      <c r="A111" s="525"/>
      <c r="B111" s="515" t="s">
        <v>8129</v>
      </c>
      <c r="C111" s="523"/>
      <c r="D111" s="523">
        <v>3.85</v>
      </c>
      <c r="E111" s="523"/>
      <c r="F111" s="523">
        <v>2.6</v>
      </c>
      <c r="G111" s="523">
        <f t="shared" si="0"/>
        <v>10.01</v>
      </c>
      <c r="H111" s="510"/>
      <c r="I111" s="510"/>
    </row>
    <row r="112" spans="1:14" ht="15.75" customHeight="1" x14ac:dyDescent="0.25">
      <c r="A112" s="525"/>
      <c r="B112" s="515" t="s">
        <v>8129</v>
      </c>
      <c r="C112" s="523"/>
      <c r="D112" s="523">
        <v>49.3</v>
      </c>
      <c r="E112" s="523"/>
      <c r="F112" s="523">
        <v>2.6</v>
      </c>
      <c r="G112" s="523">
        <f t="shared" si="0"/>
        <v>128.18</v>
      </c>
      <c r="H112" s="510"/>
      <c r="I112" s="510"/>
    </row>
    <row r="113" spans="1:9" ht="15.75" customHeight="1" x14ac:dyDescent="0.25">
      <c r="A113" s="525"/>
      <c r="B113" s="515" t="s">
        <v>8129</v>
      </c>
      <c r="C113" s="523"/>
      <c r="D113" s="523">
        <v>8.48</v>
      </c>
      <c r="E113" s="523"/>
      <c r="F113" s="523">
        <v>2.6</v>
      </c>
      <c r="G113" s="523">
        <f t="shared" si="0"/>
        <v>22.048000000000002</v>
      </c>
      <c r="H113" s="510"/>
      <c r="I113" s="510"/>
    </row>
    <row r="114" spans="1:9" ht="15.75" customHeight="1" x14ac:dyDescent="0.25">
      <c r="A114" s="525"/>
      <c r="B114" s="515" t="s">
        <v>8129</v>
      </c>
      <c r="C114" s="523"/>
      <c r="D114" s="523">
        <v>3.5</v>
      </c>
      <c r="E114" s="523"/>
      <c r="F114" s="523">
        <v>2.6</v>
      </c>
      <c r="G114" s="523">
        <f t="shared" si="0"/>
        <v>9.1</v>
      </c>
      <c r="H114" s="510"/>
      <c r="I114" s="510"/>
    </row>
    <row r="115" spans="1:9" ht="15.75" customHeight="1" x14ac:dyDescent="0.25">
      <c r="A115" s="525"/>
      <c r="B115" s="515" t="s">
        <v>8129</v>
      </c>
      <c r="C115" s="523"/>
      <c r="D115" s="523">
        <v>5</v>
      </c>
      <c r="E115" s="523"/>
      <c r="F115" s="523">
        <v>2.6</v>
      </c>
      <c r="G115" s="523">
        <f t="shared" si="0"/>
        <v>13</v>
      </c>
      <c r="H115" s="510"/>
      <c r="I115" s="510"/>
    </row>
    <row r="116" spans="1:9" ht="15.75" customHeight="1" x14ac:dyDescent="0.25">
      <c r="A116" s="525"/>
      <c r="B116" s="515" t="s">
        <v>8129</v>
      </c>
      <c r="C116" s="523"/>
      <c r="D116" s="523">
        <v>36.549999999999997</v>
      </c>
      <c r="E116" s="523"/>
      <c r="F116" s="523">
        <v>2.6</v>
      </c>
      <c r="G116" s="523">
        <f t="shared" si="0"/>
        <v>95.03</v>
      </c>
      <c r="H116" s="510"/>
      <c r="I116" s="510"/>
    </row>
    <row r="117" spans="1:9" ht="15.75" customHeight="1" x14ac:dyDescent="0.25">
      <c r="A117" s="525"/>
      <c r="B117" s="515" t="s">
        <v>8129</v>
      </c>
      <c r="C117" s="523"/>
      <c r="D117" s="523">
        <v>1.5</v>
      </c>
      <c r="E117" s="523"/>
      <c r="F117" s="523">
        <v>2.6</v>
      </c>
      <c r="G117" s="523">
        <f t="shared" si="0"/>
        <v>3.9000000000000004</v>
      </c>
      <c r="H117" s="510"/>
      <c r="I117" s="510"/>
    </row>
    <row r="118" spans="1:9" ht="15.75" customHeight="1" x14ac:dyDescent="0.25">
      <c r="A118" s="525"/>
      <c r="B118" s="515" t="s">
        <v>8129</v>
      </c>
      <c r="C118" s="523"/>
      <c r="D118" s="523">
        <v>10.199999999999999</v>
      </c>
      <c r="E118" s="523"/>
      <c r="F118" s="523">
        <v>2.6</v>
      </c>
      <c r="G118" s="523">
        <f t="shared" si="0"/>
        <v>26.52</v>
      </c>
      <c r="H118" s="510"/>
      <c r="I118" s="510"/>
    </row>
    <row r="119" spans="1:9" ht="15.75" customHeight="1" x14ac:dyDescent="0.25">
      <c r="A119" s="525"/>
      <c r="B119" s="515" t="s">
        <v>8129</v>
      </c>
      <c r="C119" s="523"/>
      <c r="D119" s="523">
        <v>9.56</v>
      </c>
      <c r="E119" s="523"/>
      <c r="F119" s="523">
        <v>2.6</v>
      </c>
      <c r="G119" s="523">
        <f t="shared" si="0"/>
        <v>24.856000000000002</v>
      </c>
      <c r="H119" s="510"/>
      <c r="I119" s="510"/>
    </row>
    <row r="120" spans="1:9" ht="15.75" customHeight="1" x14ac:dyDescent="0.25">
      <c r="A120" s="525"/>
      <c r="B120" s="515" t="s">
        <v>8129</v>
      </c>
      <c r="C120" s="523"/>
      <c r="D120" s="523">
        <v>1.5</v>
      </c>
      <c r="E120" s="523"/>
      <c r="F120" s="523">
        <v>2.6</v>
      </c>
      <c r="G120" s="523">
        <f t="shared" si="0"/>
        <v>3.9000000000000004</v>
      </c>
      <c r="H120" s="510"/>
      <c r="I120" s="510"/>
    </row>
    <row r="121" spans="1:9" ht="15.75" customHeight="1" x14ac:dyDescent="0.25">
      <c r="A121" s="525"/>
      <c r="B121" s="515" t="s">
        <v>8129</v>
      </c>
      <c r="C121" s="523"/>
      <c r="D121" s="523">
        <v>15.85</v>
      </c>
      <c r="E121" s="523"/>
      <c r="F121" s="523">
        <v>2.6</v>
      </c>
      <c r="G121" s="523">
        <f t="shared" si="0"/>
        <v>41.21</v>
      </c>
      <c r="H121" s="510"/>
      <c r="I121" s="510"/>
    </row>
    <row r="122" spans="1:9" ht="15.75" customHeight="1" x14ac:dyDescent="0.25">
      <c r="A122" s="525"/>
      <c r="B122" s="515" t="s">
        <v>8129</v>
      </c>
      <c r="C122" s="523"/>
      <c r="D122" s="523">
        <v>8.1</v>
      </c>
      <c r="E122" s="523"/>
      <c r="F122" s="523">
        <v>2.6</v>
      </c>
      <c r="G122" s="523">
        <f t="shared" si="0"/>
        <v>21.06</v>
      </c>
      <c r="H122" s="510"/>
      <c r="I122" s="510"/>
    </row>
    <row r="123" spans="1:9" ht="15.75" customHeight="1" x14ac:dyDescent="0.25">
      <c r="A123" s="525"/>
      <c r="B123" s="515" t="s">
        <v>8129</v>
      </c>
      <c r="C123" s="523"/>
      <c r="D123" s="523">
        <v>12</v>
      </c>
      <c r="E123" s="523"/>
      <c r="F123" s="523">
        <v>2.6</v>
      </c>
      <c r="G123" s="523">
        <f t="shared" si="0"/>
        <v>31.200000000000003</v>
      </c>
      <c r="H123" s="510"/>
      <c r="I123" s="510"/>
    </row>
    <row r="124" spans="1:9" ht="15.75" customHeight="1" x14ac:dyDescent="0.25">
      <c r="A124" s="525"/>
      <c r="B124" s="515" t="s">
        <v>8129</v>
      </c>
      <c r="C124" s="523"/>
      <c r="D124" s="523">
        <v>2</v>
      </c>
      <c r="E124" s="523"/>
      <c r="F124" s="523">
        <v>2.6</v>
      </c>
      <c r="G124" s="523">
        <f t="shared" si="0"/>
        <v>5.2</v>
      </c>
      <c r="H124" s="510"/>
      <c r="I124" s="510"/>
    </row>
    <row r="125" spans="1:9" ht="15.75" customHeight="1" x14ac:dyDescent="0.25">
      <c r="A125" s="525"/>
      <c r="B125" s="515" t="s">
        <v>8129</v>
      </c>
      <c r="C125" s="523"/>
      <c r="D125" s="523">
        <v>14.45</v>
      </c>
      <c r="E125" s="523"/>
      <c r="F125" s="523">
        <v>2.6</v>
      </c>
      <c r="G125" s="523">
        <f t="shared" si="0"/>
        <v>37.57</v>
      </c>
      <c r="H125" s="510"/>
      <c r="I125" s="510"/>
    </row>
    <row r="126" spans="1:9" ht="15.75" customHeight="1" x14ac:dyDescent="0.25">
      <c r="A126" s="525"/>
      <c r="B126" s="515" t="s">
        <v>9049</v>
      </c>
      <c r="C126" s="523"/>
      <c r="D126" s="523">
        <v>1.5</v>
      </c>
      <c r="E126" s="523"/>
      <c r="F126" s="523">
        <v>2.6</v>
      </c>
      <c r="G126" s="523">
        <f t="shared" si="0"/>
        <v>3.9000000000000004</v>
      </c>
      <c r="H126" s="510"/>
      <c r="I126" s="510"/>
    </row>
    <row r="127" spans="1:9" ht="15.75" customHeight="1" x14ac:dyDescent="0.25">
      <c r="A127" s="525"/>
      <c r="B127" s="515" t="s">
        <v>9049</v>
      </c>
      <c r="C127" s="523"/>
      <c r="D127" s="523">
        <v>5.35</v>
      </c>
      <c r="E127" s="523"/>
      <c r="F127" s="523">
        <v>2.6</v>
      </c>
      <c r="G127" s="523">
        <f t="shared" si="0"/>
        <v>13.91</v>
      </c>
      <c r="H127" s="510"/>
      <c r="I127" s="510"/>
    </row>
    <row r="128" spans="1:9" ht="15.75" customHeight="1" x14ac:dyDescent="0.25">
      <c r="A128" s="525"/>
      <c r="B128" s="515" t="s">
        <v>9049</v>
      </c>
      <c r="C128" s="523"/>
      <c r="D128" s="523">
        <v>5.05</v>
      </c>
      <c r="E128" s="523"/>
      <c r="F128" s="523">
        <v>2.6</v>
      </c>
      <c r="G128" s="523">
        <f t="shared" si="0"/>
        <v>13.13</v>
      </c>
      <c r="H128" s="510"/>
      <c r="I128" s="510"/>
    </row>
    <row r="129" spans="1:11" ht="15.75" customHeight="1" x14ac:dyDescent="0.25">
      <c r="A129" s="525"/>
      <c r="B129" s="515" t="s">
        <v>9049</v>
      </c>
      <c r="C129" s="523"/>
      <c r="D129" s="523">
        <v>1.5</v>
      </c>
      <c r="E129" s="523"/>
      <c r="F129" s="523">
        <v>2.6</v>
      </c>
      <c r="G129" s="523">
        <f t="shared" si="0"/>
        <v>3.9000000000000004</v>
      </c>
      <c r="H129" s="510"/>
      <c r="I129" s="510"/>
    </row>
    <row r="130" spans="1:11" ht="15.75" customHeight="1" x14ac:dyDescent="0.25">
      <c r="A130" s="525"/>
      <c r="B130" s="515" t="s">
        <v>9049</v>
      </c>
      <c r="C130" s="523"/>
      <c r="D130" s="523">
        <v>3.4</v>
      </c>
      <c r="E130" s="523"/>
      <c r="F130" s="523">
        <v>2.6</v>
      </c>
      <c r="G130" s="523">
        <f t="shared" si="0"/>
        <v>8.84</v>
      </c>
      <c r="H130" s="510"/>
      <c r="I130" s="510"/>
    </row>
    <row r="131" spans="1:11" ht="15.75" customHeight="1" x14ac:dyDescent="0.25">
      <c r="A131" s="525"/>
      <c r="B131" s="515" t="s">
        <v>9049</v>
      </c>
      <c r="C131" s="523"/>
      <c r="D131" s="523">
        <v>3.7</v>
      </c>
      <c r="E131" s="523"/>
      <c r="F131" s="523">
        <v>2.6</v>
      </c>
      <c r="G131" s="523">
        <f t="shared" si="0"/>
        <v>9.620000000000001</v>
      </c>
      <c r="H131" s="510"/>
      <c r="I131" s="510"/>
    </row>
    <row r="132" spans="1:11" ht="15.75" customHeight="1" x14ac:dyDescent="0.25">
      <c r="A132" s="525"/>
      <c r="B132" s="726" t="s">
        <v>9050</v>
      </c>
      <c r="C132" s="523"/>
      <c r="D132" s="523"/>
      <c r="E132" s="523"/>
      <c r="F132" s="523"/>
      <c r="G132" s="523">
        <f t="shared" si="0"/>
        <v>0</v>
      </c>
      <c r="H132" s="510"/>
      <c r="I132" s="510"/>
    </row>
    <row r="133" spans="1:11" ht="15.75" x14ac:dyDescent="0.25">
      <c r="A133" s="500"/>
      <c r="B133" s="556" t="s">
        <v>8130</v>
      </c>
      <c r="C133" s="581"/>
      <c r="D133" s="581"/>
      <c r="E133" s="581"/>
      <c r="F133" s="523"/>
      <c r="G133" s="523">
        <f t="shared" si="0"/>
        <v>0</v>
      </c>
      <c r="H133" s="581"/>
      <c r="I133" s="565"/>
      <c r="J133" s="552"/>
      <c r="K133" s="537"/>
    </row>
    <row r="134" spans="1:11" ht="15.75" customHeight="1" x14ac:dyDescent="0.25">
      <c r="A134" s="525"/>
      <c r="B134" s="515" t="s">
        <v>8131</v>
      </c>
      <c r="C134" s="523"/>
      <c r="D134" s="523">
        <v>1.5</v>
      </c>
      <c r="E134" s="523"/>
      <c r="F134" s="523">
        <v>2.6</v>
      </c>
      <c r="G134" s="523">
        <f t="shared" si="0"/>
        <v>3.9000000000000004</v>
      </c>
      <c r="H134" s="510"/>
      <c r="I134" s="510"/>
    </row>
    <row r="135" spans="1:11" ht="15.75" customHeight="1" x14ac:dyDescent="0.25">
      <c r="A135" s="525"/>
      <c r="B135" s="515" t="s">
        <v>8132</v>
      </c>
      <c r="C135" s="523"/>
      <c r="D135" s="523">
        <v>2</v>
      </c>
      <c r="E135" s="523"/>
      <c r="F135" s="523">
        <v>2.6</v>
      </c>
      <c r="G135" s="523">
        <f t="shared" si="0"/>
        <v>5.2</v>
      </c>
      <c r="H135" s="510"/>
      <c r="I135" s="510"/>
    </row>
    <row r="136" spans="1:11" ht="15.75" customHeight="1" x14ac:dyDescent="0.25">
      <c r="A136" s="525"/>
      <c r="B136" s="515" t="s">
        <v>8133</v>
      </c>
      <c r="C136" s="523"/>
      <c r="D136" s="523">
        <v>1.85</v>
      </c>
      <c r="E136" s="523"/>
      <c r="F136" s="523">
        <v>2.6</v>
      </c>
      <c r="G136" s="523">
        <f t="shared" si="0"/>
        <v>4.8100000000000005</v>
      </c>
      <c r="H136" s="510"/>
      <c r="I136" s="510"/>
    </row>
    <row r="137" spans="1:11" ht="15.75" customHeight="1" x14ac:dyDescent="0.25">
      <c r="A137" s="525"/>
      <c r="B137" s="515" t="s">
        <v>8134</v>
      </c>
      <c r="C137" s="523"/>
      <c r="D137" s="523">
        <v>1.85</v>
      </c>
      <c r="E137" s="523"/>
      <c r="F137" s="523">
        <v>2.6</v>
      </c>
      <c r="G137" s="523">
        <f t="shared" si="0"/>
        <v>4.8100000000000005</v>
      </c>
      <c r="H137" s="510"/>
      <c r="I137" s="510"/>
    </row>
    <row r="138" spans="1:11" ht="15.75" customHeight="1" x14ac:dyDescent="0.25">
      <c r="A138" s="525"/>
      <c r="B138" s="515" t="s">
        <v>8135</v>
      </c>
      <c r="C138" s="523"/>
      <c r="D138" s="523">
        <v>1.85</v>
      </c>
      <c r="E138" s="523"/>
      <c r="F138" s="523">
        <v>2.6</v>
      </c>
      <c r="G138" s="523">
        <f t="shared" si="0"/>
        <v>4.8100000000000005</v>
      </c>
      <c r="H138" s="510"/>
      <c r="I138" s="510"/>
    </row>
    <row r="139" spans="1:11" ht="15.75" customHeight="1" x14ac:dyDescent="0.25">
      <c r="A139" s="525"/>
      <c r="B139" s="515" t="s">
        <v>8134</v>
      </c>
      <c r="C139" s="523"/>
      <c r="D139" s="523">
        <v>1.85</v>
      </c>
      <c r="E139" s="523"/>
      <c r="F139" s="523">
        <v>2.6</v>
      </c>
      <c r="G139" s="523">
        <f t="shared" si="0"/>
        <v>4.8100000000000005</v>
      </c>
      <c r="H139" s="510"/>
      <c r="I139" s="510"/>
    </row>
    <row r="140" spans="1:11" ht="15.75" customHeight="1" x14ac:dyDescent="0.25">
      <c r="A140" s="525"/>
      <c r="B140" s="515" t="s">
        <v>8136</v>
      </c>
      <c r="C140" s="523"/>
      <c r="D140" s="523">
        <v>2.85</v>
      </c>
      <c r="E140" s="523"/>
      <c r="F140" s="523">
        <v>2.6</v>
      </c>
      <c r="G140" s="523">
        <f t="shared" si="0"/>
        <v>7.41</v>
      </c>
      <c r="H140" s="510"/>
      <c r="I140" s="510"/>
    </row>
    <row r="141" spans="1:11" ht="15.75" customHeight="1" x14ac:dyDescent="0.25">
      <c r="A141" s="525"/>
      <c r="B141" s="515" t="s">
        <v>8136</v>
      </c>
      <c r="C141" s="523"/>
      <c r="D141" s="523">
        <v>3</v>
      </c>
      <c r="E141" s="523"/>
      <c r="F141" s="523">
        <v>2.6</v>
      </c>
      <c r="G141" s="523">
        <f t="shared" si="0"/>
        <v>7.8000000000000007</v>
      </c>
      <c r="H141" s="510"/>
      <c r="I141" s="510"/>
    </row>
    <row r="142" spans="1:11" ht="15.75" customHeight="1" x14ac:dyDescent="0.25">
      <c r="A142" s="525"/>
      <c r="B142" s="515" t="s">
        <v>8137</v>
      </c>
      <c r="C142" s="523"/>
      <c r="D142" s="523">
        <v>2.85</v>
      </c>
      <c r="E142" s="523"/>
      <c r="F142" s="523">
        <v>2.6</v>
      </c>
      <c r="G142" s="523">
        <f t="shared" si="0"/>
        <v>7.41</v>
      </c>
      <c r="H142" s="510"/>
      <c r="I142" s="510"/>
    </row>
    <row r="143" spans="1:11" ht="15.75" customHeight="1" x14ac:dyDescent="0.25">
      <c r="A143" s="525"/>
      <c r="B143" s="515" t="s">
        <v>8138</v>
      </c>
      <c r="C143" s="523"/>
      <c r="D143" s="523">
        <v>2.85</v>
      </c>
      <c r="E143" s="523"/>
      <c r="F143" s="523">
        <v>2.6</v>
      </c>
      <c r="G143" s="523">
        <f t="shared" si="0"/>
        <v>7.41</v>
      </c>
      <c r="H143" s="510"/>
      <c r="I143" s="510"/>
    </row>
    <row r="144" spans="1:11" ht="15.75" customHeight="1" x14ac:dyDescent="0.25">
      <c r="A144" s="525"/>
      <c r="B144" s="515" t="s">
        <v>8138</v>
      </c>
      <c r="C144" s="523"/>
      <c r="D144" s="523">
        <v>2</v>
      </c>
      <c r="E144" s="523"/>
      <c r="F144" s="523">
        <v>2.6</v>
      </c>
      <c r="G144" s="523">
        <f t="shared" si="0"/>
        <v>5.2</v>
      </c>
      <c r="H144" s="510"/>
      <c r="I144" s="510"/>
    </row>
    <row r="145" spans="1:9" ht="15.75" customHeight="1" x14ac:dyDescent="0.25">
      <c r="A145" s="525"/>
      <c r="B145" s="515" t="s">
        <v>8139</v>
      </c>
      <c r="C145" s="523"/>
      <c r="D145" s="523">
        <v>11.75</v>
      </c>
      <c r="E145" s="523"/>
      <c r="F145" s="523">
        <v>2.6</v>
      </c>
      <c r="G145" s="523">
        <f t="shared" si="0"/>
        <v>30.55</v>
      </c>
      <c r="H145" s="510"/>
      <c r="I145" s="510"/>
    </row>
    <row r="146" spans="1:9" ht="15.75" customHeight="1" x14ac:dyDescent="0.25">
      <c r="A146" s="525"/>
      <c r="B146" s="515" t="s">
        <v>8140</v>
      </c>
      <c r="C146" s="523"/>
      <c r="D146" s="523">
        <v>4.6500000000000004</v>
      </c>
      <c r="E146" s="523"/>
      <c r="F146" s="523">
        <v>2.6</v>
      </c>
      <c r="G146" s="523">
        <f t="shared" si="0"/>
        <v>12.090000000000002</v>
      </c>
      <c r="H146" s="510"/>
      <c r="I146" s="510"/>
    </row>
    <row r="147" spans="1:9" ht="15.75" customHeight="1" x14ac:dyDescent="0.25">
      <c r="A147" s="525"/>
      <c r="B147" s="515" t="s">
        <v>8141</v>
      </c>
      <c r="C147" s="523"/>
      <c r="D147" s="523">
        <v>3.3</v>
      </c>
      <c r="E147" s="523"/>
      <c r="F147" s="523">
        <v>2.6</v>
      </c>
      <c r="G147" s="523">
        <f t="shared" si="0"/>
        <v>8.58</v>
      </c>
      <c r="H147" s="510"/>
      <c r="I147" s="510"/>
    </row>
    <row r="148" spans="1:9" ht="15.75" customHeight="1" x14ac:dyDescent="0.25">
      <c r="A148" s="525"/>
      <c r="B148" s="515" t="s">
        <v>8142</v>
      </c>
      <c r="C148" s="523"/>
      <c r="D148" s="523">
        <v>0.9</v>
      </c>
      <c r="E148" s="523"/>
      <c r="F148" s="523">
        <v>2.6</v>
      </c>
      <c r="G148" s="523">
        <f t="shared" si="0"/>
        <v>2.3400000000000003</v>
      </c>
      <c r="H148" s="510"/>
      <c r="I148" s="510"/>
    </row>
    <row r="149" spans="1:9" ht="15.75" customHeight="1" x14ac:dyDescent="0.25">
      <c r="A149" s="525"/>
      <c r="B149" s="515" t="s">
        <v>8143</v>
      </c>
      <c r="C149" s="523"/>
      <c r="D149" s="523">
        <v>1.55</v>
      </c>
      <c r="E149" s="523"/>
      <c r="F149" s="523">
        <v>2.6</v>
      </c>
      <c r="G149" s="523">
        <f t="shared" si="0"/>
        <v>4.03</v>
      </c>
      <c r="H149" s="510"/>
      <c r="I149" s="510"/>
    </row>
    <row r="150" spans="1:9" ht="15.75" customHeight="1" x14ac:dyDescent="0.25">
      <c r="A150" s="525"/>
      <c r="B150" s="515" t="s">
        <v>8144</v>
      </c>
      <c r="C150" s="523"/>
      <c r="D150" s="523">
        <v>1.55</v>
      </c>
      <c r="E150" s="523"/>
      <c r="F150" s="523">
        <v>2.6</v>
      </c>
      <c r="G150" s="523">
        <f t="shared" si="0"/>
        <v>4.03</v>
      </c>
      <c r="H150" s="510"/>
      <c r="I150" s="510"/>
    </row>
    <row r="151" spans="1:9" ht="15.75" customHeight="1" x14ac:dyDescent="0.25">
      <c r="A151" s="525"/>
      <c r="B151" s="515" t="s">
        <v>8145</v>
      </c>
      <c r="C151" s="523"/>
      <c r="D151" s="523">
        <v>4.5999999999999996</v>
      </c>
      <c r="E151" s="523"/>
      <c r="F151" s="523">
        <v>2.6</v>
      </c>
      <c r="G151" s="523">
        <f t="shared" si="0"/>
        <v>11.959999999999999</v>
      </c>
      <c r="H151" s="510"/>
      <c r="I151" s="510"/>
    </row>
    <row r="152" spans="1:9" ht="15.75" customHeight="1" x14ac:dyDescent="0.25">
      <c r="A152" s="525"/>
      <c r="B152" s="515" t="s">
        <v>8146</v>
      </c>
      <c r="C152" s="523"/>
      <c r="D152" s="523">
        <v>3</v>
      </c>
      <c r="E152" s="523"/>
      <c r="F152" s="523">
        <v>2.6</v>
      </c>
      <c r="G152" s="523">
        <f t="shared" si="0"/>
        <v>7.8000000000000007</v>
      </c>
      <c r="H152" s="510"/>
      <c r="I152" s="510"/>
    </row>
    <row r="153" spans="1:9" ht="15.75" customHeight="1" x14ac:dyDescent="0.25">
      <c r="A153" s="525"/>
      <c r="B153" s="515" t="s">
        <v>8147</v>
      </c>
      <c r="C153" s="523"/>
      <c r="D153" s="523">
        <v>1.6</v>
      </c>
      <c r="E153" s="523"/>
      <c r="F153" s="523">
        <v>2.6</v>
      </c>
      <c r="G153" s="523">
        <f t="shared" si="0"/>
        <v>4.16</v>
      </c>
      <c r="H153" s="510"/>
      <c r="I153" s="510"/>
    </row>
    <row r="154" spans="1:9" ht="15.75" customHeight="1" x14ac:dyDescent="0.25">
      <c r="A154" s="525"/>
      <c r="B154" s="515" t="s">
        <v>8148</v>
      </c>
      <c r="C154" s="523"/>
      <c r="D154" s="523">
        <v>1.4</v>
      </c>
      <c r="E154" s="523"/>
      <c r="F154" s="523">
        <v>2.6</v>
      </c>
      <c r="G154" s="523">
        <f t="shared" si="0"/>
        <v>3.6399999999999997</v>
      </c>
      <c r="H154" s="510"/>
      <c r="I154" s="510"/>
    </row>
    <row r="155" spans="1:9" ht="15.75" customHeight="1" x14ac:dyDescent="0.25">
      <c r="A155" s="525"/>
      <c r="B155" s="515" t="s">
        <v>8149</v>
      </c>
      <c r="C155" s="523"/>
      <c r="D155" s="523">
        <v>3.9</v>
      </c>
      <c r="E155" s="523"/>
      <c r="F155" s="523">
        <v>2.6</v>
      </c>
      <c r="G155" s="523">
        <f t="shared" si="0"/>
        <v>10.14</v>
      </c>
      <c r="H155" s="510"/>
      <c r="I155" s="510"/>
    </row>
    <row r="156" spans="1:9" ht="15.75" customHeight="1" x14ac:dyDescent="0.25">
      <c r="A156" s="525"/>
      <c r="B156" s="515" t="s">
        <v>8150</v>
      </c>
      <c r="C156" s="523"/>
      <c r="D156" s="523">
        <v>1.6</v>
      </c>
      <c r="E156" s="523"/>
      <c r="F156" s="523">
        <v>2.6</v>
      </c>
      <c r="G156" s="523">
        <f t="shared" si="0"/>
        <v>4.16</v>
      </c>
      <c r="H156" s="510"/>
      <c r="I156" s="510"/>
    </row>
    <row r="157" spans="1:9" ht="15.75" customHeight="1" x14ac:dyDescent="0.25">
      <c r="A157" s="525"/>
      <c r="B157" s="515" t="s">
        <v>8151</v>
      </c>
      <c r="C157" s="523"/>
      <c r="D157" s="523">
        <v>6.5</v>
      </c>
      <c r="E157" s="523"/>
      <c r="F157" s="523">
        <v>2.6</v>
      </c>
      <c r="G157" s="523">
        <f t="shared" si="0"/>
        <v>16.900000000000002</v>
      </c>
      <c r="H157" s="510"/>
      <c r="I157" s="510"/>
    </row>
    <row r="158" spans="1:9" ht="15.75" customHeight="1" x14ac:dyDescent="0.25">
      <c r="A158" s="525"/>
      <c r="B158" s="515" t="s">
        <v>8152</v>
      </c>
      <c r="C158" s="523"/>
      <c r="D158" s="523">
        <v>3.15</v>
      </c>
      <c r="E158" s="523"/>
      <c r="F158" s="523">
        <v>2.6</v>
      </c>
      <c r="G158" s="523">
        <f t="shared" si="0"/>
        <v>8.19</v>
      </c>
      <c r="H158" s="510"/>
      <c r="I158" s="510"/>
    </row>
    <row r="159" spans="1:9" ht="15.75" customHeight="1" x14ac:dyDescent="0.25">
      <c r="A159" s="525"/>
      <c r="B159" s="515" t="s">
        <v>8153</v>
      </c>
      <c r="C159" s="523"/>
      <c r="D159" s="523">
        <v>2.1</v>
      </c>
      <c r="E159" s="523"/>
      <c r="F159" s="523">
        <v>2.6</v>
      </c>
      <c r="G159" s="523">
        <f t="shared" si="0"/>
        <v>5.4600000000000009</v>
      </c>
      <c r="H159" s="510"/>
      <c r="I159" s="510"/>
    </row>
    <row r="160" spans="1:9" ht="15.75" customHeight="1" x14ac:dyDescent="0.25">
      <c r="A160" s="525"/>
      <c r="B160" s="515" t="s">
        <v>8154</v>
      </c>
      <c r="C160" s="523"/>
      <c r="D160" s="523">
        <v>3.15</v>
      </c>
      <c r="E160" s="523"/>
      <c r="F160" s="523">
        <v>2.6</v>
      </c>
      <c r="G160" s="523">
        <f t="shared" si="0"/>
        <v>8.19</v>
      </c>
      <c r="H160" s="510"/>
      <c r="I160" s="510"/>
    </row>
    <row r="161" spans="1:9" ht="15.75" customHeight="1" x14ac:dyDescent="0.25">
      <c r="A161" s="525"/>
      <c r="B161" s="515" t="s">
        <v>8155</v>
      </c>
      <c r="C161" s="523"/>
      <c r="D161" s="523">
        <v>2.1</v>
      </c>
      <c r="E161" s="523"/>
      <c r="F161" s="523">
        <v>2.6</v>
      </c>
      <c r="G161" s="523">
        <f t="shared" si="0"/>
        <v>5.4600000000000009</v>
      </c>
      <c r="H161" s="510"/>
      <c r="I161" s="510"/>
    </row>
    <row r="162" spans="1:9" ht="15.75" customHeight="1" x14ac:dyDescent="0.25">
      <c r="A162" s="525"/>
      <c r="B162" s="515" t="s">
        <v>8156</v>
      </c>
      <c r="C162" s="523"/>
      <c r="D162" s="523">
        <v>2.35</v>
      </c>
      <c r="E162" s="523"/>
      <c r="F162" s="523">
        <v>2.6</v>
      </c>
      <c r="G162" s="523">
        <f t="shared" si="0"/>
        <v>6.11</v>
      </c>
      <c r="H162" s="510"/>
      <c r="I162" s="510"/>
    </row>
    <row r="163" spans="1:9" ht="15.75" customHeight="1" x14ac:dyDescent="0.25">
      <c r="A163" s="525"/>
      <c r="B163" s="515" t="s">
        <v>8157</v>
      </c>
      <c r="C163" s="523"/>
      <c r="D163" s="523">
        <v>2.1</v>
      </c>
      <c r="E163" s="523"/>
      <c r="F163" s="523">
        <v>2.6</v>
      </c>
      <c r="G163" s="523">
        <f t="shared" si="0"/>
        <v>5.4600000000000009</v>
      </c>
      <c r="H163" s="510"/>
      <c r="I163" s="510"/>
    </row>
    <row r="164" spans="1:9" ht="15.75" customHeight="1" x14ac:dyDescent="0.25">
      <c r="A164" s="525"/>
      <c r="B164" s="515" t="s">
        <v>8158</v>
      </c>
      <c r="C164" s="523"/>
      <c r="D164" s="523">
        <v>2.15</v>
      </c>
      <c r="E164" s="523"/>
      <c r="F164" s="523">
        <v>2.6</v>
      </c>
      <c r="G164" s="523">
        <f t="shared" si="0"/>
        <v>5.59</v>
      </c>
      <c r="H164" s="510"/>
      <c r="I164" s="510"/>
    </row>
    <row r="165" spans="1:9" ht="15.75" customHeight="1" x14ac:dyDescent="0.25">
      <c r="A165" s="525"/>
      <c r="B165" s="515" t="s">
        <v>8159</v>
      </c>
      <c r="C165" s="523"/>
      <c r="D165" s="523">
        <v>2.1</v>
      </c>
      <c r="E165" s="523"/>
      <c r="F165" s="523">
        <v>2.6</v>
      </c>
      <c r="G165" s="523">
        <f t="shared" si="0"/>
        <v>5.4600000000000009</v>
      </c>
      <c r="H165" s="510"/>
      <c r="I165" s="510"/>
    </row>
    <row r="166" spans="1:9" ht="15.75" customHeight="1" x14ac:dyDescent="0.25">
      <c r="A166" s="525"/>
      <c r="B166" s="515" t="s">
        <v>8160</v>
      </c>
      <c r="C166" s="523"/>
      <c r="D166" s="523">
        <v>1.35</v>
      </c>
      <c r="E166" s="523"/>
      <c r="F166" s="523">
        <v>2.6</v>
      </c>
      <c r="G166" s="523">
        <f t="shared" si="0"/>
        <v>3.5100000000000002</v>
      </c>
      <c r="H166" s="510"/>
      <c r="I166" s="510"/>
    </row>
    <row r="167" spans="1:9" ht="15.75" customHeight="1" x14ac:dyDescent="0.25">
      <c r="A167" s="525"/>
      <c r="B167" s="515" t="s">
        <v>8161</v>
      </c>
      <c r="C167" s="523"/>
      <c r="D167" s="523">
        <v>2.1</v>
      </c>
      <c r="E167" s="523"/>
      <c r="F167" s="523">
        <v>2.6</v>
      </c>
      <c r="G167" s="523">
        <f t="shared" si="0"/>
        <v>5.4600000000000009</v>
      </c>
      <c r="H167" s="510"/>
      <c r="I167" s="510"/>
    </row>
    <row r="168" spans="1:9" ht="15.75" customHeight="1" x14ac:dyDescent="0.25">
      <c r="A168" s="525"/>
      <c r="B168" s="515" t="s">
        <v>8162</v>
      </c>
      <c r="C168" s="523"/>
      <c r="D168" s="523">
        <v>3.55</v>
      </c>
      <c r="E168" s="523"/>
      <c r="F168" s="523">
        <v>2.6</v>
      </c>
      <c r="G168" s="523">
        <f t="shared" ref="G168:G231" si="1">F168*D168</f>
        <v>9.23</v>
      </c>
      <c r="H168" s="510"/>
      <c r="I168" s="510"/>
    </row>
    <row r="169" spans="1:9" ht="15.75" customHeight="1" x14ac:dyDescent="0.25">
      <c r="A169" s="525"/>
      <c r="B169" s="515" t="s">
        <v>8162</v>
      </c>
      <c r="C169" s="523"/>
      <c r="D169" s="523">
        <v>2.1</v>
      </c>
      <c r="E169" s="523"/>
      <c r="F169" s="523">
        <v>2.6</v>
      </c>
      <c r="G169" s="523">
        <f t="shared" si="1"/>
        <v>5.4600000000000009</v>
      </c>
      <c r="H169" s="510"/>
      <c r="I169" s="510"/>
    </row>
    <row r="170" spans="1:9" ht="15.75" customHeight="1" x14ac:dyDescent="0.25">
      <c r="A170" s="525"/>
      <c r="B170" s="515" t="s">
        <v>8163</v>
      </c>
      <c r="C170" s="523"/>
      <c r="D170" s="523">
        <v>2.5499999999999998</v>
      </c>
      <c r="E170" s="523"/>
      <c r="F170" s="523">
        <v>2.6</v>
      </c>
      <c r="G170" s="523">
        <f t="shared" si="1"/>
        <v>6.63</v>
      </c>
      <c r="H170" s="510"/>
      <c r="I170" s="510"/>
    </row>
    <row r="171" spans="1:9" ht="15.75" customHeight="1" x14ac:dyDescent="0.25">
      <c r="A171" s="525"/>
      <c r="B171" s="515" t="s">
        <v>8163</v>
      </c>
      <c r="C171" s="523"/>
      <c r="D171" s="523">
        <v>1.8</v>
      </c>
      <c r="E171" s="523"/>
      <c r="F171" s="523">
        <v>2.6</v>
      </c>
      <c r="G171" s="523">
        <f t="shared" si="1"/>
        <v>4.6800000000000006</v>
      </c>
      <c r="H171" s="510"/>
      <c r="I171" s="510"/>
    </row>
    <row r="172" spans="1:9" ht="15.75" customHeight="1" x14ac:dyDescent="0.25">
      <c r="A172" s="525"/>
      <c r="B172" s="515" t="s">
        <v>8163</v>
      </c>
      <c r="C172" s="523"/>
      <c r="D172" s="523">
        <v>0.4</v>
      </c>
      <c r="E172" s="523"/>
      <c r="F172" s="523">
        <v>2.6</v>
      </c>
      <c r="G172" s="523">
        <f t="shared" si="1"/>
        <v>1.04</v>
      </c>
      <c r="H172" s="510"/>
      <c r="I172" s="510"/>
    </row>
    <row r="173" spans="1:9" ht="15.75" customHeight="1" x14ac:dyDescent="0.25">
      <c r="A173" s="525"/>
      <c r="B173" s="515" t="s">
        <v>8163</v>
      </c>
      <c r="C173" s="523"/>
      <c r="D173" s="523">
        <v>0.7</v>
      </c>
      <c r="E173" s="523"/>
      <c r="F173" s="523">
        <v>2.6</v>
      </c>
      <c r="G173" s="523">
        <f t="shared" si="1"/>
        <v>1.8199999999999998</v>
      </c>
      <c r="H173" s="510"/>
      <c r="I173" s="510"/>
    </row>
    <row r="174" spans="1:9" ht="15.75" customHeight="1" x14ac:dyDescent="0.25">
      <c r="A174" s="525"/>
      <c r="B174" s="515" t="s">
        <v>8163</v>
      </c>
      <c r="C174" s="523"/>
      <c r="D174" s="523">
        <v>0.4</v>
      </c>
      <c r="E174" s="523"/>
      <c r="F174" s="523">
        <v>2.6</v>
      </c>
      <c r="G174" s="523">
        <f t="shared" si="1"/>
        <v>1.04</v>
      </c>
      <c r="H174" s="510"/>
      <c r="I174" s="510"/>
    </row>
    <row r="175" spans="1:9" ht="15.75" customHeight="1" x14ac:dyDescent="0.25">
      <c r="A175" s="525"/>
      <c r="B175" s="515" t="s">
        <v>8163</v>
      </c>
      <c r="C175" s="523"/>
      <c r="D175" s="523">
        <v>2.2999999999999998</v>
      </c>
      <c r="E175" s="523"/>
      <c r="F175" s="523">
        <v>2.6</v>
      </c>
      <c r="G175" s="523">
        <f t="shared" si="1"/>
        <v>5.9799999999999995</v>
      </c>
      <c r="H175" s="510"/>
      <c r="I175" s="510"/>
    </row>
    <row r="176" spans="1:9" ht="15.75" customHeight="1" x14ac:dyDescent="0.25">
      <c r="A176" s="525"/>
      <c r="B176" s="515" t="s">
        <v>8164</v>
      </c>
      <c r="C176" s="523"/>
      <c r="D176" s="523">
        <v>2.0499999999999998</v>
      </c>
      <c r="E176" s="523"/>
      <c r="F176" s="523">
        <v>2.6</v>
      </c>
      <c r="G176" s="523">
        <f t="shared" si="1"/>
        <v>5.33</v>
      </c>
      <c r="H176" s="510"/>
      <c r="I176" s="510"/>
    </row>
    <row r="177" spans="1:9" ht="15.75" customHeight="1" x14ac:dyDescent="0.25">
      <c r="A177" s="525"/>
      <c r="B177" s="515" t="s">
        <v>8165</v>
      </c>
      <c r="C177" s="523"/>
      <c r="D177" s="523">
        <v>2.0499999999999998</v>
      </c>
      <c r="E177" s="523"/>
      <c r="F177" s="523">
        <v>2.6</v>
      </c>
      <c r="G177" s="523">
        <f t="shared" si="1"/>
        <v>5.33</v>
      </c>
      <c r="H177" s="510"/>
      <c r="I177" s="510"/>
    </row>
    <row r="178" spans="1:9" ht="15.75" customHeight="1" x14ac:dyDescent="0.25">
      <c r="A178" s="525"/>
      <c r="B178" s="515" t="s">
        <v>8166</v>
      </c>
      <c r="C178" s="523"/>
      <c r="D178" s="523">
        <v>2.0499999999999998</v>
      </c>
      <c r="E178" s="523"/>
      <c r="F178" s="523">
        <v>2.6</v>
      </c>
      <c r="G178" s="523">
        <f t="shared" si="1"/>
        <v>5.33</v>
      </c>
      <c r="H178" s="510"/>
      <c r="I178" s="510"/>
    </row>
    <row r="179" spans="1:9" ht="15.75" customHeight="1" x14ac:dyDescent="0.25">
      <c r="A179" s="525"/>
      <c r="B179" s="515" t="s">
        <v>8167</v>
      </c>
      <c r="C179" s="523"/>
      <c r="D179" s="523">
        <v>2.0499999999999998</v>
      </c>
      <c r="E179" s="523"/>
      <c r="F179" s="523">
        <v>2.6</v>
      </c>
      <c r="G179" s="523">
        <f t="shared" si="1"/>
        <v>5.33</v>
      </c>
      <c r="H179" s="510"/>
      <c r="I179" s="510"/>
    </row>
    <row r="180" spans="1:9" ht="15.75" customHeight="1" x14ac:dyDescent="0.25">
      <c r="A180" s="525"/>
      <c r="B180" s="515" t="s">
        <v>8168</v>
      </c>
      <c r="C180" s="523"/>
      <c r="D180" s="523">
        <v>1.2</v>
      </c>
      <c r="E180" s="523"/>
      <c r="F180" s="523">
        <v>2.6</v>
      </c>
      <c r="G180" s="523">
        <f t="shared" si="1"/>
        <v>3.12</v>
      </c>
      <c r="H180" s="510"/>
      <c r="I180" s="510"/>
    </row>
    <row r="181" spans="1:9" ht="15.75" customHeight="1" x14ac:dyDescent="0.25">
      <c r="A181" s="525"/>
      <c r="B181" s="515" t="s">
        <v>8169</v>
      </c>
      <c r="C181" s="523"/>
      <c r="D181" s="523">
        <v>2.0499999999999998</v>
      </c>
      <c r="E181" s="523"/>
      <c r="F181" s="523">
        <v>2.6</v>
      </c>
      <c r="G181" s="523">
        <f t="shared" si="1"/>
        <v>5.33</v>
      </c>
      <c r="H181" s="510"/>
      <c r="I181" s="510"/>
    </row>
    <row r="182" spans="1:9" ht="15.75" customHeight="1" x14ac:dyDescent="0.25">
      <c r="A182" s="525"/>
      <c r="B182" s="515" t="s">
        <v>8170</v>
      </c>
      <c r="C182" s="523"/>
      <c r="D182" s="523">
        <v>1.2</v>
      </c>
      <c r="E182" s="523"/>
      <c r="F182" s="523">
        <v>2.6</v>
      </c>
      <c r="G182" s="523">
        <f t="shared" si="1"/>
        <v>3.12</v>
      </c>
      <c r="H182" s="510"/>
      <c r="I182" s="510"/>
    </row>
    <row r="183" spans="1:9" ht="15.75" customHeight="1" x14ac:dyDescent="0.25">
      <c r="A183" s="525"/>
      <c r="B183" s="515" t="s">
        <v>8171</v>
      </c>
      <c r="C183" s="523"/>
      <c r="D183" s="523">
        <v>2.65</v>
      </c>
      <c r="E183" s="523"/>
      <c r="F183" s="523">
        <v>2.6</v>
      </c>
      <c r="G183" s="523">
        <f t="shared" si="1"/>
        <v>6.89</v>
      </c>
      <c r="H183" s="510"/>
      <c r="I183" s="510"/>
    </row>
    <row r="184" spans="1:9" ht="15.75" customHeight="1" x14ac:dyDescent="0.25">
      <c r="A184" s="525"/>
      <c r="B184" s="515" t="s">
        <v>8171</v>
      </c>
      <c r="C184" s="523"/>
      <c r="D184" s="523">
        <v>3.4</v>
      </c>
      <c r="E184" s="523"/>
      <c r="F184" s="523">
        <v>2.6</v>
      </c>
      <c r="G184" s="523">
        <f t="shared" si="1"/>
        <v>8.84</v>
      </c>
      <c r="H184" s="510"/>
      <c r="I184" s="510"/>
    </row>
    <row r="185" spans="1:9" ht="15.75" customHeight="1" x14ac:dyDescent="0.25">
      <c r="A185" s="525"/>
      <c r="B185" s="515" t="s">
        <v>8172</v>
      </c>
      <c r="C185" s="523"/>
      <c r="D185" s="523">
        <v>3.5</v>
      </c>
      <c r="E185" s="523"/>
      <c r="F185" s="523">
        <v>2.6</v>
      </c>
      <c r="G185" s="523">
        <f t="shared" si="1"/>
        <v>9.1</v>
      </c>
      <c r="H185" s="510"/>
      <c r="I185" s="510"/>
    </row>
    <row r="186" spans="1:9" ht="15.75" customHeight="1" x14ac:dyDescent="0.25">
      <c r="A186" s="525"/>
      <c r="B186" s="515" t="s">
        <v>8172</v>
      </c>
      <c r="C186" s="523"/>
      <c r="D186" s="523">
        <v>2.4500000000000002</v>
      </c>
      <c r="E186" s="523"/>
      <c r="F186" s="523">
        <v>2.6</v>
      </c>
      <c r="G186" s="523">
        <f t="shared" si="1"/>
        <v>6.370000000000001</v>
      </c>
      <c r="H186" s="510"/>
      <c r="I186" s="510"/>
    </row>
    <row r="187" spans="1:9" ht="15.75" customHeight="1" x14ac:dyDescent="0.25">
      <c r="A187" s="525"/>
      <c r="B187" s="515" t="s">
        <v>8173</v>
      </c>
      <c r="C187" s="523"/>
      <c r="D187" s="523">
        <v>3.5</v>
      </c>
      <c r="E187" s="523"/>
      <c r="F187" s="523">
        <v>2.6</v>
      </c>
      <c r="G187" s="523">
        <f t="shared" si="1"/>
        <v>9.1</v>
      </c>
      <c r="H187" s="510"/>
      <c r="I187" s="510"/>
    </row>
    <row r="188" spans="1:9" ht="15.75" customHeight="1" x14ac:dyDescent="0.25">
      <c r="A188" s="525"/>
      <c r="B188" s="515" t="s">
        <v>8174</v>
      </c>
      <c r="C188" s="523"/>
      <c r="D188" s="523">
        <v>2.35</v>
      </c>
      <c r="E188" s="523"/>
      <c r="F188" s="523">
        <v>2.6</v>
      </c>
      <c r="G188" s="523">
        <f t="shared" si="1"/>
        <v>6.11</v>
      </c>
      <c r="H188" s="510"/>
      <c r="I188" s="510"/>
    </row>
    <row r="189" spans="1:9" ht="15.75" customHeight="1" x14ac:dyDescent="0.25">
      <c r="A189" s="525"/>
      <c r="B189" s="515" t="s">
        <v>8175</v>
      </c>
      <c r="C189" s="523"/>
      <c r="D189" s="523">
        <v>3.5</v>
      </c>
      <c r="E189" s="523"/>
      <c r="F189" s="523">
        <v>2.6</v>
      </c>
      <c r="G189" s="523">
        <f t="shared" si="1"/>
        <v>9.1</v>
      </c>
      <c r="H189" s="510"/>
      <c r="I189" s="510"/>
    </row>
    <row r="190" spans="1:9" ht="15.75" customHeight="1" x14ac:dyDescent="0.25">
      <c r="A190" s="525"/>
      <c r="B190" s="515" t="s">
        <v>8176</v>
      </c>
      <c r="C190" s="523"/>
      <c r="D190" s="523">
        <v>2.7</v>
      </c>
      <c r="E190" s="523"/>
      <c r="F190" s="523">
        <v>2.6</v>
      </c>
      <c r="G190" s="523">
        <f t="shared" si="1"/>
        <v>7.0200000000000005</v>
      </c>
      <c r="H190" s="510"/>
      <c r="I190" s="510"/>
    </row>
    <row r="191" spans="1:9" ht="15.75" customHeight="1" x14ac:dyDescent="0.25">
      <c r="A191" s="525"/>
      <c r="B191" s="515" t="s">
        <v>8177</v>
      </c>
      <c r="C191" s="523"/>
      <c r="D191" s="523">
        <v>3.5</v>
      </c>
      <c r="E191" s="523"/>
      <c r="F191" s="523">
        <v>2.6</v>
      </c>
      <c r="G191" s="523">
        <f t="shared" si="1"/>
        <v>9.1</v>
      </c>
      <c r="H191" s="510"/>
      <c r="I191" s="510"/>
    </row>
    <row r="192" spans="1:9" ht="15.75" customHeight="1" x14ac:dyDescent="0.25">
      <c r="A192" s="525"/>
      <c r="B192" s="515" t="s">
        <v>8178</v>
      </c>
      <c r="C192" s="523"/>
      <c r="D192" s="523">
        <v>1.45</v>
      </c>
      <c r="E192" s="523"/>
      <c r="F192" s="523">
        <v>2.6</v>
      </c>
      <c r="G192" s="523">
        <f t="shared" si="1"/>
        <v>3.77</v>
      </c>
      <c r="H192" s="510"/>
      <c r="I192" s="510"/>
    </row>
    <row r="193" spans="1:9" ht="15.75" customHeight="1" x14ac:dyDescent="0.25">
      <c r="A193" s="525"/>
      <c r="B193" s="515" t="s">
        <v>8179</v>
      </c>
      <c r="C193" s="523"/>
      <c r="D193" s="523">
        <v>2</v>
      </c>
      <c r="E193" s="523"/>
      <c r="F193" s="523">
        <v>2.6</v>
      </c>
      <c r="G193" s="523">
        <f t="shared" si="1"/>
        <v>5.2</v>
      </c>
      <c r="H193" s="510"/>
      <c r="I193" s="510"/>
    </row>
    <row r="194" spans="1:9" ht="15.75" customHeight="1" x14ac:dyDescent="0.25">
      <c r="A194" s="525"/>
      <c r="B194" s="515" t="s">
        <v>8180</v>
      </c>
      <c r="C194" s="523"/>
      <c r="D194" s="523">
        <v>1.5</v>
      </c>
      <c r="E194" s="523"/>
      <c r="F194" s="523">
        <v>2.6</v>
      </c>
      <c r="G194" s="523">
        <f t="shared" si="1"/>
        <v>3.9000000000000004</v>
      </c>
      <c r="H194" s="510"/>
      <c r="I194" s="510"/>
    </row>
    <row r="195" spans="1:9" ht="15.75" customHeight="1" x14ac:dyDescent="0.25">
      <c r="A195" s="525"/>
      <c r="B195" s="515" t="s">
        <v>8181</v>
      </c>
      <c r="C195" s="523"/>
      <c r="D195" s="523">
        <v>1.85</v>
      </c>
      <c r="E195" s="523"/>
      <c r="F195" s="523">
        <v>2.6</v>
      </c>
      <c r="G195" s="523">
        <f t="shared" si="1"/>
        <v>4.8100000000000005</v>
      </c>
      <c r="H195" s="510"/>
      <c r="I195" s="510"/>
    </row>
    <row r="196" spans="1:9" ht="15.75" customHeight="1" x14ac:dyDescent="0.25">
      <c r="A196" s="525"/>
      <c r="B196" s="515" t="s">
        <v>8182</v>
      </c>
      <c r="C196" s="523"/>
      <c r="D196" s="523">
        <v>1.35</v>
      </c>
      <c r="E196" s="523"/>
      <c r="F196" s="523">
        <v>2.6</v>
      </c>
      <c r="G196" s="523">
        <f t="shared" si="1"/>
        <v>3.5100000000000002</v>
      </c>
      <c r="H196" s="510"/>
      <c r="I196" s="510"/>
    </row>
    <row r="197" spans="1:9" ht="15.75" customHeight="1" x14ac:dyDescent="0.25">
      <c r="A197" s="525"/>
      <c r="B197" s="515" t="s">
        <v>8183</v>
      </c>
      <c r="C197" s="523"/>
      <c r="D197" s="523">
        <v>1.5</v>
      </c>
      <c r="E197" s="523"/>
      <c r="F197" s="523">
        <v>2.6</v>
      </c>
      <c r="G197" s="523">
        <f t="shared" si="1"/>
        <v>3.9000000000000004</v>
      </c>
      <c r="H197" s="510"/>
      <c r="I197" s="510"/>
    </row>
    <row r="198" spans="1:9" ht="15.75" customHeight="1" x14ac:dyDescent="0.25">
      <c r="A198" s="525"/>
      <c r="B198" s="515" t="s">
        <v>8184</v>
      </c>
      <c r="C198" s="523"/>
      <c r="D198" s="523">
        <v>2.65</v>
      </c>
      <c r="E198" s="523"/>
      <c r="F198" s="523">
        <v>2.6</v>
      </c>
      <c r="G198" s="523">
        <f t="shared" si="1"/>
        <v>6.89</v>
      </c>
      <c r="H198" s="510"/>
      <c r="I198" s="510"/>
    </row>
    <row r="199" spans="1:9" ht="15.75" customHeight="1" x14ac:dyDescent="0.25">
      <c r="A199" s="525"/>
      <c r="B199" s="515" t="s">
        <v>8185</v>
      </c>
      <c r="C199" s="523"/>
      <c r="D199" s="523">
        <v>1.4</v>
      </c>
      <c r="E199" s="523"/>
      <c r="F199" s="523">
        <v>2.6</v>
      </c>
      <c r="G199" s="523">
        <f t="shared" si="1"/>
        <v>3.6399999999999997</v>
      </c>
      <c r="H199" s="510"/>
      <c r="I199" s="510"/>
    </row>
    <row r="200" spans="1:9" ht="15.75" customHeight="1" x14ac:dyDescent="0.25">
      <c r="A200" s="525"/>
      <c r="B200" s="515" t="s">
        <v>8186</v>
      </c>
      <c r="C200" s="523"/>
      <c r="D200" s="523">
        <v>4.1500000000000004</v>
      </c>
      <c r="E200" s="523"/>
      <c r="F200" s="523">
        <v>2.6</v>
      </c>
      <c r="G200" s="523">
        <f t="shared" si="1"/>
        <v>10.790000000000001</v>
      </c>
      <c r="H200" s="510"/>
      <c r="I200" s="510"/>
    </row>
    <row r="201" spans="1:9" ht="15.75" customHeight="1" x14ac:dyDescent="0.25">
      <c r="A201" s="525"/>
      <c r="B201" s="515" t="s">
        <v>8187</v>
      </c>
      <c r="C201" s="523"/>
      <c r="D201" s="523">
        <v>2</v>
      </c>
      <c r="E201" s="523"/>
      <c r="F201" s="523">
        <v>2.6</v>
      </c>
      <c r="G201" s="523">
        <f t="shared" si="1"/>
        <v>5.2</v>
      </c>
      <c r="H201" s="510"/>
      <c r="I201" s="510"/>
    </row>
    <row r="202" spans="1:9" ht="15.75" customHeight="1" x14ac:dyDescent="0.25">
      <c r="A202" s="525"/>
      <c r="B202" s="515" t="s">
        <v>8188</v>
      </c>
      <c r="C202" s="523"/>
      <c r="D202" s="523">
        <v>0.65</v>
      </c>
      <c r="E202" s="523"/>
      <c r="F202" s="523">
        <v>2.6</v>
      </c>
      <c r="G202" s="523">
        <f t="shared" si="1"/>
        <v>1.6900000000000002</v>
      </c>
      <c r="H202" s="510"/>
      <c r="I202" s="510"/>
    </row>
    <row r="203" spans="1:9" ht="15.75" customHeight="1" x14ac:dyDescent="0.25">
      <c r="A203" s="525"/>
      <c r="B203" s="515" t="s">
        <v>8189</v>
      </c>
      <c r="C203" s="523"/>
      <c r="D203" s="523">
        <v>3.7</v>
      </c>
      <c r="E203" s="523"/>
      <c r="F203" s="523">
        <v>2.6</v>
      </c>
      <c r="G203" s="523">
        <f t="shared" si="1"/>
        <v>9.620000000000001</v>
      </c>
      <c r="H203" s="510"/>
      <c r="I203" s="510"/>
    </row>
    <row r="204" spans="1:9" ht="15.75" customHeight="1" x14ac:dyDescent="0.25">
      <c r="A204" s="525"/>
      <c r="B204" s="515" t="s">
        <v>8190</v>
      </c>
      <c r="C204" s="523"/>
      <c r="D204" s="523">
        <v>1.4</v>
      </c>
      <c r="E204" s="523"/>
      <c r="F204" s="523">
        <v>2.6</v>
      </c>
      <c r="G204" s="523">
        <f t="shared" si="1"/>
        <v>3.6399999999999997</v>
      </c>
      <c r="H204" s="510"/>
      <c r="I204" s="510"/>
    </row>
    <row r="205" spans="1:9" ht="15.75" customHeight="1" x14ac:dyDescent="0.25">
      <c r="A205" s="525"/>
      <c r="B205" s="515" t="s">
        <v>8191</v>
      </c>
      <c r="C205" s="523"/>
      <c r="D205" s="523">
        <v>4.9000000000000004</v>
      </c>
      <c r="E205" s="523"/>
      <c r="F205" s="523">
        <v>2.6</v>
      </c>
      <c r="G205" s="523">
        <f t="shared" si="1"/>
        <v>12.740000000000002</v>
      </c>
      <c r="H205" s="510"/>
      <c r="I205" s="510"/>
    </row>
    <row r="206" spans="1:9" ht="16.5" customHeight="1" x14ac:dyDescent="0.25">
      <c r="A206" s="525"/>
      <c r="B206" s="515" t="s">
        <v>8192</v>
      </c>
      <c r="C206" s="523"/>
      <c r="D206" s="523">
        <v>1.9</v>
      </c>
      <c r="E206" s="523"/>
      <c r="F206" s="523">
        <v>2.6</v>
      </c>
      <c r="G206" s="523">
        <f t="shared" si="1"/>
        <v>4.9399999999999995</v>
      </c>
      <c r="H206" s="510"/>
      <c r="I206" s="510"/>
    </row>
    <row r="207" spans="1:9" ht="15.75" customHeight="1" x14ac:dyDescent="0.25">
      <c r="A207" s="525"/>
      <c r="B207" s="515" t="s">
        <v>8193</v>
      </c>
      <c r="C207" s="523"/>
      <c r="D207" s="523">
        <v>1</v>
      </c>
      <c r="E207" s="523"/>
      <c r="F207" s="523">
        <v>2.6</v>
      </c>
      <c r="G207" s="523">
        <f t="shared" si="1"/>
        <v>2.6</v>
      </c>
      <c r="H207" s="510"/>
      <c r="I207" s="510"/>
    </row>
    <row r="208" spans="1:9" ht="15.75" customHeight="1" x14ac:dyDescent="0.25">
      <c r="A208" s="525"/>
      <c r="B208" s="515" t="s">
        <v>8194</v>
      </c>
      <c r="C208" s="523"/>
      <c r="D208" s="523">
        <v>1.65</v>
      </c>
      <c r="E208" s="523"/>
      <c r="F208" s="523">
        <v>2.6</v>
      </c>
      <c r="G208" s="523">
        <f t="shared" si="1"/>
        <v>4.29</v>
      </c>
      <c r="H208" s="510"/>
      <c r="I208" s="510"/>
    </row>
    <row r="209" spans="1:11" ht="15.75" customHeight="1" x14ac:dyDescent="0.25">
      <c r="A209" s="525"/>
      <c r="B209" s="515" t="s">
        <v>8195</v>
      </c>
      <c r="C209" s="523"/>
      <c r="D209" s="523">
        <v>1.35</v>
      </c>
      <c r="E209" s="523"/>
      <c r="F209" s="523">
        <v>2.6</v>
      </c>
      <c r="G209" s="523">
        <f t="shared" si="1"/>
        <v>3.5100000000000002</v>
      </c>
      <c r="H209" s="510"/>
      <c r="I209" s="510"/>
    </row>
    <row r="210" spans="1:11" ht="15.75" customHeight="1" x14ac:dyDescent="0.25">
      <c r="A210" s="525"/>
      <c r="B210" s="515" t="s">
        <v>8196</v>
      </c>
      <c r="C210" s="523"/>
      <c r="D210" s="523">
        <v>1.65</v>
      </c>
      <c r="E210" s="523"/>
      <c r="F210" s="523">
        <v>2.6</v>
      </c>
      <c r="G210" s="523">
        <f t="shared" si="1"/>
        <v>4.29</v>
      </c>
      <c r="H210" s="510"/>
      <c r="I210" s="510"/>
    </row>
    <row r="211" spans="1:11" ht="15.75" customHeight="1" x14ac:dyDescent="0.25">
      <c r="A211" s="525"/>
      <c r="B211" s="515" t="s">
        <v>8197</v>
      </c>
      <c r="C211" s="523"/>
      <c r="D211" s="523">
        <v>1.2</v>
      </c>
      <c r="E211" s="523"/>
      <c r="F211" s="523">
        <v>2.6</v>
      </c>
      <c r="G211" s="523">
        <f t="shared" si="1"/>
        <v>3.12</v>
      </c>
      <c r="H211" s="510"/>
      <c r="I211" s="510"/>
    </row>
    <row r="212" spans="1:11" ht="15.75" customHeight="1" x14ac:dyDescent="0.25">
      <c r="A212" s="525"/>
      <c r="B212" s="515" t="s">
        <v>8198</v>
      </c>
      <c r="C212" s="523"/>
      <c r="D212" s="523">
        <v>3.3</v>
      </c>
      <c r="E212" s="523"/>
      <c r="F212" s="523">
        <v>2.6</v>
      </c>
      <c r="G212" s="523">
        <f t="shared" si="1"/>
        <v>8.58</v>
      </c>
      <c r="H212" s="510"/>
      <c r="I212" s="510"/>
    </row>
    <row r="213" spans="1:11" ht="15.75" customHeight="1" x14ac:dyDescent="0.25">
      <c r="A213" s="525"/>
      <c r="B213" s="515" t="s">
        <v>8198</v>
      </c>
      <c r="C213" s="523"/>
      <c r="D213" s="523">
        <v>3.7</v>
      </c>
      <c r="E213" s="523"/>
      <c r="F213" s="523">
        <v>2.6</v>
      </c>
      <c r="G213" s="523">
        <f t="shared" si="1"/>
        <v>9.620000000000001</v>
      </c>
      <c r="H213" s="510"/>
      <c r="I213" s="510"/>
    </row>
    <row r="214" spans="1:11" ht="15.75" customHeight="1" x14ac:dyDescent="0.25">
      <c r="A214" s="525"/>
      <c r="B214" s="515" t="s">
        <v>8199</v>
      </c>
      <c r="C214" s="523"/>
      <c r="D214" s="523">
        <v>1.9</v>
      </c>
      <c r="E214" s="523"/>
      <c r="F214" s="523">
        <v>2.6</v>
      </c>
      <c r="G214" s="523">
        <f t="shared" si="1"/>
        <v>4.9399999999999995</v>
      </c>
      <c r="H214" s="510"/>
      <c r="I214" s="510"/>
    </row>
    <row r="215" spans="1:11" ht="15.75" customHeight="1" x14ac:dyDescent="0.25">
      <c r="A215" s="525"/>
      <c r="B215" s="515" t="s">
        <v>8200</v>
      </c>
      <c r="C215" s="523"/>
      <c r="D215" s="523">
        <v>1.5</v>
      </c>
      <c r="E215" s="523"/>
      <c r="F215" s="523">
        <v>2.6</v>
      </c>
      <c r="G215" s="523">
        <f t="shared" si="1"/>
        <v>3.9000000000000004</v>
      </c>
      <c r="H215" s="510"/>
      <c r="I215" s="510"/>
    </row>
    <row r="216" spans="1:11" ht="15.75" customHeight="1" x14ac:dyDescent="0.25">
      <c r="A216" s="525"/>
      <c r="B216" s="515" t="s">
        <v>8201</v>
      </c>
      <c r="C216" s="523"/>
      <c r="D216" s="523">
        <v>1.8</v>
      </c>
      <c r="E216" s="523"/>
      <c r="F216" s="523">
        <v>2.6</v>
      </c>
      <c r="G216" s="523">
        <f t="shared" si="1"/>
        <v>4.6800000000000006</v>
      </c>
      <c r="H216" s="510"/>
      <c r="I216" s="510"/>
    </row>
    <row r="217" spans="1:11" ht="15" customHeight="1" x14ac:dyDescent="0.25">
      <c r="A217" s="525"/>
      <c r="B217" s="515" t="s">
        <v>8202</v>
      </c>
      <c r="C217" s="523"/>
      <c r="D217" s="523">
        <v>2.2000000000000002</v>
      </c>
      <c r="E217" s="523"/>
      <c r="F217" s="523">
        <v>2.6</v>
      </c>
      <c r="G217" s="523">
        <f t="shared" si="1"/>
        <v>5.7200000000000006</v>
      </c>
      <c r="H217" s="510"/>
      <c r="I217" s="510"/>
    </row>
    <row r="218" spans="1:11" ht="15" customHeight="1" x14ac:dyDescent="0.25">
      <c r="A218" s="525"/>
      <c r="B218" s="515" t="s">
        <v>8202</v>
      </c>
      <c r="C218" s="523"/>
      <c r="D218" s="523">
        <v>1.2</v>
      </c>
      <c r="E218" s="523"/>
      <c r="F218" s="523">
        <v>2.6</v>
      </c>
      <c r="G218" s="523">
        <f t="shared" si="1"/>
        <v>3.12</v>
      </c>
      <c r="H218" s="510"/>
      <c r="I218" s="510"/>
    </row>
    <row r="219" spans="1:11" ht="15.75" x14ac:dyDescent="0.25">
      <c r="A219" s="564"/>
      <c r="B219" s="528" t="s">
        <v>8203</v>
      </c>
      <c r="C219" s="581"/>
      <c r="D219" s="581"/>
      <c r="E219" s="581"/>
      <c r="F219" s="523"/>
      <c r="G219" s="523">
        <f t="shared" si="1"/>
        <v>0</v>
      </c>
      <c r="H219" s="581"/>
      <c r="I219" s="565"/>
      <c r="J219" s="552"/>
      <c r="K219" s="537"/>
    </row>
    <row r="220" spans="1:11" ht="15.75" customHeight="1" x14ac:dyDescent="0.25">
      <c r="A220" s="564"/>
      <c r="B220" s="515" t="s">
        <v>8204</v>
      </c>
      <c r="C220" s="581"/>
      <c r="D220" s="581">
        <v>3.5</v>
      </c>
      <c r="E220" s="581"/>
      <c r="F220" s="523">
        <v>2.6</v>
      </c>
      <c r="G220" s="523">
        <f t="shared" si="1"/>
        <v>9.1</v>
      </c>
      <c r="H220" s="581"/>
      <c r="I220" s="565"/>
      <c r="J220" s="552"/>
      <c r="K220" s="537"/>
    </row>
    <row r="221" spans="1:11" ht="15.75" customHeight="1" x14ac:dyDescent="0.25">
      <c r="A221" s="564"/>
      <c r="B221" s="515" t="s">
        <v>8205</v>
      </c>
      <c r="C221" s="581"/>
      <c r="D221" s="581">
        <v>1.7</v>
      </c>
      <c r="E221" s="581"/>
      <c r="F221" s="523">
        <v>2.6</v>
      </c>
      <c r="G221" s="523">
        <f t="shared" si="1"/>
        <v>4.42</v>
      </c>
      <c r="H221" s="581"/>
      <c r="I221" s="565"/>
      <c r="J221" s="552"/>
      <c r="K221" s="537"/>
    </row>
    <row r="222" spans="1:11" ht="15.75" customHeight="1" x14ac:dyDescent="0.25">
      <c r="A222" s="525"/>
      <c r="B222" s="515" t="s">
        <v>8206</v>
      </c>
      <c r="C222" s="523"/>
      <c r="D222" s="523">
        <v>3.8</v>
      </c>
      <c r="E222" s="523"/>
      <c r="F222" s="523">
        <v>2.6</v>
      </c>
      <c r="G222" s="523">
        <f t="shared" si="1"/>
        <v>9.879999999999999</v>
      </c>
      <c r="H222" s="510"/>
      <c r="I222" s="510"/>
    </row>
    <row r="223" spans="1:11" ht="15.75" customHeight="1" x14ac:dyDescent="0.25">
      <c r="A223" s="525"/>
      <c r="B223" s="515" t="s">
        <v>8207</v>
      </c>
      <c r="C223" s="523"/>
      <c r="D223" s="523">
        <v>2.2000000000000002</v>
      </c>
      <c r="E223" s="523"/>
      <c r="F223" s="523">
        <v>2.6</v>
      </c>
      <c r="G223" s="523">
        <f t="shared" si="1"/>
        <v>5.7200000000000006</v>
      </c>
      <c r="H223" s="510"/>
      <c r="I223" s="510"/>
    </row>
    <row r="224" spans="1:11" ht="15.75" customHeight="1" x14ac:dyDescent="0.25">
      <c r="A224" s="525"/>
      <c r="B224" s="515" t="s">
        <v>8171</v>
      </c>
      <c r="C224" s="523"/>
      <c r="D224" s="523">
        <v>2.25</v>
      </c>
      <c r="E224" s="523"/>
      <c r="F224" s="523">
        <v>2.6</v>
      </c>
      <c r="G224" s="523">
        <f t="shared" si="1"/>
        <v>5.8500000000000005</v>
      </c>
      <c r="H224" s="510"/>
      <c r="I224" s="510"/>
    </row>
    <row r="225" spans="1:9" ht="15.75" customHeight="1" x14ac:dyDescent="0.25">
      <c r="A225" s="525"/>
      <c r="B225" s="515" t="s">
        <v>8208</v>
      </c>
      <c r="C225" s="523"/>
      <c r="D225" s="523">
        <f>2.5+0.15</f>
        <v>2.65</v>
      </c>
      <c r="E225" s="523"/>
      <c r="F225" s="523">
        <v>2.6</v>
      </c>
      <c r="G225" s="523">
        <f t="shared" si="1"/>
        <v>6.89</v>
      </c>
      <c r="H225" s="510"/>
      <c r="I225" s="510"/>
    </row>
    <row r="226" spans="1:9" ht="15.75" customHeight="1" x14ac:dyDescent="0.25">
      <c r="A226" s="525"/>
      <c r="B226" s="515" t="s">
        <v>8209</v>
      </c>
      <c r="C226" s="523"/>
      <c r="D226" s="523">
        <v>2.25</v>
      </c>
      <c r="E226" s="523"/>
      <c r="F226" s="523">
        <v>2.6</v>
      </c>
      <c r="G226" s="523">
        <f t="shared" si="1"/>
        <v>5.8500000000000005</v>
      </c>
      <c r="H226" s="510"/>
      <c r="I226" s="510"/>
    </row>
    <row r="227" spans="1:9" ht="15.75" customHeight="1" x14ac:dyDescent="0.25">
      <c r="A227" s="525"/>
      <c r="B227" s="515" t="s">
        <v>8210</v>
      </c>
      <c r="C227" s="523"/>
      <c r="D227" s="523">
        <v>1.9</v>
      </c>
      <c r="E227" s="523"/>
      <c r="F227" s="523">
        <v>2.6</v>
      </c>
      <c r="G227" s="523">
        <f t="shared" si="1"/>
        <v>4.9399999999999995</v>
      </c>
      <c r="H227" s="510"/>
      <c r="I227" s="510"/>
    </row>
    <row r="228" spans="1:9" ht="15.75" customHeight="1" x14ac:dyDescent="0.25">
      <c r="A228" s="525"/>
      <c r="B228" s="515" t="s">
        <v>8211</v>
      </c>
      <c r="C228" s="523"/>
      <c r="D228" s="523">
        <v>1.3</v>
      </c>
      <c r="E228" s="523"/>
      <c r="F228" s="523">
        <v>2.6</v>
      </c>
      <c r="G228" s="523">
        <f t="shared" si="1"/>
        <v>3.3800000000000003</v>
      </c>
      <c r="H228" s="510"/>
      <c r="I228" s="510"/>
    </row>
    <row r="229" spans="1:9" ht="15.75" customHeight="1" x14ac:dyDescent="0.25">
      <c r="A229" s="525"/>
      <c r="B229" s="515" t="s">
        <v>8212</v>
      </c>
      <c r="C229" s="523"/>
      <c r="D229" s="523">
        <v>0.8</v>
      </c>
      <c r="E229" s="523"/>
      <c r="F229" s="523">
        <v>2.6</v>
      </c>
      <c r="G229" s="523">
        <f t="shared" si="1"/>
        <v>2.08</v>
      </c>
      <c r="H229" s="510"/>
      <c r="I229" s="510"/>
    </row>
    <row r="230" spans="1:9" ht="15.75" customHeight="1" x14ac:dyDescent="0.25">
      <c r="A230" s="525"/>
      <c r="B230" s="515" t="s">
        <v>8213</v>
      </c>
      <c r="C230" s="523"/>
      <c r="D230" s="523">
        <v>2.25</v>
      </c>
      <c r="E230" s="523"/>
      <c r="F230" s="523">
        <v>2.6</v>
      </c>
      <c r="G230" s="523">
        <f t="shared" si="1"/>
        <v>5.8500000000000005</v>
      </c>
      <c r="H230" s="510"/>
      <c r="I230" s="510"/>
    </row>
    <row r="231" spans="1:9" ht="15.75" customHeight="1" x14ac:dyDescent="0.25">
      <c r="A231" s="525"/>
      <c r="B231" s="515" t="s">
        <v>8214</v>
      </c>
      <c r="C231" s="523"/>
      <c r="D231" s="523">
        <v>1.05</v>
      </c>
      <c r="E231" s="523"/>
      <c r="F231" s="523">
        <v>2.6</v>
      </c>
      <c r="G231" s="523">
        <f t="shared" si="1"/>
        <v>2.7300000000000004</v>
      </c>
      <c r="H231" s="510"/>
      <c r="I231" s="510"/>
    </row>
    <row r="232" spans="1:9" ht="15.75" customHeight="1" x14ac:dyDescent="0.25">
      <c r="A232" s="525"/>
      <c r="B232" s="515" t="s">
        <v>8215</v>
      </c>
      <c r="C232" s="523"/>
      <c r="D232" s="523">
        <v>2.75</v>
      </c>
      <c r="E232" s="523"/>
      <c r="F232" s="523">
        <v>2.6</v>
      </c>
      <c r="G232" s="523">
        <f t="shared" ref="G232:G295" si="2">F232*D232</f>
        <v>7.15</v>
      </c>
      <c r="H232" s="510"/>
      <c r="I232" s="510"/>
    </row>
    <row r="233" spans="1:9" ht="15.75" customHeight="1" x14ac:dyDescent="0.25">
      <c r="A233" s="525"/>
      <c r="B233" s="515" t="s">
        <v>8216</v>
      </c>
      <c r="C233" s="523"/>
      <c r="D233" s="523">
        <v>0.4</v>
      </c>
      <c r="E233" s="523"/>
      <c r="F233" s="523">
        <v>2.6</v>
      </c>
      <c r="G233" s="523">
        <f t="shared" si="2"/>
        <v>1.04</v>
      </c>
      <c r="H233" s="510"/>
      <c r="I233" s="510"/>
    </row>
    <row r="234" spans="1:9" ht="15.75" customHeight="1" x14ac:dyDescent="0.25">
      <c r="A234" s="525"/>
      <c r="B234" s="515" t="s">
        <v>8216</v>
      </c>
      <c r="C234" s="523"/>
      <c r="D234" s="523">
        <v>1.9</v>
      </c>
      <c r="E234" s="523"/>
      <c r="F234" s="523">
        <v>2.6</v>
      </c>
      <c r="G234" s="523">
        <f t="shared" si="2"/>
        <v>4.9399999999999995</v>
      </c>
      <c r="H234" s="510"/>
      <c r="I234" s="510"/>
    </row>
    <row r="235" spans="1:9" ht="15.75" customHeight="1" x14ac:dyDescent="0.25">
      <c r="A235" s="525"/>
      <c r="B235" s="515" t="s">
        <v>8217</v>
      </c>
      <c r="C235" s="523"/>
      <c r="D235" s="523">
        <v>1.95</v>
      </c>
      <c r="E235" s="523"/>
      <c r="F235" s="523">
        <v>2.6</v>
      </c>
      <c r="G235" s="523">
        <f t="shared" si="2"/>
        <v>5.07</v>
      </c>
      <c r="H235" s="510"/>
      <c r="I235" s="510"/>
    </row>
    <row r="236" spans="1:9" ht="15.75" customHeight="1" x14ac:dyDescent="0.25">
      <c r="A236" s="525"/>
      <c r="B236" s="515" t="s">
        <v>8218</v>
      </c>
      <c r="C236" s="523"/>
      <c r="D236" s="523">
        <v>1.2</v>
      </c>
      <c r="E236" s="523"/>
      <c r="F236" s="523">
        <v>2.6</v>
      </c>
      <c r="G236" s="523">
        <f t="shared" si="2"/>
        <v>3.12</v>
      </c>
      <c r="H236" s="510"/>
      <c r="I236" s="510"/>
    </row>
    <row r="237" spans="1:9" ht="15.75" customHeight="1" x14ac:dyDescent="0.25">
      <c r="A237" s="525"/>
      <c r="B237" s="515" t="s">
        <v>8219</v>
      </c>
      <c r="C237" s="523"/>
      <c r="D237" s="523">
        <v>1.95</v>
      </c>
      <c r="E237" s="523"/>
      <c r="F237" s="523">
        <v>2.6</v>
      </c>
      <c r="G237" s="523">
        <f t="shared" si="2"/>
        <v>5.07</v>
      </c>
      <c r="H237" s="510"/>
      <c r="I237" s="510"/>
    </row>
    <row r="238" spans="1:9" ht="15.75" customHeight="1" x14ac:dyDescent="0.25">
      <c r="A238" s="525"/>
      <c r="B238" s="515" t="s">
        <v>8220</v>
      </c>
      <c r="C238" s="523"/>
      <c r="D238" s="523">
        <v>1.9</v>
      </c>
      <c r="E238" s="523"/>
      <c r="F238" s="523">
        <v>2.6</v>
      </c>
      <c r="G238" s="523">
        <f t="shared" si="2"/>
        <v>4.9399999999999995</v>
      </c>
      <c r="H238" s="510"/>
      <c r="I238" s="510"/>
    </row>
    <row r="239" spans="1:9" ht="15.75" customHeight="1" x14ac:dyDescent="0.25">
      <c r="A239" s="525"/>
      <c r="B239" s="515" t="s">
        <v>8220</v>
      </c>
      <c r="C239" s="523"/>
      <c r="D239" s="523">
        <v>5.35</v>
      </c>
      <c r="E239" s="523"/>
      <c r="F239" s="523">
        <v>2.6</v>
      </c>
      <c r="G239" s="523">
        <f t="shared" si="2"/>
        <v>13.91</v>
      </c>
      <c r="H239" s="510"/>
      <c r="I239" s="510"/>
    </row>
    <row r="240" spans="1:9" ht="15.75" customHeight="1" x14ac:dyDescent="0.25">
      <c r="A240" s="525"/>
      <c r="B240" s="515" t="s">
        <v>8221</v>
      </c>
      <c r="C240" s="523"/>
      <c r="D240" s="523">
        <v>3.85</v>
      </c>
      <c r="E240" s="523"/>
      <c r="F240" s="523">
        <v>2.6</v>
      </c>
      <c r="G240" s="523">
        <f t="shared" si="2"/>
        <v>10.01</v>
      </c>
      <c r="H240" s="510"/>
      <c r="I240" s="510"/>
    </row>
    <row r="241" spans="1:9" ht="15.75" customHeight="1" x14ac:dyDescent="0.25">
      <c r="A241" s="525"/>
      <c r="B241" s="515" t="s">
        <v>8222</v>
      </c>
      <c r="C241" s="523"/>
      <c r="D241" s="523">
        <v>2.4500000000000002</v>
      </c>
      <c r="E241" s="523"/>
      <c r="F241" s="523">
        <v>2.6</v>
      </c>
      <c r="G241" s="523">
        <f t="shared" si="2"/>
        <v>6.370000000000001</v>
      </c>
      <c r="H241" s="510"/>
      <c r="I241" s="510"/>
    </row>
    <row r="242" spans="1:9" ht="15.75" customHeight="1" x14ac:dyDescent="0.25">
      <c r="A242" s="525"/>
      <c r="B242" s="515" t="s">
        <v>8222</v>
      </c>
      <c r="C242" s="523"/>
      <c r="D242" s="523">
        <v>5.5</v>
      </c>
      <c r="E242" s="523"/>
      <c r="F242" s="523">
        <v>2.6</v>
      </c>
      <c r="G242" s="523">
        <f t="shared" si="2"/>
        <v>14.3</v>
      </c>
      <c r="H242" s="510"/>
      <c r="I242" s="510"/>
    </row>
    <row r="243" spans="1:9" ht="15.75" customHeight="1" x14ac:dyDescent="0.25">
      <c r="A243" s="525"/>
      <c r="B243" s="515" t="s">
        <v>8223</v>
      </c>
      <c r="C243" s="523"/>
      <c r="D243" s="523">
        <v>1.8</v>
      </c>
      <c r="E243" s="523"/>
      <c r="F243" s="523">
        <v>2.6</v>
      </c>
      <c r="G243" s="523">
        <f t="shared" si="2"/>
        <v>4.6800000000000006</v>
      </c>
      <c r="H243" s="510"/>
      <c r="I243" s="510"/>
    </row>
    <row r="244" spans="1:9" ht="15.75" customHeight="1" x14ac:dyDescent="0.25">
      <c r="A244" s="525"/>
      <c r="B244" s="515" t="s">
        <v>8224</v>
      </c>
      <c r="C244" s="523"/>
      <c r="D244" s="523">
        <v>1.65</v>
      </c>
      <c r="E244" s="523"/>
      <c r="F244" s="523">
        <v>2.6</v>
      </c>
      <c r="G244" s="523">
        <f t="shared" si="2"/>
        <v>4.29</v>
      </c>
      <c r="H244" s="510"/>
      <c r="I244" s="510"/>
    </row>
    <row r="245" spans="1:9" ht="15.75" customHeight="1" x14ac:dyDescent="0.25">
      <c r="A245" s="525"/>
      <c r="B245" s="515" t="s">
        <v>8225</v>
      </c>
      <c r="C245" s="523"/>
      <c r="D245" s="523">
        <v>2.85</v>
      </c>
      <c r="E245" s="523"/>
      <c r="F245" s="523">
        <v>2.6</v>
      </c>
      <c r="G245" s="523">
        <f t="shared" si="2"/>
        <v>7.41</v>
      </c>
      <c r="H245" s="510"/>
      <c r="I245" s="510"/>
    </row>
    <row r="246" spans="1:9" ht="15.75" customHeight="1" x14ac:dyDescent="0.25">
      <c r="A246" s="525"/>
      <c r="B246" s="515" t="s">
        <v>8226</v>
      </c>
      <c r="C246" s="523"/>
      <c r="D246" s="523">
        <v>1.7</v>
      </c>
      <c r="E246" s="523"/>
      <c r="F246" s="523">
        <v>2.6</v>
      </c>
      <c r="G246" s="523">
        <f t="shared" si="2"/>
        <v>4.42</v>
      </c>
      <c r="H246" s="510"/>
      <c r="I246" s="510"/>
    </row>
    <row r="247" spans="1:9" ht="15.75" customHeight="1" x14ac:dyDescent="0.25">
      <c r="A247" s="525"/>
      <c r="B247" s="515" t="s">
        <v>8227</v>
      </c>
      <c r="C247" s="523"/>
      <c r="D247" s="523">
        <v>2.85</v>
      </c>
      <c r="E247" s="523"/>
      <c r="F247" s="523">
        <v>2.6</v>
      </c>
      <c r="G247" s="523">
        <f t="shared" si="2"/>
        <v>7.41</v>
      </c>
      <c r="H247" s="510"/>
      <c r="I247" s="510"/>
    </row>
    <row r="248" spans="1:9" ht="15.75" customHeight="1" x14ac:dyDescent="0.25">
      <c r="A248" s="525"/>
      <c r="B248" s="515" t="s">
        <v>8228</v>
      </c>
      <c r="C248" s="523"/>
      <c r="D248" s="523">
        <v>1.5</v>
      </c>
      <c r="E248" s="523"/>
      <c r="F248" s="523">
        <v>2.6</v>
      </c>
      <c r="G248" s="523">
        <f t="shared" si="2"/>
        <v>3.9000000000000004</v>
      </c>
      <c r="H248" s="510"/>
      <c r="I248" s="510"/>
    </row>
    <row r="249" spans="1:9" ht="15.75" customHeight="1" x14ac:dyDescent="0.25">
      <c r="A249" s="525"/>
      <c r="B249" s="515" t="s">
        <v>8229</v>
      </c>
      <c r="C249" s="523"/>
      <c r="D249" s="523">
        <v>1.85</v>
      </c>
      <c r="E249" s="523"/>
      <c r="F249" s="523">
        <v>2.6</v>
      </c>
      <c r="G249" s="523">
        <f t="shared" si="2"/>
        <v>4.8100000000000005</v>
      </c>
      <c r="H249" s="510"/>
      <c r="I249" s="510"/>
    </row>
    <row r="250" spans="1:9" ht="15.75" customHeight="1" x14ac:dyDescent="0.25">
      <c r="A250" s="525"/>
      <c r="B250" s="515" t="s">
        <v>8230</v>
      </c>
      <c r="C250" s="523"/>
      <c r="D250" s="523">
        <v>1.7</v>
      </c>
      <c r="E250" s="523"/>
      <c r="F250" s="523">
        <v>2.6</v>
      </c>
      <c r="G250" s="523">
        <f t="shared" si="2"/>
        <v>4.42</v>
      </c>
      <c r="H250" s="510"/>
      <c r="I250" s="510"/>
    </row>
    <row r="251" spans="1:9" ht="15.75" customHeight="1" x14ac:dyDescent="0.25">
      <c r="A251" s="525"/>
      <c r="B251" s="515" t="s">
        <v>8231</v>
      </c>
      <c r="C251" s="523"/>
      <c r="D251" s="523">
        <v>1.8</v>
      </c>
      <c r="E251" s="523"/>
      <c r="F251" s="523">
        <v>2.6</v>
      </c>
      <c r="G251" s="523">
        <f t="shared" si="2"/>
        <v>4.6800000000000006</v>
      </c>
      <c r="H251" s="510"/>
      <c r="I251" s="510"/>
    </row>
    <row r="252" spans="1:9" ht="15.75" customHeight="1" x14ac:dyDescent="0.25">
      <c r="A252" s="525"/>
      <c r="B252" s="515" t="s">
        <v>8232</v>
      </c>
      <c r="C252" s="523"/>
      <c r="D252" s="523">
        <v>1.7</v>
      </c>
      <c r="E252" s="523"/>
      <c r="F252" s="523">
        <v>2.6</v>
      </c>
      <c r="G252" s="523">
        <f t="shared" si="2"/>
        <v>4.42</v>
      </c>
      <c r="H252" s="510"/>
      <c r="I252" s="510"/>
    </row>
    <row r="253" spans="1:9" ht="15.75" customHeight="1" x14ac:dyDescent="0.25">
      <c r="A253" s="525"/>
      <c r="B253" s="515" t="s">
        <v>8233</v>
      </c>
      <c r="C253" s="523"/>
      <c r="D253" s="523">
        <v>1.8</v>
      </c>
      <c r="E253" s="523"/>
      <c r="F253" s="523">
        <v>2.6</v>
      </c>
      <c r="G253" s="523">
        <f t="shared" si="2"/>
        <v>4.6800000000000006</v>
      </c>
      <c r="H253" s="510"/>
      <c r="I253" s="510"/>
    </row>
    <row r="254" spans="1:9" ht="15.75" customHeight="1" x14ac:dyDescent="0.25">
      <c r="A254" s="525"/>
      <c r="B254" s="515" t="s">
        <v>8234</v>
      </c>
      <c r="C254" s="523"/>
      <c r="D254" s="523">
        <v>6.3</v>
      </c>
      <c r="E254" s="523"/>
      <c r="F254" s="523">
        <v>2.6</v>
      </c>
      <c r="G254" s="523">
        <f t="shared" si="2"/>
        <v>16.38</v>
      </c>
      <c r="H254" s="510"/>
      <c r="I254" s="510"/>
    </row>
    <row r="255" spans="1:9" ht="15.75" customHeight="1" x14ac:dyDescent="0.25">
      <c r="A255" s="525"/>
      <c r="B255" s="515" t="s">
        <v>8235</v>
      </c>
      <c r="C255" s="523"/>
      <c r="D255" s="523">
        <v>2.7</v>
      </c>
      <c r="E255" s="523"/>
      <c r="F255" s="523">
        <v>2.6</v>
      </c>
      <c r="G255" s="523">
        <f t="shared" si="2"/>
        <v>7.0200000000000005</v>
      </c>
      <c r="H255" s="510"/>
      <c r="I255" s="510"/>
    </row>
    <row r="256" spans="1:9" ht="15.75" customHeight="1" x14ac:dyDescent="0.25">
      <c r="A256" s="525"/>
      <c r="B256" s="515" t="s">
        <v>8236</v>
      </c>
      <c r="C256" s="523"/>
      <c r="D256" s="523">
        <v>6.15</v>
      </c>
      <c r="E256" s="523"/>
      <c r="F256" s="523">
        <v>2.6</v>
      </c>
      <c r="G256" s="523">
        <f t="shared" si="2"/>
        <v>15.990000000000002</v>
      </c>
      <c r="H256" s="510"/>
      <c r="I256" s="510"/>
    </row>
    <row r="257" spans="1:9" ht="15" customHeight="1" x14ac:dyDescent="0.25">
      <c r="A257" s="525"/>
      <c r="B257" s="515" t="s">
        <v>8237</v>
      </c>
      <c r="C257" s="523"/>
      <c r="D257" s="523">
        <v>2.0499999999999998</v>
      </c>
      <c r="E257" s="523"/>
      <c r="F257" s="523">
        <v>2.6</v>
      </c>
      <c r="G257" s="523">
        <f t="shared" si="2"/>
        <v>5.33</v>
      </c>
      <c r="H257" s="510"/>
      <c r="I257" s="510"/>
    </row>
    <row r="258" spans="1:9" ht="15.75" customHeight="1" x14ac:dyDescent="0.25">
      <c r="A258" s="525"/>
      <c r="B258" s="515" t="s">
        <v>8238</v>
      </c>
      <c r="C258" s="523"/>
      <c r="D258" s="523">
        <v>3.15</v>
      </c>
      <c r="E258" s="523"/>
      <c r="F258" s="523">
        <v>2.6</v>
      </c>
      <c r="G258" s="523">
        <f t="shared" si="2"/>
        <v>8.19</v>
      </c>
      <c r="H258" s="510"/>
      <c r="I258" s="510"/>
    </row>
    <row r="259" spans="1:9" ht="15.75" customHeight="1" x14ac:dyDescent="0.25">
      <c r="A259" s="525"/>
      <c r="B259" s="515" t="s">
        <v>8239</v>
      </c>
      <c r="C259" s="523"/>
      <c r="D259" s="523">
        <v>3</v>
      </c>
      <c r="E259" s="523"/>
      <c r="F259" s="523">
        <v>2.6</v>
      </c>
      <c r="G259" s="523">
        <f t="shared" si="2"/>
        <v>7.8000000000000007</v>
      </c>
      <c r="H259" s="510"/>
      <c r="I259" s="510"/>
    </row>
    <row r="260" spans="1:9" ht="15.75" customHeight="1" x14ac:dyDescent="0.25">
      <c r="A260" s="525"/>
      <c r="B260" s="515" t="s">
        <v>8240</v>
      </c>
      <c r="C260" s="523"/>
      <c r="D260" s="523">
        <v>2.7</v>
      </c>
      <c r="E260" s="523"/>
      <c r="F260" s="523">
        <v>2.6</v>
      </c>
      <c r="G260" s="523">
        <f t="shared" si="2"/>
        <v>7.0200000000000005</v>
      </c>
      <c r="H260" s="510"/>
      <c r="I260" s="510"/>
    </row>
    <row r="261" spans="1:9" ht="15.75" customHeight="1" x14ac:dyDescent="0.25">
      <c r="A261" s="525"/>
      <c r="B261" s="515" t="s">
        <v>8241</v>
      </c>
      <c r="C261" s="523"/>
      <c r="D261" s="523">
        <v>3.15</v>
      </c>
      <c r="E261" s="523"/>
      <c r="F261" s="523">
        <v>2.6</v>
      </c>
      <c r="G261" s="523">
        <f t="shared" si="2"/>
        <v>8.19</v>
      </c>
      <c r="H261" s="510"/>
      <c r="I261" s="510"/>
    </row>
    <row r="262" spans="1:9" ht="15.75" customHeight="1" x14ac:dyDescent="0.25">
      <c r="A262" s="525"/>
      <c r="B262" s="515" t="s">
        <v>8242</v>
      </c>
      <c r="C262" s="523"/>
      <c r="D262" s="523">
        <v>2.5499999999999998</v>
      </c>
      <c r="E262" s="523"/>
      <c r="F262" s="523">
        <v>2.6</v>
      </c>
      <c r="G262" s="523">
        <f t="shared" si="2"/>
        <v>6.63</v>
      </c>
      <c r="H262" s="510"/>
      <c r="I262" s="510"/>
    </row>
    <row r="263" spans="1:9" ht="15.75" customHeight="1" x14ac:dyDescent="0.25">
      <c r="A263" s="525"/>
      <c r="B263" s="515" t="s">
        <v>8243</v>
      </c>
      <c r="C263" s="523"/>
      <c r="D263" s="523">
        <v>3</v>
      </c>
      <c r="E263" s="523"/>
      <c r="F263" s="523">
        <v>2.6</v>
      </c>
      <c r="G263" s="523">
        <f t="shared" si="2"/>
        <v>7.8000000000000007</v>
      </c>
      <c r="H263" s="510"/>
      <c r="I263" s="510"/>
    </row>
    <row r="264" spans="1:9" ht="15.75" customHeight="1" x14ac:dyDescent="0.25">
      <c r="A264" s="525"/>
      <c r="B264" s="515" t="s">
        <v>8244</v>
      </c>
      <c r="C264" s="523"/>
      <c r="D264" s="523">
        <v>1.9</v>
      </c>
      <c r="E264" s="523"/>
      <c r="F264" s="523">
        <v>2.6</v>
      </c>
      <c r="G264" s="523">
        <f t="shared" si="2"/>
        <v>4.9399999999999995</v>
      </c>
      <c r="H264" s="510"/>
      <c r="I264" s="510"/>
    </row>
    <row r="265" spans="1:9" ht="15.75" customHeight="1" x14ac:dyDescent="0.25">
      <c r="A265" s="525"/>
      <c r="B265" s="515" t="s">
        <v>8244</v>
      </c>
      <c r="C265" s="523"/>
      <c r="D265" s="523">
        <v>5.35</v>
      </c>
      <c r="E265" s="523"/>
      <c r="F265" s="523">
        <v>2.6</v>
      </c>
      <c r="G265" s="523">
        <f t="shared" si="2"/>
        <v>13.91</v>
      </c>
      <c r="H265" s="510"/>
      <c r="I265" s="510"/>
    </row>
    <row r="266" spans="1:9" ht="15.75" customHeight="1" x14ac:dyDescent="0.25">
      <c r="A266" s="525"/>
      <c r="B266" s="515" t="s">
        <v>8245</v>
      </c>
      <c r="C266" s="523"/>
      <c r="D266" s="523">
        <v>6.15</v>
      </c>
      <c r="E266" s="523"/>
      <c r="F266" s="523">
        <v>2.6</v>
      </c>
      <c r="G266" s="523">
        <f t="shared" si="2"/>
        <v>15.990000000000002</v>
      </c>
      <c r="H266" s="510"/>
      <c r="I266" s="510"/>
    </row>
    <row r="267" spans="1:9" ht="15.75" customHeight="1" x14ac:dyDescent="0.25">
      <c r="A267" s="525"/>
      <c r="B267" s="515" t="s">
        <v>8246</v>
      </c>
      <c r="C267" s="523"/>
      <c r="D267" s="523">
        <v>2.85</v>
      </c>
      <c r="E267" s="523"/>
      <c r="F267" s="523">
        <v>2.6</v>
      </c>
      <c r="G267" s="523">
        <f t="shared" si="2"/>
        <v>7.41</v>
      </c>
      <c r="H267" s="510"/>
      <c r="I267" s="510"/>
    </row>
    <row r="268" spans="1:9" ht="15.75" customHeight="1" x14ac:dyDescent="0.25">
      <c r="A268" s="525"/>
      <c r="B268" s="515" t="s">
        <v>8246</v>
      </c>
      <c r="C268" s="523"/>
      <c r="D268" s="523">
        <v>0.55000000000000004</v>
      </c>
      <c r="E268" s="523"/>
      <c r="F268" s="523">
        <v>2.6</v>
      </c>
      <c r="G268" s="523">
        <f t="shared" si="2"/>
        <v>1.4300000000000002</v>
      </c>
      <c r="H268" s="510"/>
      <c r="I268" s="510"/>
    </row>
    <row r="269" spans="1:9" ht="15.75" customHeight="1" x14ac:dyDescent="0.25">
      <c r="A269" s="525"/>
      <c r="B269" s="515" t="s">
        <v>8247</v>
      </c>
      <c r="C269" s="523"/>
      <c r="D269" s="523">
        <v>5.6</v>
      </c>
      <c r="E269" s="523"/>
      <c r="F269" s="523">
        <v>2.6</v>
      </c>
      <c r="G269" s="523">
        <f t="shared" si="2"/>
        <v>14.559999999999999</v>
      </c>
      <c r="H269" s="510"/>
      <c r="I269" s="510"/>
    </row>
    <row r="270" spans="1:9" ht="15.75" customHeight="1" x14ac:dyDescent="0.25">
      <c r="A270" s="525"/>
      <c r="B270" s="515" t="s">
        <v>8248</v>
      </c>
      <c r="C270" s="523"/>
      <c r="D270" s="523">
        <v>2.5</v>
      </c>
      <c r="E270" s="523"/>
      <c r="F270" s="523">
        <v>2.6</v>
      </c>
      <c r="G270" s="523">
        <f t="shared" si="2"/>
        <v>6.5</v>
      </c>
      <c r="H270" s="510"/>
      <c r="I270" s="510"/>
    </row>
    <row r="271" spans="1:9" ht="15.75" customHeight="1" x14ac:dyDescent="0.25">
      <c r="A271" s="525"/>
      <c r="B271" s="515" t="s">
        <v>8249</v>
      </c>
      <c r="C271" s="523"/>
      <c r="D271" s="523">
        <v>5.6</v>
      </c>
      <c r="E271" s="523"/>
      <c r="F271" s="523">
        <v>2.6</v>
      </c>
      <c r="G271" s="523">
        <f t="shared" si="2"/>
        <v>14.559999999999999</v>
      </c>
      <c r="H271" s="510"/>
      <c r="I271" s="510"/>
    </row>
    <row r="272" spans="1:9" ht="15.75" customHeight="1" x14ac:dyDescent="0.25">
      <c r="A272" s="525"/>
      <c r="B272" s="515" t="s">
        <v>8250</v>
      </c>
      <c r="C272" s="523"/>
      <c r="D272" s="523">
        <v>2.35</v>
      </c>
      <c r="E272" s="523"/>
      <c r="F272" s="523">
        <v>2.6</v>
      </c>
      <c r="G272" s="523">
        <f t="shared" si="2"/>
        <v>6.11</v>
      </c>
      <c r="H272" s="510"/>
      <c r="I272" s="510"/>
    </row>
    <row r="273" spans="1:9" ht="15.75" customHeight="1" x14ac:dyDescent="0.25">
      <c r="A273" s="525"/>
      <c r="B273" s="515" t="s">
        <v>8251</v>
      </c>
      <c r="C273" s="523"/>
      <c r="D273" s="523">
        <v>5.75</v>
      </c>
      <c r="E273" s="523"/>
      <c r="F273" s="523">
        <v>2.6</v>
      </c>
      <c r="G273" s="523">
        <f t="shared" si="2"/>
        <v>14.950000000000001</v>
      </c>
      <c r="H273" s="510"/>
      <c r="I273" s="510"/>
    </row>
    <row r="274" spans="1:9" ht="15.75" customHeight="1" x14ac:dyDescent="0.25">
      <c r="A274" s="525"/>
      <c r="B274" s="515" t="s">
        <v>8252</v>
      </c>
      <c r="C274" s="523"/>
      <c r="D274" s="523">
        <v>0.55000000000000004</v>
      </c>
      <c r="E274" s="523"/>
      <c r="F274" s="523">
        <v>2.6</v>
      </c>
      <c r="G274" s="523">
        <f t="shared" si="2"/>
        <v>1.4300000000000002</v>
      </c>
      <c r="H274" s="510"/>
      <c r="I274" s="510"/>
    </row>
    <row r="275" spans="1:9" ht="15.75" customHeight="1" x14ac:dyDescent="0.25">
      <c r="A275" s="525"/>
      <c r="B275" s="515" t="s">
        <v>8252</v>
      </c>
      <c r="C275" s="523"/>
      <c r="D275" s="523">
        <v>2.75</v>
      </c>
      <c r="E275" s="523"/>
      <c r="F275" s="523">
        <v>2.6</v>
      </c>
      <c r="G275" s="523">
        <f t="shared" si="2"/>
        <v>7.15</v>
      </c>
      <c r="H275" s="510"/>
      <c r="I275" s="510"/>
    </row>
    <row r="276" spans="1:9" ht="15.75" customHeight="1" x14ac:dyDescent="0.25">
      <c r="A276" s="525"/>
      <c r="B276" s="515" t="s">
        <v>8253</v>
      </c>
      <c r="C276" s="523"/>
      <c r="D276" s="523">
        <v>2.4500000000000002</v>
      </c>
      <c r="E276" s="523"/>
      <c r="F276" s="523">
        <v>2.6</v>
      </c>
      <c r="G276" s="523">
        <f t="shared" si="2"/>
        <v>6.370000000000001</v>
      </c>
      <c r="H276" s="510"/>
      <c r="I276" s="510"/>
    </row>
    <row r="277" spans="1:9" ht="15.75" customHeight="1" x14ac:dyDescent="0.25">
      <c r="A277" s="525"/>
      <c r="B277" s="515" t="s">
        <v>8254</v>
      </c>
      <c r="C277" s="523"/>
      <c r="D277" s="523">
        <v>2.1</v>
      </c>
      <c r="E277" s="523"/>
      <c r="F277" s="523">
        <v>2.6</v>
      </c>
      <c r="G277" s="523">
        <f t="shared" si="2"/>
        <v>5.4600000000000009</v>
      </c>
      <c r="H277" s="510"/>
      <c r="I277" s="510"/>
    </row>
    <row r="278" spans="1:9" ht="15.75" customHeight="1" x14ac:dyDescent="0.25">
      <c r="A278" s="525"/>
      <c r="B278" s="515" t="s">
        <v>8253</v>
      </c>
      <c r="C278" s="523"/>
      <c r="D278" s="523">
        <v>5</v>
      </c>
      <c r="E278" s="523"/>
      <c r="F278" s="523">
        <v>2.6</v>
      </c>
      <c r="G278" s="523">
        <f t="shared" si="2"/>
        <v>13</v>
      </c>
      <c r="H278" s="510"/>
      <c r="I278" s="510"/>
    </row>
    <row r="279" spans="1:9" ht="15.75" customHeight="1" x14ac:dyDescent="0.25">
      <c r="A279" s="525"/>
      <c r="B279" s="515" t="s">
        <v>8255</v>
      </c>
      <c r="C279" s="523"/>
      <c r="D279" s="523">
        <v>1.91</v>
      </c>
      <c r="E279" s="523"/>
      <c r="F279" s="523">
        <v>2.6</v>
      </c>
      <c r="G279" s="523">
        <f t="shared" si="2"/>
        <v>4.9660000000000002</v>
      </c>
      <c r="H279" s="510"/>
      <c r="I279" s="510"/>
    </row>
    <row r="280" spans="1:9" ht="15.75" customHeight="1" x14ac:dyDescent="0.25">
      <c r="A280" s="525"/>
      <c r="B280" s="515" t="s">
        <v>8256</v>
      </c>
      <c r="C280" s="523"/>
      <c r="D280" s="523">
        <v>5.15</v>
      </c>
      <c r="E280" s="523"/>
      <c r="F280" s="523">
        <v>2.6</v>
      </c>
      <c r="G280" s="523">
        <f t="shared" si="2"/>
        <v>13.39</v>
      </c>
      <c r="H280" s="510"/>
      <c r="I280" s="510"/>
    </row>
    <row r="281" spans="1:9" ht="15.75" customHeight="1" x14ac:dyDescent="0.25">
      <c r="A281" s="525"/>
      <c r="B281" s="515" t="s">
        <v>8257</v>
      </c>
      <c r="C281" s="523"/>
      <c r="D281" s="523">
        <v>2.2000000000000002</v>
      </c>
      <c r="E281" s="523"/>
      <c r="F281" s="523">
        <v>2.6</v>
      </c>
      <c r="G281" s="523">
        <f t="shared" si="2"/>
        <v>5.7200000000000006</v>
      </c>
      <c r="H281" s="510"/>
      <c r="I281" s="510"/>
    </row>
    <row r="282" spans="1:9" ht="15.75" customHeight="1" x14ac:dyDescent="0.25">
      <c r="A282" s="525"/>
      <c r="B282" s="515" t="s">
        <v>8258</v>
      </c>
      <c r="C282" s="523"/>
      <c r="D282" s="523">
        <v>3.65</v>
      </c>
      <c r="E282" s="523"/>
      <c r="F282" s="523">
        <v>2.6</v>
      </c>
      <c r="G282" s="523">
        <f t="shared" si="2"/>
        <v>9.49</v>
      </c>
      <c r="H282" s="510"/>
      <c r="I282" s="510"/>
    </row>
    <row r="283" spans="1:9" ht="15.75" customHeight="1" x14ac:dyDescent="0.25">
      <c r="A283" s="525"/>
      <c r="B283" s="515" t="s">
        <v>8259</v>
      </c>
      <c r="C283" s="523"/>
      <c r="D283" s="523">
        <v>1.35</v>
      </c>
      <c r="E283" s="523"/>
      <c r="F283" s="523">
        <v>2.6</v>
      </c>
      <c r="G283" s="523">
        <f t="shared" si="2"/>
        <v>3.5100000000000002</v>
      </c>
      <c r="H283" s="510"/>
      <c r="I283" s="510"/>
    </row>
    <row r="284" spans="1:9" ht="15.75" customHeight="1" x14ac:dyDescent="0.25">
      <c r="A284" s="525"/>
      <c r="B284" s="515" t="s">
        <v>8260</v>
      </c>
      <c r="C284" s="523"/>
      <c r="D284" s="523">
        <v>1.65</v>
      </c>
      <c r="E284" s="523"/>
      <c r="F284" s="523">
        <v>2.6</v>
      </c>
      <c r="G284" s="523">
        <f t="shared" si="2"/>
        <v>4.29</v>
      </c>
      <c r="H284" s="510"/>
      <c r="I284" s="510"/>
    </row>
    <row r="285" spans="1:9" ht="15.75" customHeight="1" x14ac:dyDescent="0.25">
      <c r="A285" s="525"/>
      <c r="B285" s="515" t="s">
        <v>8261</v>
      </c>
      <c r="C285" s="523"/>
      <c r="D285" s="523">
        <v>1.35</v>
      </c>
      <c r="E285" s="523"/>
      <c r="F285" s="523">
        <v>2.6</v>
      </c>
      <c r="G285" s="523">
        <f t="shared" si="2"/>
        <v>3.5100000000000002</v>
      </c>
      <c r="H285" s="510"/>
      <c r="I285" s="510"/>
    </row>
    <row r="286" spans="1:9" ht="15.75" customHeight="1" x14ac:dyDescent="0.25">
      <c r="A286" s="525"/>
      <c r="B286" s="515" t="s">
        <v>8261</v>
      </c>
      <c r="C286" s="523"/>
      <c r="D286" s="523">
        <v>1.5</v>
      </c>
      <c r="E286" s="523"/>
      <c r="F286" s="523">
        <v>2.6</v>
      </c>
      <c r="G286" s="523">
        <f t="shared" si="2"/>
        <v>3.9000000000000004</v>
      </c>
      <c r="H286" s="510"/>
      <c r="I286" s="510"/>
    </row>
    <row r="287" spans="1:9" ht="15.75" customHeight="1" x14ac:dyDescent="0.25">
      <c r="A287" s="525"/>
      <c r="B287" s="515" t="s">
        <v>8262</v>
      </c>
      <c r="C287" s="523"/>
      <c r="D287" s="523">
        <v>1.5</v>
      </c>
      <c r="E287" s="523"/>
      <c r="F287" s="523">
        <v>2.6</v>
      </c>
      <c r="G287" s="523">
        <f t="shared" si="2"/>
        <v>3.9000000000000004</v>
      </c>
      <c r="H287" s="510"/>
      <c r="I287" s="510"/>
    </row>
    <row r="288" spans="1:9" ht="15.75" customHeight="1" x14ac:dyDescent="0.25">
      <c r="A288" s="525"/>
      <c r="B288" s="515" t="s">
        <v>8263</v>
      </c>
      <c r="C288" s="523"/>
      <c r="D288" s="523">
        <v>5.15</v>
      </c>
      <c r="E288" s="523"/>
      <c r="F288" s="523">
        <v>2.6</v>
      </c>
      <c r="G288" s="523">
        <f t="shared" si="2"/>
        <v>13.39</v>
      </c>
      <c r="H288" s="510"/>
      <c r="I288" s="510"/>
    </row>
    <row r="289" spans="1:9" ht="15.75" customHeight="1" x14ac:dyDescent="0.25">
      <c r="A289" s="525"/>
      <c r="B289" s="515" t="s">
        <v>8264</v>
      </c>
      <c r="C289" s="523"/>
      <c r="D289" s="523">
        <v>1.35</v>
      </c>
      <c r="E289" s="523"/>
      <c r="F289" s="523">
        <v>2.6</v>
      </c>
      <c r="G289" s="523">
        <f t="shared" si="2"/>
        <v>3.5100000000000002</v>
      </c>
      <c r="H289" s="510"/>
      <c r="I289" s="510"/>
    </row>
    <row r="290" spans="1:9" ht="15.75" customHeight="1" x14ac:dyDescent="0.25">
      <c r="A290" s="525"/>
      <c r="B290" s="515" t="s">
        <v>8265</v>
      </c>
      <c r="C290" s="523"/>
      <c r="D290" s="523">
        <v>1.35</v>
      </c>
      <c r="E290" s="523"/>
      <c r="F290" s="523">
        <v>2.6</v>
      </c>
      <c r="G290" s="523">
        <f t="shared" si="2"/>
        <v>3.5100000000000002</v>
      </c>
      <c r="H290" s="510"/>
      <c r="I290" s="510"/>
    </row>
    <row r="291" spans="1:9" ht="15.75" customHeight="1" x14ac:dyDescent="0.25">
      <c r="A291" s="525"/>
      <c r="B291" s="515" t="s">
        <v>8265</v>
      </c>
      <c r="C291" s="523"/>
      <c r="D291" s="523">
        <v>1.5</v>
      </c>
      <c r="E291" s="523"/>
      <c r="F291" s="523">
        <v>2.6</v>
      </c>
      <c r="G291" s="523">
        <f t="shared" si="2"/>
        <v>3.9000000000000004</v>
      </c>
      <c r="H291" s="510"/>
      <c r="I291" s="510"/>
    </row>
    <row r="292" spans="1:9" ht="15.75" customHeight="1" x14ac:dyDescent="0.25">
      <c r="A292" s="525"/>
      <c r="B292" s="515" t="s">
        <v>8266</v>
      </c>
      <c r="C292" s="523"/>
      <c r="D292" s="523">
        <v>3.8</v>
      </c>
      <c r="E292" s="523"/>
      <c r="F292" s="523">
        <v>2.6</v>
      </c>
      <c r="G292" s="523">
        <f t="shared" si="2"/>
        <v>9.879999999999999</v>
      </c>
      <c r="H292" s="510"/>
      <c r="I292" s="510"/>
    </row>
    <row r="293" spans="1:9" ht="15.75" customHeight="1" x14ac:dyDescent="0.25">
      <c r="A293" s="525"/>
      <c r="B293" s="515" t="s">
        <v>8267</v>
      </c>
      <c r="C293" s="523"/>
      <c r="D293" s="523">
        <v>1.65</v>
      </c>
      <c r="E293" s="523"/>
      <c r="F293" s="523">
        <v>2.6</v>
      </c>
      <c r="G293" s="523">
        <f t="shared" si="2"/>
        <v>4.29</v>
      </c>
      <c r="H293" s="510"/>
      <c r="I293" s="510"/>
    </row>
    <row r="294" spans="1:9" ht="15.75" customHeight="1" x14ac:dyDescent="0.25">
      <c r="A294" s="525"/>
      <c r="B294" s="515" t="s">
        <v>8268</v>
      </c>
      <c r="C294" s="523"/>
      <c r="D294" s="523">
        <v>1.2</v>
      </c>
      <c r="E294" s="523"/>
      <c r="F294" s="523">
        <v>2.6</v>
      </c>
      <c r="G294" s="523">
        <f t="shared" si="2"/>
        <v>3.12</v>
      </c>
      <c r="H294" s="510"/>
      <c r="I294" s="510"/>
    </row>
    <row r="295" spans="1:9" ht="15.75" customHeight="1" x14ac:dyDescent="0.25">
      <c r="A295" s="525"/>
      <c r="B295" s="515" t="s">
        <v>8269</v>
      </c>
      <c r="C295" s="523"/>
      <c r="D295" s="523">
        <v>3.15</v>
      </c>
      <c r="E295" s="523"/>
      <c r="F295" s="523">
        <v>2.6</v>
      </c>
      <c r="G295" s="523">
        <f t="shared" si="2"/>
        <v>8.19</v>
      </c>
      <c r="H295" s="510"/>
      <c r="I295" s="510"/>
    </row>
    <row r="296" spans="1:9" ht="15.75" customHeight="1" x14ac:dyDescent="0.25">
      <c r="A296" s="525"/>
      <c r="B296" s="515" t="s">
        <v>8269</v>
      </c>
      <c r="C296" s="523"/>
      <c r="D296" s="523">
        <v>5</v>
      </c>
      <c r="E296" s="523"/>
      <c r="F296" s="523">
        <v>2.6</v>
      </c>
      <c r="G296" s="523">
        <f t="shared" ref="G296:G337" si="3">F296*D296</f>
        <v>13</v>
      </c>
      <c r="H296" s="510"/>
      <c r="I296" s="510"/>
    </row>
    <row r="297" spans="1:9" ht="15.75" customHeight="1" x14ac:dyDescent="0.25">
      <c r="A297" s="525"/>
      <c r="B297" s="515" t="s">
        <v>8270</v>
      </c>
      <c r="C297" s="523"/>
      <c r="D297" s="523">
        <v>2.5</v>
      </c>
      <c r="E297" s="523"/>
      <c r="F297" s="523">
        <v>2.6</v>
      </c>
      <c r="G297" s="523">
        <f t="shared" si="3"/>
        <v>6.5</v>
      </c>
      <c r="H297" s="510"/>
      <c r="I297" s="510"/>
    </row>
    <row r="298" spans="1:9" ht="15.75" customHeight="1" x14ac:dyDescent="0.25">
      <c r="A298" s="525"/>
      <c r="B298" s="515" t="s">
        <v>8271</v>
      </c>
      <c r="C298" s="523"/>
      <c r="D298" s="523">
        <v>2.2000000000000002</v>
      </c>
      <c r="E298" s="523"/>
      <c r="F298" s="523">
        <v>2.6</v>
      </c>
      <c r="G298" s="523">
        <f t="shared" si="3"/>
        <v>5.7200000000000006</v>
      </c>
      <c r="H298" s="510"/>
      <c r="I298" s="510"/>
    </row>
    <row r="299" spans="1:9" ht="15.75" customHeight="1" x14ac:dyDescent="0.25">
      <c r="A299" s="525"/>
      <c r="B299" s="515" t="s">
        <v>8272</v>
      </c>
      <c r="C299" s="523"/>
      <c r="D299" s="523">
        <v>2.5</v>
      </c>
      <c r="E299" s="523"/>
      <c r="F299" s="523">
        <v>2.6</v>
      </c>
      <c r="G299" s="523">
        <f t="shared" si="3"/>
        <v>6.5</v>
      </c>
      <c r="H299" s="510"/>
      <c r="I299" s="510"/>
    </row>
    <row r="300" spans="1:9" ht="15.75" customHeight="1" x14ac:dyDescent="0.25">
      <c r="A300" s="525"/>
      <c r="B300" s="515" t="s">
        <v>8273</v>
      </c>
      <c r="C300" s="523"/>
      <c r="D300" s="523">
        <v>2.65</v>
      </c>
      <c r="E300" s="523"/>
      <c r="F300" s="523">
        <v>2.6</v>
      </c>
      <c r="G300" s="523">
        <f t="shared" si="3"/>
        <v>6.89</v>
      </c>
      <c r="H300" s="510"/>
      <c r="I300" s="510"/>
    </row>
    <row r="301" spans="1:9" ht="15.75" customHeight="1" x14ac:dyDescent="0.25">
      <c r="A301" s="525"/>
      <c r="B301" s="515" t="s">
        <v>8273</v>
      </c>
      <c r="C301" s="523"/>
      <c r="D301" s="523">
        <v>2.2000000000000002</v>
      </c>
      <c r="E301" s="523"/>
      <c r="F301" s="523">
        <v>2.6</v>
      </c>
      <c r="G301" s="523">
        <f t="shared" si="3"/>
        <v>5.7200000000000006</v>
      </c>
      <c r="H301" s="510"/>
      <c r="I301" s="510"/>
    </row>
    <row r="302" spans="1:9" ht="15.75" customHeight="1" x14ac:dyDescent="0.25">
      <c r="A302" s="525"/>
      <c r="B302" s="515" t="s">
        <v>8274</v>
      </c>
      <c r="C302" s="523"/>
      <c r="D302" s="523">
        <v>2.65</v>
      </c>
      <c r="E302" s="523"/>
      <c r="F302" s="523">
        <v>2.6</v>
      </c>
      <c r="G302" s="523">
        <f t="shared" si="3"/>
        <v>6.89</v>
      </c>
      <c r="H302" s="510"/>
      <c r="I302" s="510"/>
    </row>
    <row r="303" spans="1:9" ht="15.75" customHeight="1" x14ac:dyDescent="0.25">
      <c r="A303" s="525"/>
      <c r="B303" s="515" t="s">
        <v>8275</v>
      </c>
      <c r="C303" s="523"/>
      <c r="D303" s="523">
        <v>3.15</v>
      </c>
      <c r="E303" s="523"/>
      <c r="F303" s="523">
        <v>2.6</v>
      </c>
      <c r="G303" s="523">
        <f t="shared" si="3"/>
        <v>8.19</v>
      </c>
      <c r="H303" s="510"/>
      <c r="I303" s="510"/>
    </row>
    <row r="304" spans="1:9" ht="15.75" customHeight="1" x14ac:dyDescent="0.25">
      <c r="A304" s="525"/>
      <c r="B304" s="515" t="s">
        <v>8276</v>
      </c>
      <c r="C304" s="523"/>
      <c r="D304" s="523">
        <v>5</v>
      </c>
      <c r="E304" s="523"/>
      <c r="F304" s="523">
        <v>2.6</v>
      </c>
      <c r="G304" s="523">
        <f t="shared" si="3"/>
        <v>13</v>
      </c>
      <c r="H304" s="510"/>
      <c r="I304" s="510"/>
    </row>
    <row r="305" spans="1:9" ht="15.75" customHeight="1" x14ac:dyDescent="0.25">
      <c r="A305" s="525"/>
      <c r="B305" s="515" t="s">
        <v>8277</v>
      </c>
      <c r="C305" s="523"/>
      <c r="D305" s="523">
        <v>1.5</v>
      </c>
      <c r="E305" s="523"/>
      <c r="F305" s="523">
        <v>2.6</v>
      </c>
      <c r="G305" s="523">
        <f t="shared" si="3"/>
        <v>3.9000000000000004</v>
      </c>
      <c r="H305" s="510"/>
      <c r="I305" s="510"/>
    </row>
    <row r="306" spans="1:9" ht="15.75" customHeight="1" x14ac:dyDescent="0.25">
      <c r="A306" s="525"/>
      <c r="B306" s="515" t="s">
        <v>8278</v>
      </c>
      <c r="C306" s="523"/>
      <c r="D306" s="523">
        <v>1.85</v>
      </c>
      <c r="E306" s="523"/>
      <c r="F306" s="523">
        <v>2.6</v>
      </c>
      <c r="G306" s="523">
        <f t="shared" si="3"/>
        <v>4.8100000000000005</v>
      </c>
      <c r="H306" s="510"/>
      <c r="I306" s="510"/>
    </row>
    <row r="307" spans="1:9" ht="15.75" customHeight="1" x14ac:dyDescent="0.25">
      <c r="A307" s="525"/>
      <c r="B307" s="515" t="s">
        <v>8278</v>
      </c>
      <c r="C307" s="523"/>
      <c r="D307" s="523">
        <v>2.7</v>
      </c>
      <c r="E307" s="523"/>
      <c r="F307" s="523">
        <v>2.6</v>
      </c>
      <c r="G307" s="523">
        <f t="shared" si="3"/>
        <v>7.0200000000000005</v>
      </c>
      <c r="H307" s="510"/>
      <c r="I307" s="510"/>
    </row>
    <row r="308" spans="1:9" ht="15.75" customHeight="1" x14ac:dyDescent="0.25">
      <c r="A308" s="525"/>
      <c r="B308" s="515" t="s">
        <v>8279</v>
      </c>
      <c r="C308" s="523"/>
      <c r="D308" s="523">
        <v>3.15</v>
      </c>
      <c r="E308" s="523"/>
      <c r="F308" s="523">
        <v>2.6</v>
      </c>
      <c r="G308" s="523">
        <f t="shared" si="3"/>
        <v>8.19</v>
      </c>
      <c r="H308" s="510"/>
      <c r="I308" s="510"/>
    </row>
    <row r="309" spans="1:9" ht="15.75" customHeight="1" x14ac:dyDescent="0.25">
      <c r="A309" s="525"/>
      <c r="B309" s="515" t="s">
        <v>8280</v>
      </c>
      <c r="C309" s="523"/>
      <c r="D309" s="523">
        <v>3</v>
      </c>
      <c r="E309" s="523"/>
      <c r="F309" s="523">
        <v>2.6</v>
      </c>
      <c r="G309" s="523">
        <f t="shared" si="3"/>
        <v>7.8000000000000007</v>
      </c>
      <c r="H309" s="510"/>
      <c r="I309" s="510"/>
    </row>
    <row r="310" spans="1:9" ht="15.75" customHeight="1" x14ac:dyDescent="0.25">
      <c r="A310" s="525"/>
      <c r="B310" s="515" t="s">
        <v>8281</v>
      </c>
      <c r="C310" s="523"/>
      <c r="D310" s="523">
        <v>1.85</v>
      </c>
      <c r="E310" s="523"/>
      <c r="F310" s="523">
        <v>2.6</v>
      </c>
      <c r="G310" s="523">
        <f t="shared" si="3"/>
        <v>4.8100000000000005</v>
      </c>
      <c r="H310" s="510"/>
      <c r="I310" s="510"/>
    </row>
    <row r="311" spans="1:9" ht="15.75" customHeight="1" x14ac:dyDescent="0.25">
      <c r="A311" s="525"/>
      <c r="B311" s="515" t="s">
        <v>8282</v>
      </c>
      <c r="C311" s="523"/>
      <c r="D311" s="523">
        <v>2.8</v>
      </c>
      <c r="E311" s="523"/>
      <c r="F311" s="523">
        <v>2.6</v>
      </c>
      <c r="G311" s="523">
        <f t="shared" si="3"/>
        <v>7.2799999999999994</v>
      </c>
      <c r="H311" s="510"/>
      <c r="I311" s="510"/>
    </row>
    <row r="312" spans="1:9" ht="15.75" customHeight="1" x14ac:dyDescent="0.25">
      <c r="A312" s="525"/>
      <c r="B312" s="515" t="s">
        <v>8283</v>
      </c>
      <c r="C312" s="523"/>
      <c r="D312" s="523">
        <v>5.15</v>
      </c>
      <c r="E312" s="523"/>
      <c r="F312" s="523">
        <v>2.6</v>
      </c>
      <c r="G312" s="523">
        <f t="shared" si="3"/>
        <v>13.39</v>
      </c>
      <c r="H312" s="510"/>
      <c r="I312" s="510"/>
    </row>
    <row r="313" spans="1:9" ht="15.75" customHeight="1" x14ac:dyDescent="0.25">
      <c r="A313" s="525"/>
      <c r="B313" s="515" t="s">
        <v>8284</v>
      </c>
      <c r="C313" s="523"/>
      <c r="D313" s="523">
        <v>6.25</v>
      </c>
      <c r="E313" s="523"/>
      <c r="F313" s="523">
        <v>2.6</v>
      </c>
      <c r="G313" s="523">
        <f t="shared" si="3"/>
        <v>16.25</v>
      </c>
      <c r="H313" s="510"/>
      <c r="I313" s="510"/>
    </row>
    <row r="314" spans="1:9" ht="15.75" customHeight="1" x14ac:dyDescent="0.25">
      <c r="A314" s="525"/>
      <c r="B314" s="515" t="s">
        <v>8285</v>
      </c>
      <c r="C314" s="523"/>
      <c r="D314" s="523">
        <v>5.15</v>
      </c>
      <c r="E314" s="523"/>
      <c r="F314" s="523">
        <v>2.6</v>
      </c>
      <c r="G314" s="523">
        <f t="shared" si="3"/>
        <v>13.39</v>
      </c>
      <c r="H314" s="510"/>
      <c r="I314" s="510"/>
    </row>
    <row r="315" spans="1:9" ht="15" customHeight="1" x14ac:dyDescent="0.25">
      <c r="A315" s="525"/>
      <c r="B315" s="515" t="s">
        <v>8286</v>
      </c>
      <c r="C315" s="523"/>
      <c r="D315" s="523">
        <v>2.35</v>
      </c>
      <c r="E315" s="523"/>
      <c r="F315" s="523">
        <v>2.6</v>
      </c>
      <c r="G315" s="523">
        <f t="shared" si="3"/>
        <v>6.11</v>
      </c>
      <c r="H315" s="510"/>
      <c r="I315" s="510"/>
    </row>
    <row r="316" spans="1:9" ht="15.75" customHeight="1" x14ac:dyDescent="0.25">
      <c r="A316" s="525"/>
      <c r="B316" s="515" t="s">
        <v>8287</v>
      </c>
      <c r="C316" s="523"/>
      <c r="D316" s="523">
        <v>1.35</v>
      </c>
      <c r="E316" s="523"/>
      <c r="F316" s="523">
        <v>2.6</v>
      </c>
      <c r="G316" s="523">
        <f t="shared" si="3"/>
        <v>3.5100000000000002</v>
      </c>
      <c r="H316" s="510"/>
      <c r="I316" s="510"/>
    </row>
    <row r="317" spans="1:9" ht="15.75" customHeight="1" x14ac:dyDescent="0.25">
      <c r="A317" s="525"/>
      <c r="B317" s="515" t="s">
        <v>8288</v>
      </c>
      <c r="C317" s="523"/>
      <c r="D317" s="523">
        <v>1.5</v>
      </c>
      <c r="E317" s="523"/>
      <c r="F317" s="523">
        <v>2.6</v>
      </c>
      <c r="G317" s="523">
        <f t="shared" si="3"/>
        <v>3.9000000000000004</v>
      </c>
      <c r="H317" s="510"/>
      <c r="I317" s="510"/>
    </row>
    <row r="318" spans="1:9" ht="15.75" customHeight="1" x14ac:dyDescent="0.25">
      <c r="A318" s="525"/>
      <c r="B318" s="515" t="s">
        <v>8289</v>
      </c>
      <c r="C318" s="523"/>
      <c r="D318" s="523">
        <v>1.35</v>
      </c>
      <c r="E318" s="523"/>
      <c r="F318" s="523">
        <v>2.6</v>
      </c>
      <c r="G318" s="523">
        <f t="shared" si="3"/>
        <v>3.5100000000000002</v>
      </c>
      <c r="H318" s="510"/>
      <c r="I318" s="510"/>
    </row>
    <row r="319" spans="1:9" ht="15.75" customHeight="1" x14ac:dyDescent="0.25">
      <c r="A319" s="525"/>
      <c r="B319" s="515" t="s">
        <v>8290</v>
      </c>
      <c r="C319" s="523"/>
      <c r="D319" s="523">
        <v>1.5</v>
      </c>
      <c r="E319" s="523"/>
      <c r="F319" s="523">
        <v>2.6</v>
      </c>
      <c r="G319" s="523">
        <f t="shared" si="3"/>
        <v>3.9000000000000004</v>
      </c>
      <c r="H319" s="510"/>
      <c r="I319" s="510"/>
    </row>
    <row r="320" spans="1:9" ht="15.75" customHeight="1" x14ac:dyDescent="0.25">
      <c r="A320" s="525"/>
      <c r="B320" s="515" t="s">
        <v>8291</v>
      </c>
      <c r="C320" s="523"/>
      <c r="D320" s="523">
        <v>1.8</v>
      </c>
      <c r="E320" s="523"/>
      <c r="F320" s="523">
        <v>2.6</v>
      </c>
      <c r="G320" s="523">
        <f t="shared" si="3"/>
        <v>4.6800000000000006</v>
      </c>
      <c r="H320" s="510"/>
      <c r="I320" s="510"/>
    </row>
    <row r="321" spans="1:11" ht="15.75" customHeight="1" x14ac:dyDescent="0.25">
      <c r="A321" s="525"/>
      <c r="B321" s="515" t="s">
        <v>8292</v>
      </c>
      <c r="C321" s="523"/>
      <c r="D321" s="523">
        <v>1.65</v>
      </c>
      <c r="E321" s="523"/>
      <c r="F321" s="523">
        <v>2.6</v>
      </c>
      <c r="G321" s="523">
        <f t="shared" si="3"/>
        <v>4.29</v>
      </c>
      <c r="H321" s="510"/>
      <c r="I321" s="510"/>
    </row>
    <row r="322" spans="1:11" ht="15.75" customHeight="1" x14ac:dyDescent="0.25">
      <c r="A322" s="525"/>
      <c r="B322" s="515" t="s">
        <v>8293</v>
      </c>
      <c r="C322" s="523"/>
      <c r="D322" s="523">
        <v>3</v>
      </c>
      <c r="E322" s="523"/>
      <c r="F322" s="523">
        <v>2.6</v>
      </c>
      <c r="G322" s="523">
        <f t="shared" si="3"/>
        <v>7.8000000000000007</v>
      </c>
      <c r="H322" s="510"/>
      <c r="I322" s="510"/>
    </row>
    <row r="323" spans="1:11" ht="15.75" customHeight="1" x14ac:dyDescent="0.25">
      <c r="A323" s="525"/>
      <c r="B323" s="515" t="s">
        <v>8293</v>
      </c>
      <c r="C323" s="523"/>
      <c r="D323" s="523">
        <v>5.15</v>
      </c>
      <c r="E323" s="523"/>
      <c r="F323" s="523">
        <v>2.6</v>
      </c>
      <c r="G323" s="523">
        <f t="shared" si="3"/>
        <v>13.39</v>
      </c>
      <c r="H323" s="510"/>
      <c r="I323" s="510"/>
    </row>
    <row r="324" spans="1:11" ht="15.75" customHeight="1" x14ac:dyDescent="0.25">
      <c r="A324" s="525"/>
      <c r="B324" s="515" t="s">
        <v>8294</v>
      </c>
      <c r="C324" s="523"/>
      <c r="D324" s="523">
        <v>3.7</v>
      </c>
      <c r="E324" s="523"/>
      <c r="F324" s="523">
        <v>2.6</v>
      </c>
      <c r="G324" s="523">
        <f t="shared" si="3"/>
        <v>9.620000000000001</v>
      </c>
      <c r="H324" s="510"/>
      <c r="I324" s="510"/>
    </row>
    <row r="325" spans="1:11" ht="15.75" customHeight="1" x14ac:dyDescent="0.25">
      <c r="A325" s="525"/>
      <c r="B325" s="515" t="s">
        <v>8294</v>
      </c>
      <c r="C325" s="523"/>
      <c r="D325" s="523">
        <v>3.4</v>
      </c>
      <c r="E325" s="523"/>
      <c r="F325" s="523">
        <v>2.6</v>
      </c>
      <c r="G325" s="523">
        <f t="shared" si="3"/>
        <v>8.84</v>
      </c>
      <c r="H325" s="510"/>
      <c r="I325" s="510"/>
    </row>
    <row r="326" spans="1:11" ht="15.75" customHeight="1" x14ac:dyDescent="0.25">
      <c r="A326" s="525"/>
      <c r="B326" s="515" t="s">
        <v>8295</v>
      </c>
      <c r="C326" s="523"/>
      <c r="D326" s="523">
        <v>3.7</v>
      </c>
      <c r="E326" s="523"/>
      <c r="F326" s="523">
        <v>2.6</v>
      </c>
      <c r="G326" s="523">
        <f t="shared" si="3"/>
        <v>9.620000000000001</v>
      </c>
      <c r="H326" s="510"/>
      <c r="I326" s="510"/>
    </row>
    <row r="327" spans="1:11" ht="15.75" customHeight="1" x14ac:dyDescent="0.25">
      <c r="A327" s="525"/>
      <c r="B327" s="515" t="s">
        <v>8296</v>
      </c>
      <c r="C327" s="523"/>
      <c r="D327" s="523">
        <v>2.5</v>
      </c>
      <c r="E327" s="523"/>
      <c r="F327" s="523">
        <v>2.6</v>
      </c>
      <c r="G327" s="523">
        <f t="shared" si="3"/>
        <v>6.5</v>
      </c>
      <c r="H327" s="510"/>
      <c r="I327" s="510"/>
    </row>
    <row r="328" spans="1:11" ht="15.75" customHeight="1" x14ac:dyDescent="0.25">
      <c r="A328" s="525"/>
      <c r="B328" s="515" t="s">
        <v>8297</v>
      </c>
      <c r="C328" s="523"/>
      <c r="D328" s="523">
        <v>3.75</v>
      </c>
      <c r="E328" s="523"/>
      <c r="F328" s="523">
        <v>2.6</v>
      </c>
      <c r="G328" s="523">
        <f t="shared" si="3"/>
        <v>9.75</v>
      </c>
      <c r="H328" s="510"/>
      <c r="I328" s="510"/>
    </row>
    <row r="329" spans="1:11" ht="15.75" customHeight="1" x14ac:dyDescent="0.25">
      <c r="A329" s="525"/>
      <c r="B329" s="515" t="s">
        <v>8297</v>
      </c>
      <c r="C329" s="523"/>
      <c r="D329" s="523">
        <v>2.8</v>
      </c>
      <c r="E329" s="523"/>
      <c r="F329" s="523">
        <v>2.6</v>
      </c>
      <c r="G329" s="523">
        <f t="shared" si="3"/>
        <v>7.2799999999999994</v>
      </c>
      <c r="H329" s="510"/>
      <c r="I329" s="510"/>
    </row>
    <row r="330" spans="1:11" ht="15.75" customHeight="1" x14ac:dyDescent="0.25">
      <c r="A330" s="525"/>
      <c r="B330" s="515" t="s">
        <v>8298</v>
      </c>
      <c r="C330" s="523"/>
      <c r="D330" s="523">
        <v>2.0499999999999998</v>
      </c>
      <c r="E330" s="523"/>
      <c r="F330" s="523">
        <v>2.6</v>
      </c>
      <c r="G330" s="523">
        <f t="shared" si="3"/>
        <v>5.33</v>
      </c>
      <c r="H330" s="510"/>
      <c r="I330" s="510"/>
    </row>
    <row r="331" spans="1:11" ht="15.75" x14ac:dyDescent="0.25">
      <c r="A331" s="564"/>
      <c r="B331" s="528" t="s">
        <v>8299</v>
      </c>
      <c r="C331" s="581"/>
      <c r="D331" s="581"/>
      <c r="E331" s="581"/>
      <c r="F331" s="523"/>
      <c r="G331" s="523">
        <f t="shared" si="3"/>
        <v>0</v>
      </c>
      <c r="H331" s="581"/>
      <c r="I331" s="565"/>
      <c r="J331" s="552"/>
      <c r="K331" s="537"/>
    </row>
    <row r="332" spans="1:11" ht="15.75" customHeight="1" x14ac:dyDescent="0.25">
      <c r="A332" s="525"/>
      <c r="B332" s="515" t="s">
        <v>9051</v>
      </c>
      <c r="C332" s="523"/>
      <c r="D332" s="523">
        <v>1.9</v>
      </c>
      <c r="E332" s="523"/>
      <c r="F332" s="523">
        <v>2.6</v>
      </c>
      <c r="G332" s="523">
        <f t="shared" si="3"/>
        <v>4.9399999999999995</v>
      </c>
      <c r="H332" s="510"/>
      <c r="I332" s="510"/>
    </row>
    <row r="333" spans="1:11" ht="15.75" customHeight="1" x14ac:dyDescent="0.25">
      <c r="A333" s="525"/>
      <c r="B333" s="515" t="s">
        <v>9051</v>
      </c>
      <c r="C333" s="523"/>
      <c r="D333" s="523">
        <v>2.0499999999999998</v>
      </c>
      <c r="E333" s="523"/>
      <c r="F333" s="523">
        <v>2.6</v>
      </c>
      <c r="G333" s="523">
        <f t="shared" si="3"/>
        <v>5.33</v>
      </c>
      <c r="H333" s="510"/>
      <c r="I333" s="510"/>
    </row>
    <row r="334" spans="1:11" ht="15.75" customHeight="1" x14ac:dyDescent="0.25">
      <c r="A334" s="525"/>
      <c r="B334" s="515" t="s">
        <v>9052</v>
      </c>
      <c r="C334" s="523"/>
      <c r="D334" s="523">
        <v>15</v>
      </c>
      <c r="E334" s="523"/>
      <c r="F334" s="523">
        <v>2.6</v>
      </c>
      <c r="G334" s="523">
        <f t="shared" si="3"/>
        <v>39</v>
      </c>
      <c r="H334" s="510"/>
      <c r="I334" s="510"/>
    </row>
    <row r="335" spans="1:11" ht="15.75" customHeight="1" x14ac:dyDescent="0.25">
      <c r="A335" s="525"/>
      <c r="B335" s="515" t="s">
        <v>9052</v>
      </c>
      <c r="C335" s="523"/>
      <c r="D335" s="523">
        <v>15</v>
      </c>
      <c r="E335" s="523"/>
      <c r="F335" s="523">
        <v>2.6</v>
      </c>
      <c r="G335" s="523">
        <f t="shared" si="3"/>
        <v>39</v>
      </c>
      <c r="H335" s="510"/>
      <c r="I335" s="510"/>
    </row>
    <row r="336" spans="1:11" ht="15.75" customHeight="1" x14ac:dyDescent="0.25">
      <c r="A336" s="525"/>
      <c r="B336" s="515" t="s">
        <v>9052</v>
      </c>
      <c r="C336" s="523"/>
      <c r="D336" s="523">
        <v>7.7</v>
      </c>
      <c r="E336" s="523"/>
      <c r="F336" s="523">
        <v>2.6</v>
      </c>
      <c r="G336" s="523">
        <f t="shared" si="3"/>
        <v>20.02</v>
      </c>
      <c r="H336" s="510"/>
      <c r="I336" s="510"/>
    </row>
    <row r="337" spans="1:14" ht="15.75" customHeight="1" x14ac:dyDescent="0.25">
      <c r="A337" s="525"/>
      <c r="B337" s="515" t="s">
        <v>9052</v>
      </c>
      <c r="C337" s="523"/>
      <c r="D337" s="523">
        <v>7.7</v>
      </c>
      <c r="E337" s="523"/>
      <c r="F337" s="523">
        <v>2.6</v>
      </c>
      <c r="G337" s="523">
        <f t="shared" si="3"/>
        <v>20.02</v>
      </c>
      <c r="H337" s="510"/>
      <c r="I337" s="510"/>
    </row>
    <row r="338" spans="1:14" ht="15.75" customHeight="1" x14ac:dyDescent="0.25">
      <c r="A338" s="525"/>
      <c r="B338" s="515"/>
      <c r="C338" s="523"/>
      <c r="D338" s="523"/>
      <c r="E338" s="523"/>
      <c r="F338" s="523"/>
      <c r="G338" s="523"/>
      <c r="H338" s="510"/>
      <c r="I338" s="510"/>
      <c r="K338" s="727" t="s">
        <v>9036</v>
      </c>
    </row>
    <row r="339" spans="1:14" ht="15.75" customHeight="1" x14ac:dyDescent="0.25">
      <c r="A339" s="525"/>
      <c r="B339" s="528" t="s">
        <v>9035</v>
      </c>
      <c r="C339" s="581"/>
      <c r="D339" s="581"/>
      <c r="E339" s="581"/>
      <c r="F339" s="581"/>
      <c r="G339" s="581"/>
      <c r="H339" s="510">
        <f>ROUND((G340),2)</f>
        <v>437.84</v>
      </c>
      <c r="I339" s="510"/>
      <c r="K339" s="728" t="s">
        <v>9037</v>
      </c>
      <c r="L339" s="540"/>
    </row>
    <row r="340" spans="1:14" ht="15.75" x14ac:dyDescent="0.25">
      <c r="A340" s="564"/>
      <c r="B340" s="515" t="s">
        <v>9336</v>
      </c>
      <c r="C340" s="523"/>
      <c r="D340" s="523">
        <f>46+233.22+1.49+1.5+20.19+6.19+5.83+7.9+16.05+13.4+13.1</f>
        <v>364.87</v>
      </c>
      <c r="E340" s="523"/>
      <c r="F340" s="523">
        <v>1.2</v>
      </c>
      <c r="G340" s="523">
        <f>F340*D340</f>
        <v>437.84399999999999</v>
      </c>
      <c r="H340" s="581"/>
      <c r="I340" s="565"/>
      <c r="J340" s="552"/>
      <c r="K340" s="519"/>
    </row>
    <row r="341" spans="1:14" ht="15.75" customHeight="1" x14ac:dyDescent="0.25">
      <c r="A341" s="525"/>
      <c r="B341" s="515"/>
      <c r="C341" s="729"/>
      <c r="D341" s="729"/>
      <c r="E341" s="729"/>
      <c r="F341" s="729"/>
      <c r="G341" s="729"/>
      <c r="H341" s="510"/>
      <c r="I341" s="510"/>
    </row>
    <row r="342" spans="1:14" ht="15.75" customHeight="1" x14ac:dyDescent="0.25">
      <c r="A342" s="525"/>
      <c r="B342" s="558" t="s">
        <v>8300</v>
      </c>
      <c r="C342" s="523"/>
      <c r="D342" s="523"/>
      <c r="E342" s="523"/>
      <c r="F342" s="523"/>
      <c r="G342" s="523"/>
      <c r="H342" s="510">
        <f>ROUND(SUM(G343:G347),2)</f>
        <v>73.62</v>
      </c>
      <c r="I342" s="510"/>
    </row>
    <row r="343" spans="1:14" ht="15.75" customHeight="1" x14ac:dyDescent="0.25">
      <c r="A343" s="525"/>
      <c r="B343" s="515" t="s">
        <v>8301</v>
      </c>
      <c r="C343" s="523">
        <v>10</v>
      </c>
      <c r="D343" s="523">
        <v>1.1000000000000001</v>
      </c>
      <c r="E343" s="523"/>
      <c r="F343" s="523">
        <v>2.1</v>
      </c>
      <c r="G343" s="523">
        <f t="shared" ref="G343:G347" si="4">F343*D343*C343</f>
        <v>23.100000000000005</v>
      </c>
      <c r="H343" s="510"/>
      <c r="I343" s="510"/>
      <c r="K343" s="730"/>
    </row>
    <row r="344" spans="1:14" ht="15.75" customHeight="1" x14ac:dyDescent="0.25">
      <c r="A344" s="525"/>
      <c r="B344" s="515" t="s">
        <v>8302</v>
      </c>
      <c r="C344" s="523">
        <v>2</v>
      </c>
      <c r="D344" s="523">
        <v>1.5</v>
      </c>
      <c r="E344" s="523"/>
      <c r="F344" s="523">
        <v>2.1</v>
      </c>
      <c r="G344" s="523">
        <f t="shared" si="4"/>
        <v>6.3000000000000007</v>
      </c>
      <c r="H344" s="510"/>
      <c r="I344" s="510"/>
      <c r="K344" s="730"/>
    </row>
    <row r="345" spans="1:14" ht="15.75" customHeight="1" x14ac:dyDescent="0.25">
      <c r="A345" s="525"/>
      <c r="B345" s="515" t="s">
        <v>8303</v>
      </c>
      <c r="C345" s="523">
        <v>8</v>
      </c>
      <c r="D345" s="523">
        <v>1.6</v>
      </c>
      <c r="E345" s="523"/>
      <c r="F345" s="523">
        <v>2.1</v>
      </c>
      <c r="G345" s="523">
        <f t="shared" si="4"/>
        <v>26.880000000000003</v>
      </c>
      <c r="H345" s="510"/>
      <c r="I345" s="510"/>
      <c r="K345" s="730"/>
    </row>
    <row r="346" spans="1:14" ht="15.75" customHeight="1" x14ac:dyDescent="0.25">
      <c r="A346" s="525"/>
      <c r="B346" s="515" t="s">
        <v>8304</v>
      </c>
      <c r="C346" s="523">
        <v>2</v>
      </c>
      <c r="D346" s="523">
        <v>2.2000000000000002</v>
      </c>
      <c r="E346" s="523"/>
      <c r="F346" s="523">
        <v>2.1</v>
      </c>
      <c r="G346" s="523">
        <f t="shared" si="4"/>
        <v>9.240000000000002</v>
      </c>
      <c r="H346" s="510"/>
      <c r="I346" s="510"/>
      <c r="K346" s="730"/>
    </row>
    <row r="347" spans="1:14" ht="15.75" customHeight="1" x14ac:dyDescent="0.25">
      <c r="A347" s="525"/>
      <c r="B347" s="515" t="s">
        <v>9015</v>
      </c>
      <c r="C347" s="523">
        <v>1</v>
      </c>
      <c r="D347" s="523">
        <v>3</v>
      </c>
      <c r="E347" s="523"/>
      <c r="F347" s="523">
        <v>2.7</v>
      </c>
      <c r="G347" s="523">
        <f t="shared" si="4"/>
        <v>8.1000000000000014</v>
      </c>
      <c r="H347" s="510"/>
      <c r="I347" s="510"/>
      <c r="K347" s="730"/>
    </row>
    <row r="348" spans="1:14" s="511" customFormat="1" ht="31.5" x14ac:dyDescent="0.25">
      <c r="A348" s="525" t="s">
        <v>8725</v>
      </c>
      <c r="B348" s="526" t="s">
        <v>1111</v>
      </c>
      <c r="C348" s="523"/>
      <c r="D348" s="523"/>
      <c r="E348" s="523"/>
      <c r="F348" s="523"/>
      <c r="G348" s="523"/>
      <c r="H348" s="510">
        <f>ROUND(SUM(D103:D337),2)</f>
        <v>793.3</v>
      </c>
      <c r="I348" s="510" t="s">
        <v>53</v>
      </c>
      <c r="J348" s="507"/>
      <c r="K348" s="507"/>
      <c r="L348" s="503"/>
      <c r="M348" s="505"/>
      <c r="N348" s="505"/>
    </row>
    <row r="349" spans="1:14" s="511" customFormat="1" ht="15.75" x14ac:dyDescent="0.25">
      <c r="A349" s="525"/>
      <c r="B349" s="515" t="s">
        <v>8895</v>
      </c>
      <c r="C349" s="523"/>
      <c r="D349" s="523"/>
      <c r="E349" s="523"/>
      <c r="F349" s="523"/>
      <c r="G349" s="523"/>
      <c r="H349" s="510"/>
      <c r="I349" s="510"/>
      <c r="J349" s="507"/>
      <c r="K349" s="507"/>
      <c r="L349" s="503"/>
      <c r="M349" s="505"/>
      <c r="N349" s="505"/>
    </row>
    <row r="350" spans="1:14" s="511" customFormat="1" ht="31.5" x14ac:dyDescent="0.25">
      <c r="A350" s="525" t="s">
        <v>8727</v>
      </c>
      <c r="B350" s="526" t="str">
        <f>Planilha!D56</f>
        <v>CONTRAVERGA MOLDADA IN LOCO EM CONCRETO PARA VÃOS DE ATÉ 1,5 M DE COMPRIMENTO. AF_03/20</v>
      </c>
      <c r="C350" s="523"/>
      <c r="D350" s="523"/>
      <c r="E350" s="523"/>
      <c r="F350" s="523"/>
      <c r="G350" s="523"/>
      <c r="H350" s="510">
        <f>ROUND(SUM(G352:G358),2)</f>
        <v>263</v>
      </c>
      <c r="I350" s="510" t="str">
        <f>Planilha!E56</f>
        <v>M</v>
      </c>
      <c r="J350" s="507"/>
      <c r="K350" s="503" t="s">
        <v>8305</v>
      </c>
      <c r="L350" s="503"/>
      <c r="M350" s="505"/>
      <c r="N350" s="505"/>
    </row>
    <row r="351" spans="1:14" s="511" customFormat="1" ht="17.25" customHeight="1" x14ac:dyDescent="0.25">
      <c r="A351" s="525"/>
      <c r="B351" s="515" t="s">
        <v>8306</v>
      </c>
      <c r="C351" s="523"/>
      <c r="D351" s="510"/>
      <c r="E351" s="510"/>
      <c r="F351" s="510"/>
      <c r="G351" s="510"/>
      <c r="H351" s="510"/>
      <c r="I351" s="510"/>
      <c r="J351" s="507"/>
      <c r="K351" s="505"/>
      <c r="L351" s="503"/>
      <c r="M351" s="505"/>
      <c r="N351" s="505"/>
    </row>
    <row r="352" spans="1:14" s="511" customFormat="1" ht="17.25" customHeight="1" x14ac:dyDescent="0.25">
      <c r="A352" s="564"/>
      <c r="B352" s="515" t="s">
        <v>8307</v>
      </c>
      <c r="C352" s="581">
        <f>SUM(C582:C598)</f>
        <v>55</v>
      </c>
      <c r="D352" s="581">
        <v>1.4</v>
      </c>
      <c r="E352" s="581"/>
      <c r="F352" s="581"/>
      <c r="G352" s="581">
        <f>D352*C352</f>
        <v>77</v>
      </c>
      <c r="H352" s="565"/>
      <c r="I352" s="565"/>
      <c r="J352" s="552">
        <f>C352*D352</f>
        <v>77</v>
      </c>
      <c r="K352" s="537"/>
      <c r="L352" s="504"/>
      <c r="M352" s="505"/>
      <c r="N352" s="505"/>
    </row>
    <row r="353" spans="1:14" s="511" customFormat="1" ht="17.25" customHeight="1" x14ac:dyDescent="0.25">
      <c r="A353" s="564"/>
      <c r="B353" s="515" t="s">
        <v>8308</v>
      </c>
      <c r="C353" s="581">
        <f>SUM(C600:C622)</f>
        <v>93</v>
      </c>
      <c r="D353" s="581">
        <v>1.4</v>
      </c>
      <c r="E353" s="581"/>
      <c r="F353" s="581"/>
      <c r="G353" s="581">
        <f t="shared" ref="G353:G358" si="5">D353*C353</f>
        <v>130.19999999999999</v>
      </c>
      <c r="H353" s="565"/>
      <c r="I353" s="565"/>
      <c r="J353" s="552">
        <f t="shared" ref="J353:J357" si="6">C353*D353</f>
        <v>130.19999999999999</v>
      </c>
      <c r="K353" s="537"/>
      <c r="L353" s="504"/>
      <c r="M353" s="505"/>
      <c r="N353" s="505"/>
    </row>
    <row r="354" spans="1:14" s="511" customFormat="1" ht="17.25" customHeight="1" x14ac:dyDescent="0.25">
      <c r="A354" s="564"/>
      <c r="B354" s="515" t="s">
        <v>8309</v>
      </c>
      <c r="C354" s="581">
        <f>SUM(C624)</f>
        <v>3</v>
      </c>
      <c r="D354" s="581">
        <v>1.4</v>
      </c>
      <c r="E354" s="581"/>
      <c r="F354" s="581"/>
      <c r="G354" s="581">
        <f t="shared" si="5"/>
        <v>4.1999999999999993</v>
      </c>
      <c r="H354" s="565"/>
      <c r="I354" s="565"/>
      <c r="J354" s="552">
        <f t="shared" si="6"/>
        <v>4.1999999999999993</v>
      </c>
      <c r="K354" s="537"/>
      <c r="L354" s="504"/>
      <c r="M354" s="505"/>
      <c r="N354" s="505"/>
    </row>
    <row r="355" spans="1:14" s="511" customFormat="1" ht="17.25" customHeight="1" x14ac:dyDescent="0.25">
      <c r="A355" s="525"/>
      <c r="B355" s="515" t="s">
        <v>8310</v>
      </c>
      <c r="C355" s="523">
        <f>SUM(C628:C632)</f>
        <v>11</v>
      </c>
      <c r="D355" s="523">
        <v>1</v>
      </c>
      <c r="E355" s="523"/>
      <c r="F355" s="581"/>
      <c r="G355" s="581">
        <f t="shared" si="5"/>
        <v>11</v>
      </c>
      <c r="H355" s="510"/>
      <c r="I355" s="510"/>
      <c r="J355" s="552">
        <f t="shared" si="6"/>
        <v>11</v>
      </c>
      <c r="K355" s="507"/>
      <c r="L355" s="541"/>
      <c r="M355" s="505"/>
      <c r="N355" s="505"/>
    </row>
    <row r="356" spans="1:14" s="511" customFormat="1" ht="17.25" customHeight="1" x14ac:dyDescent="0.25">
      <c r="A356" s="525"/>
      <c r="B356" s="515" t="s">
        <v>8311</v>
      </c>
      <c r="C356" s="523">
        <f>SUM(C634:C640)</f>
        <v>14</v>
      </c>
      <c r="D356" s="523">
        <v>1</v>
      </c>
      <c r="E356" s="523"/>
      <c r="F356" s="581"/>
      <c r="G356" s="581">
        <f t="shared" si="5"/>
        <v>14</v>
      </c>
      <c r="H356" s="510"/>
      <c r="I356" s="510"/>
      <c r="J356" s="552">
        <f t="shared" si="6"/>
        <v>14</v>
      </c>
      <c r="K356" s="507"/>
      <c r="L356" s="541"/>
      <c r="M356" s="505"/>
      <c r="N356" s="505"/>
    </row>
    <row r="357" spans="1:14" s="511" customFormat="1" ht="17.25" customHeight="1" x14ac:dyDescent="0.25">
      <c r="A357" s="525"/>
      <c r="B357" s="515" t="s">
        <v>8312</v>
      </c>
      <c r="C357" s="523">
        <f>SUM(C642:C643)</f>
        <v>25</v>
      </c>
      <c r="D357" s="523">
        <v>1</v>
      </c>
      <c r="E357" s="523"/>
      <c r="F357" s="581"/>
      <c r="G357" s="581">
        <f t="shared" si="5"/>
        <v>25</v>
      </c>
      <c r="H357" s="510"/>
      <c r="I357" s="510"/>
      <c r="J357" s="552">
        <f t="shared" si="6"/>
        <v>25</v>
      </c>
      <c r="K357" s="507"/>
      <c r="L357" s="503"/>
      <c r="M357" s="505"/>
      <c r="N357" s="505"/>
    </row>
    <row r="358" spans="1:14" ht="18" customHeight="1" x14ac:dyDescent="0.25">
      <c r="A358" s="525"/>
      <c r="B358" s="515" t="s">
        <v>9343</v>
      </c>
      <c r="C358" s="523">
        <v>2</v>
      </c>
      <c r="D358" s="523">
        <v>0.8</v>
      </c>
      <c r="E358" s="523"/>
      <c r="F358" s="523"/>
      <c r="G358" s="523">
        <f t="shared" si="5"/>
        <v>1.6</v>
      </c>
      <c r="H358" s="510"/>
      <c r="I358" s="510"/>
    </row>
    <row r="359" spans="1:14" ht="15.75" x14ac:dyDescent="0.25">
      <c r="A359" s="525" t="s">
        <v>8728</v>
      </c>
      <c r="B359" s="526" t="str">
        <f>Planilha!D57</f>
        <v>VERGA CONCRETO ESTRUTURADO (10x20)PARA ALVENARIAS 0,20m</v>
      </c>
      <c r="C359" s="523"/>
      <c r="D359" s="523"/>
      <c r="E359" s="523"/>
      <c r="F359" s="523"/>
      <c r="G359" s="523"/>
      <c r="H359" s="510">
        <f>ROUND(SUM(G360:G372),2)</f>
        <v>398.4</v>
      </c>
      <c r="I359" s="510" t="str">
        <f>Planilha!E57</f>
        <v>M</v>
      </c>
      <c r="K359" s="503" t="s">
        <v>8305</v>
      </c>
    </row>
    <row r="360" spans="1:14" ht="18" customHeight="1" x14ac:dyDescent="0.25">
      <c r="A360" s="525"/>
      <c r="B360" s="515" t="s">
        <v>8314</v>
      </c>
      <c r="C360" s="523"/>
      <c r="D360" s="523"/>
      <c r="E360" s="523"/>
      <c r="F360" s="523"/>
      <c r="G360" s="523">
        <f>SUM(G352:G358)</f>
        <v>263</v>
      </c>
      <c r="H360" s="510"/>
      <c r="I360" s="510"/>
    </row>
    <row r="361" spans="1:14" ht="18" customHeight="1" x14ac:dyDescent="0.25">
      <c r="A361" s="525"/>
      <c r="B361" s="515" t="s">
        <v>8315</v>
      </c>
      <c r="C361" s="523"/>
      <c r="D361" s="523"/>
      <c r="E361" s="523"/>
      <c r="F361" s="523"/>
      <c r="G361" s="523"/>
      <c r="H361" s="510"/>
      <c r="I361" s="510"/>
    </row>
    <row r="362" spans="1:14" ht="18" customHeight="1" x14ac:dyDescent="0.25">
      <c r="A362" s="525"/>
      <c r="B362" s="515" t="s">
        <v>9342</v>
      </c>
      <c r="C362" s="523">
        <v>1</v>
      </c>
      <c r="D362" s="523">
        <v>1</v>
      </c>
      <c r="E362" s="523"/>
      <c r="F362" s="523"/>
      <c r="G362" s="523">
        <f>D362*C362</f>
        <v>1</v>
      </c>
      <c r="H362" s="510"/>
      <c r="I362" s="510"/>
      <c r="J362" s="507">
        <v>54</v>
      </c>
      <c r="K362" s="507">
        <v>5</v>
      </c>
    </row>
    <row r="363" spans="1:14" ht="18" customHeight="1" x14ac:dyDescent="0.25">
      <c r="A363" s="525"/>
      <c r="B363" s="515" t="s">
        <v>8316</v>
      </c>
      <c r="C363" s="523">
        <v>62</v>
      </c>
      <c r="D363" s="523">
        <v>1.2</v>
      </c>
      <c r="E363" s="523"/>
      <c r="F363" s="523"/>
      <c r="G363" s="523">
        <f>D363*C363</f>
        <v>74.399999999999991</v>
      </c>
      <c r="H363" s="510"/>
      <c r="I363" s="510"/>
      <c r="J363" s="507">
        <v>54</v>
      </c>
      <c r="K363" s="507">
        <v>5</v>
      </c>
    </row>
    <row r="364" spans="1:14" ht="15.75" x14ac:dyDescent="0.25">
      <c r="A364" s="525"/>
      <c r="B364" s="515" t="s">
        <v>8317</v>
      </c>
      <c r="C364" s="523">
        <f>2</f>
        <v>2</v>
      </c>
      <c r="D364" s="523">
        <v>1.3</v>
      </c>
      <c r="E364" s="523"/>
      <c r="F364" s="523"/>
      <c r="G364" s="523">
        <f t="shared" ref="G364:G366" si="7">D364*C364</f>
        <v>2.6</v>
      </c>
      <c r="H364" s="510"/>
      <c r="I364" s="510"/>
    </row>
    <row r="365" spans="1:14" ht="15.75" x14ac:dyDescent="0.25">
      <c r="A365" s="525"/>
      <c r="B365" s="515" t="s">
        <v>8318</v>
      </c>
      <c r="C365" s="523">
        <v>11</v>
      </c>
      <c r="D365" s="523">
        <v>1.5</v>
      </c>
      <c r="E365" s="523"/>
      <c r="F365" s="523"/>
      <c r="G365" s="523">
        <f t="shared" si="7"/>
        <v>16.5</v>
      </c>
      <c r="H365" s="510"/>
      <c r="I365" s="510"/>
      <c r="J365" s="507">
        <v>8</v>
      </c>
      <c r="K365" s="507" t="s">
        <v>9312</v>
      </c>
      <c r="L365" s="503" t="s">
        <v>9313</v>
      </c>
    </row>
    <row r="366" spans="1:14" ht="15.75" x14ac:dyDescent="0.25">
      <c r="A366" s="525"/>
      <c r="B366" s="515" t="s">
        <v>8319</v>
      </c>
      <c r="C366" s="523">
        <v>2</v>
      </c>
      <c r="D366" s="523">
        <v>1.9</v>
      </c>
      <c r="E366" s="523"/>
      <c r="F366" s="523"/>
      <c r="G366" s="523">
        <f t="shared" si="7"/>
        <v>3.8</v>
      </c>
      <c r="H366" s="510"/>
      <c r="I366" s="510"/>
    </row>
    <row r="367" spans="1:14" ht="15.75" x14ac:dyDescent="0.25">
      <c r="A367" s="525"/>
      <c r="B367" s="515" t="s">
        <v>8320</v>
      </c>
      <c r="C367" s="523">
        <v>9</v>
      </c>
      <c r="D367" s="523">
        <v>2</v>
      </c>
      <c r="E367" s="523"/>
      <c r="F367" s="523"/>
      <c r="G367" s="523">
        <f>D367*C367</f>
        <v>18</v>
      </c>
      <c r="H367" s="510"/>
      <c r="I367" s="510"/>
      <c r="J367" s="507">
        <v>4</v>
      </c>
      <c r="K367" s="507" t="s">
        <v>9312</v>
      </c>
      <c r="L367" s="503" t="s">
        <v>9313</v>
      </c>
    </row>
    <row r="368" spans="1:14" ht="18" customHeight="1" x14ac:dyDescent="0.25">
      <c r="A368" s="525"/>
      <c r="B368" s="515" t="s">
        <v>8321</v>
      </c>
      <c r="C368" s="523">
        <v>2</v>
      </c>
      <c r="D368" s="523">
        <v>2.6</v>
      </c>
      <c r="E368" s="523"/>
      <c r="F368" s="523"/>
      <c r="G368" s="523">
        <f>D368*C368</f>
        <v>5.2</v>
      </c>
      <c r="H368" s="510"/>
      <c r="I368" s="510"/>
    </row>
    <row r="369" spans="1:14" ht="18" customHeight="1" x14ac:dyDescent="0.25">
      <c r="A369" s="525"/>
      <c r="B369" s="515" t="s">
        <v>8322</v>
      </c>
      <c r="C369" s="523">
        <v>1</v>
      </c>
      <c r="D369" s="523">
        <v>3.4</v>
      </c>
      <c r="E369" s="523"/>
      <c r="F369" s="523"/>
      <c r="G369" s="523">
        <f>D369*C369</f>
        <v>3.4</v>
      </c>
      <c r="H369" s="510"/>
      <c r="I369" s="510"/>
    </row>
    <row r="370" spans="1:14" ht="18" customHeight="1" x14ac:dyDescent="0.25">
      <c r="A370" s="525"/>
      <c r="B370" s="515" t="s">
        <v>9340</v>
      </c>
      <c r="C370" s="523">
        <v>1</v>
      </c>
      <c r="D370" s="523">
        <f>1.5+0.4</f>
        <v>1.9</v>
      </c>
      <c r="E370" s="523"/>
      <c r="F370" s="523"/>
      <c r="G370" s="523">
        <f t="shared" ref="G370:G372" si="8">D370*C370</f>
        <v>1.9</v>
      </c>
      <c r="H370" s="510"/>
      <c r="I370" s="510"/>
    </row>
    <row r="371" spans="1:14" ht="18" customHeight="1" x14ac:dyDescent="0.25">
      <c r="A371" s="525"/>
      <c r="B371" s="515" t="s">
        <v>9341</v>
      </c>
      <c r="C371" s="523">
        <v>5</v>
      </c>
      <c r="D371" s="523">
        <f>1+0.4</f>
        <v>1.4</v>
      </c>
      <c r="E371" s="523"/>
      <c r="F371" s="523"/>
      <c r="G371" s="523">
        <f t="shared" si="8"/>
        <v>7</v>
      </c>
      <c r="H371" s="510"/>
      <c r="I371" s="510"/>
    </row>
    <row r="372" spans="1:14" ht="18" customHeight="1" x14ac:dyDescent="0.25">
      <c r="A372" s="525"/>
      <c r="B372" s="515" t="s">
        <v>9343</v>
      </c>
      <c r="C372" s="523">
        <v>2</v>
      </c>
      <c r="D372" s="523">
        <v>0.8</v>
      </c>
      <c r="E372" s="523"/>
      <c r="F372" s="523"/>
      <c r="G372" s="523">
        <f t="shared" si="8"/>
        <v>1.6</v>
      </c>
      <c r="H372" s="510"/>
      <c r="I372" s="510"/>
    </row>
    <row r="373" spans="1:14" s="610" customFormat="1" ht="18" customHeight="1" x14ac:dyDescent="0.25">
      <c r="A373" s="606" t="str">
        <f>Planilha!A58</f>
        <v>8.0</v>
      </c>
      <c r="B373" s="607" t="str">
        <f>Planilha!D58</f>
        <v>COBERTURA</v>
      </c>
      <c r="C373" s="608"/>
      <c r="D373" s="608"/>
      <c r="E373" s="608"/>
      <c r="F373" s="608"/>
      <c r="G373" s="608"/>
      <c r="H373" s="608"/>
      <c r="I373" s="608"/>
      <c r="J373" s="609"/>
      <c r="K373" s="609"/>
    </row>
    <row r="374" spans="1:14" s="511" customFormat="1" ht="47.25" x14ac:dyDescent="0.25">
      <c r="A374" s="525" t="str">
        <f>Planilha!A59</f>
        <v>8.1</v>
      </c>
      <c r="B374" s="566" t="str">
        <f>Planilha!D59</f>
        <v>FORNECIMENTO DE ESTRUTURA METÁLICA E ENGRADAMENTO METÁLICO, EM AÇO PATINÁVEL, SOBRE LAJE PARA TELHA CERÂMICA, COBERTURA PADRÃO DO PRÉDIO ESCOLAR, EXCLUSIVE TELHA, INCLUSIVE FABRICAÇÃO, TRANSPORTE E MONTAGEM</v>
      </c>
      <c r="C374" s="523"/>
      <c r="D374" s="523"/>
      <c r="E374" s="523"/>
      <c r="F374" s="523"/>
      <c r="G374" s="523"/>
      <c r="H374" s="510">
        <v>1400</v>
      </c>
      <c r="I374" s="510" t="str">
        <f>Planilha!E59</f>
        <v>M2</v>
      </c>
      <c r="J374" s="507"/>
      <c r="K374" s="507"/>
      <c r="L374" s="503"/>
      <c r="M374" s="505"/>
      <c r="N374" s="505"/>
    </row>
    <row r="375" spans="1:14" s="511" customFormat="1" ht="15.75" x14ac:dyDescent="0.25">
      <c r="A375" s="525"/>
      <c r="B375" s="611" t="s">
        <v>8834</v>
      </c>
      <c r="C375" s="523"/>
      <c r="D375" s="523"/>
      <c r="E375" s="523"/>
      <c r="F375" s="523"/>
      <c r="G375" s="523"/>
      <c r="H375" s="510"/>
      <c r="I375" s="510"/>
      <c r="J375" s="507"/>
      <c r="K375" s="507"/>
      <c r="L375" s="503"/>
      <c r="M375" s="505"/>
      <c r="N375" s="505"/>
    </row>
    <row r="376" spans="1:14" s="511" customFormat="1" ht="15.75" x14ac:dyDescent="0.25">
      <c r="A376" s="525" t="str">
        <f>Planilha!A60</f>
        <v>8.2</v>
      </c>
      <c r="B376" s="566" t="str">
        <f>Planilha!D60</f>
        <v>COBERTURA COM TELHA GALVANIZADA ONDULADA 0,5 MM COM ACESSÓRIOS</v>
      </c>
      <c r="C376" s="523"/>
      <c r="D376" s="523"/>
      <c r="E376" s="523"/>
      <c r="F376" s="523"/>
      <c r="G376" s="523"/>
      <c r="H376" s="510">
        <f>H374</f>
        <v>1400</v>
      </c>
      <c r="I376" s="510" t="str">
        <f>Planilha!E60</f>
        <v>M2</v>
      </c>
      <c r="J376" s="507"/>
      <c r="K376" s="507"/>
      <c r="L376" s="503"/>
      <c r="M376" s="505"/>
      <c r="N376" s="505"/>
    </row>
    <row r="377" spans="1:14" s="511" customFormat="1" ht="15.75" x14ac:dyDescent="0.25">
      <c r="A377" s="525" t="str">
        <f>Planilha!A61</f>
        <v>8.3</v>
      </c>
      <c r="B377" s="566" t="str">
        <f>Planilha!D61</f>
        <v>COLOCAÇÃO DE CUMEEIRA GALVANIZADA TRAPEZOIDAL E = 0,50 MM, SIMPLES</v>
      </c>
      <c r="C377" s="523"/>
      <c r="D377" s="523"/>
      <c r="E377" s="523"/>
      <c r="F377" s="523"/>
      <c r="G377" s="523"/>
      <c r="H377" s="510">
        <v>122</v>
      </c>
      <c r="I377" s="510" t="str">
        <f>Planilha!E61</f>
        <v>M</v>
      </c>
      <c r="J377" s="507"/>
      <c r="K377" s="507"/>
      <c r="L377" s="503"/>
      <c r="M377" s="505"/>
      <c r="N377" s="505"/>
    </row>
    <row r="378" spans="1:14" s="511" customFormat="1" ht="31.5" x14ac:dyDescent="0.25">
      <c r="A378" s="525" t="str">
        <f>Planilha!A62</f>
        <v>8.4</v>
      </c>
      <c r="B378" s="566" t="str">
        <f>Planilha!D62</f>
        <v>CHAPIM EM CHAPA GALVANIZADA, COM PINGADEIRA, ESP. 0,65MM (GSG-24), COM DESENVOLVIMENTO DE 35CM, INCLUSIVE IÇAMENTO MANUAL VERTICAL</v>
      </c>
      <c r="C378" s="523"/>
      <c r="D378" s="523"/>
      <c r="E378" s="523"/>
      <c r="F378" s="523"/>
      <c r="G378" s="523"/>
      <c r="H378" s="596">
        <v>500</v>
      </c>
      <c r="I378" s="510" t="str">
        <f>Planilha!E62</f>
        <v>M</v>
      </c>
      <c r="J378" s="507"/>
      <c r="K378" s="507">
        <f>233.22+16.05+13.4+13.1+21.4+7.4+57.82+7.95+46</f>
        <v>416.34</v>
      </c>
      <c r="L378" s="503"/>
      <c r="M378" s="505"/>
      <c r="N378" s="505"/>
    </row>
    <row r="379" spans="1:14" s="511" customFormat="1" ht="15.75" x14ac:dyDescent="0.25">
      <c r="A379" s="525"/>
      <c r="B379" s="646" t="str">
        <f>Planilha!D63</f>
        <v>DRENAGEM PLUVIAL</v>
      </c>
      <c r="C379" s="523"/>
      <c r="D379" s="523"/>
      <c r="E379" s="523"/>
      <c r="F379" s="523"/>
      <c r="G379" s="523"/>
      <c r="H379" s="596"/>
      <c r="I379" s="510"/>
      <c r="J379" s="507"/>
      <c r="K379" s="507"/>
      <c r="L379" s="503"/>
      <c r="M379" s="505"/>
      <c r="N379" s="505"/>
    </row>
    <row r="380" spans="1:14" s="511" customFormat="1" ht="31.5" x14ac:dyDescent="0.25">
      <c r="A380" s="525" t="str">
        <f>Planilha!A64</f>
        <v>8.5</v>
      </c>
      <c r="B380" s="566" t="str">
        <f>Planilha!D64</f>
        <v>CALHA EM CHAPA GALVANIZADA, ESP. 0,65MM (GSG-24), COM DESENVOLVIMENTO DE 100CM, INCLUSIVE IÇAMENTO MANUAL VERTICAL</v>
      </c>
      <c r="C380" s="523"/>
      <c r="D380" s="523"/>
      <c r="E380" s="523"/>
      <c r="F380" s="523"/>
      <c r="G380" s="523"/>
      <c r="H380" s="510">
        <v>222</v>
      </c>
      <c r="I380" s="510" t="str">
        <f>Planilha!E64</f>
        <v>M</v>
      </c>
      <c r="J380" s="507"/>
      <c r="K380" s="507"/>
      <c r="L380" s="503"/>
      <c r="M380" s="505"/>
      <c r="N380" s="505"/>
    </row>
    <row r="381" spans="1:14" s="511" customFormat="1" ht="31.5" x14ac:dyDescent="0.25">
      <c r="A381" s="525" t="str">
        <f>Planilha!A65</f>
        <v>8.6</v>
      </c>
      <c r="B381" s="566" t="str">
        <f>Planilha!D65</f>
        <v>RUFO E CONTRARRUFO EM CHAPA GALVANIZADA, ESP. 0,65MM ( GSG-24), COM DESENVOLVIMENTO DE 33CM, INCLUSIVE IÇAMENTO MANUAL VERTICAL</v>
      </c>
      <c r="C381" s="523"/>
      <c r="D381" s="523"/>
      <c r="E381" s="523"/>
      <c r="F381" s="523"/>
      <c r="G381" s="523"/>
      <c r="H381" s="596">
        <v>104</v>
      </c>
      <c r="I381" s="510" t="str">
        <f>Planilha!E65</f>
        <v>M</v>
      </c>
      <c r="J381" s="507"/>
      <c r="K381" s="507">
        <f>37.25+6.91+8.06+12.3+6.5+6.5</f>
        <v>77.52</v>
      </c>
      <c r="L381" s="503"/>
      <c r="M381" s="505"/>
      <c r="N381" s="505"/>
    </row>
    <row r="382" spans="1:14" s="518" customFormat="1" ht="31.5" x14ac:dyDescent="0.25">
      <c r="A382" s="593" t="str">
        <f>Planilha!A66</f>
        <v>8.7</v>
      </c>
      <c r="B382" s="686" t="str">
        <f>Planilha!D66</f>
        <v>FORNECIMENTO E ASSENTAMENTO DE TUBO PVC RÍGIDO, DRENAGEM/PLUVIAL, PBV - SÉRIE NORMAL, DN 100 MM (4"), INCLUSIVE CONEXÕES</v>
      </c>
      <c r="C382" s="595"/>
      <c r="D382" s="595"/>
      <c r="E382" s="595"/>
      <c r="F382" s="595"/>
      <c r="G382" s="595"/>
      <c r="H382" s="596">
        <f>G383</f>
        <v>717.43</v>
      </c>
      <c r="I382" s="596" t="str">
        <f>Planilha!E66</f>
        <v>M</v>
      </c>
      <c r="J382" s="642"/>
      <c r="K382" s="642"/>
      <c r="L382" s="643"/>
    </row>
    <row r="383" spans="1:14" s="518" customFormat="1" ht="15.75" x14ac:dyDescent="0.25">
      <c r="A383" s="523"/>
      <c r="B383" s="685" t="s">
        <v>9157</v>
      </c>
      <c r="C383" s="523"/>
      <c r="D383" s="523"/>
      <c r="E383" s="523"/>
      <c r="F383" s="523"/>
      <c r="G383" s="523">
        <v>717.43</v>
      </c>
      <c r="H383" s="510"/>
      <c r="I383" s="523"/>
      <c r="J383" s="642"/>
      <c r="K383" s="642"/>
      <c r="L383" s="643"/>
    </row>
    <row r="384" spans="1:14" s="511" customFormat="1" ht="18" customHeight="1" x14ac:dyDescent="0.25">
      <c r="A384" s="525"/>
      <c r="B384" s="645" t="str">
        <f>Planilha!D67</f>
        <v>FORRO</v>
      </c>
      <c r="C384" s="523"/>
      <c r="D384" s="523"/>
      <c r="E384" s="523"/>
      <c r="F384" s="523"/>
      <c r="G384" s="523"/>
      <c r="H384" s="510"/>
      <c r="I384" s="510"/>
      <c r="J384" s="507"/>
      <c r="K384" s="507"/>
      <c r="L384" s="503"/>
      <c r="M384" s="505"/>
      <c r="N384" s="505"/>
    </row>
    <row r="385" spans="1:14" s="511" customFormat="1" ht="47.25" x14ac:dyDescent="0.25">
      <c r="A385" s="525" t="str">
        <f>Planilha!A68</f>
        <v>8.8</v>
      </c>
      <c r="B385" s="573" t="str">
        <f>Planilha!D68</f>
        <v>FORRO EM CHAPA DE GESSO ACARTONADA, ESP. 12,5MM, COM FIXAÇÃO DO TIPO ESTRUTURADA EM PERFIL METÁLICO, EXCLUSIVE PERFIL TABICA, SANCA E MOLDURA, INCLUSIVE ACESSÓRIOS E FIXAÇÃO</v>
      </c>
      <c r="C385" s="523"/>
      <c r="D385" s="523"/>
      <c r="E385" s="523"/>
      <c r="F385" s="523"/>
      <c r="G385" s="523"/>
      <c r="H385" s="510">
        <f>H1415</f>
        <v>1423.48</v>
      </c>
      <c r="I385" s="510" t="str">
        <f>Planilha!E68</f>
        <v>M2</v>
      </c>
      <c r="J385" s="507"/>
      <c r="K385" s="507"/>
      <c r="L385" s="503"/>
      <c r="M385" s="505"/>
      <c r="N385" s="505"/>
    </row>
    <row r="386" spans="1:14" ht="15.75" x14ac:dyDescent="0.25">
      <c r="A386" s="525"/>
      <c r="B386" s="515" t="s">
        <v>9355</v>
      </c>
      <c r="C386" s="523"/>
      <c r="D386" s="523"/>
      <c r="E386" s="523"/>
      <c r="F386" s="523"/>
      <c r="G386" s="523"/>
      <c r="H386" s="510"/>
      <c r="I386" s="510"/>
    </row>
    <row r="387" spans="1:14" s="617" customFormat="1" ht="15" customHeight="1" x14ac:dyDescent="0.25">
      <c r="A387" s="612" t="str">
        <f>Planilha!A69</f>
        <v>9.0</v>
      </c>
      <c r="B387" s="562" t="s">
        <v>8067</v>
      </c>
      <c r="C387" s="613"/>
      <c r="D387" s="613"/>
      <c r="E387" s="613"/>
      <c r="F387" s="613"/>
      <c r="G387" s="613"/>
      <c r="H387" s="563"/>
      <c r="I387" s="563" t="s">
        <v>8126</v>
      </c>
      <c r="J387" s="614"/>
      <c r="K387" s="615"/>
      <c r="L387" s="616"/>
    </row>
    <row r="388" spans="1:14" s="512" customFormat="1" ht="58.5" customHeight="1" x14ac:dyDescent="0.25">
      <c r="A388" s="525" t="str">
        <f>Planilha!A70</f>
        <v>9.1</v>
      </c>
      <c r="B388" s="526" t="s">
        <v>1526</v>
      </c>
      <c r="C388" s="523"/>
      <c r="D388" s="523"/>
      <c r="E388" s="523"/>
      <c r="F388" s="523"/>
      <c r="G388" s="523"/>
      <c r="H388" s="510">
        <f>ROUND(SUM(G390:G482),2)</f>
        <v>1473.66</v>
      </c>
      <c r="I388" s="510" t="s">
        <v>164</v>
      </c>
      <c r="J388" s="507">
        <v>1443.29</v>
      </c>
      <c r="K388" s="507" t="s">
        <v>8323</v>
      </c>
      <c r="L388" s="503"/>
      <c r="M388" s="505"/>
      <c r="N388" s="505"/>
    </row>
    <row r="389" spans="1:14" ht="15.75" customHeight="1" x14ac:dyDescent="0.25">
      <c r="A389" s="500"/>
      <c r="B389" s="500" t="s">
        <v>8130</v>
      </c>
      <c r="C389" s="581"/>
      <c r="D389" s="581"/>
      <c r="E389" s="581"/>
      <c r="F389" s="581"/>
      <c r="G389" s="581"/>
      <c r="H389" s="565"/>
      <c r="I389" s="565"/>
      <c r="J389" s="552"/>
      <c r="K389" s="537"/>
    </row>
    <row r="390" spans="1:14" ht="14.25" customHeight="1" x14ac:dyDescent="0.25">
      <c r="A390" s="525"/>
      <c r="B390" s="515" t="s">
        <v>8325</v>
      </c>
      <c r="C390" s="523"/>
      <c r="D390" s="523"/>
      <c r="E390" s="523"/>
      <c r="F390" s="523"/>
      <c r="G390" s="581">
        <v>117.95</v>
      </c>
      <c r="H390" s="510"/>
      <c r="I390" s="510"/>
    </row>
    <row r="391" spans="1:14" ht="14.25" customHeight="1" x14ac:dyDescent="0.25">
      <c r="A391" s="525"/>
      <c r="B391" s="515" t="s">
        <v>8326</v>
      </c>
      <c r="C391" s="523"/>
      <c r="D391" s="523"/>
      <c r="E391" s="523"/>
      <c r="F391" s="523"/>
      <c r="G391" s="581">
        <v>3.15</v>
      </c>
      <c r="H391" s="510"/>
      <c r="I391" s="510"/>
    </row>
    <row r="392" spans="1:14" ht="14.25" customHeight="1" x14ac:dyDescent="0.25">
      <c r="A392" s="525"/>
      <c r="B392" s="515" t="s">
        <v>8327</v>
      </c>
      <c r="C392" s="523"/>
      <c r="D392" s="523"/>
      <c r="E392" s="523"/>
      <c r="F392" s="523"/>
      <c r="G392" s="581">
        <v>3.14</v>
      </c>
      <c r="H392" s="510"/>
      <c r="I392" s="510"/>
    </row>
    <row r="393" spans="1:14" ht="14.25" customHeight="1" x14ac:dyDescent="0.25">
      <c r="A393" s="525"/>
      <c r="B393" s="515" t="s">
        <v>8328</v>
      </c>
      <c r="C393" s="523"/>
      <c r="D393" s="523"/>
      <c r="E393" s="523"/>
      <c r="F393" s="523"/>
      <c r="G393" s="581">
        <v>7.68</v>
      </c>
      <c r="H393" s="510"/>
      <c r="I393" s="510"/>
    </row>
    <row r="394" spans="1:14" ht="14.25" customHeight="1" x14ac:dyDescent="0.25">
      <c r="A394" s="525"/>
      <c r="B394" s="515" t="s">
        <v>8329</v>
      </c>
      <c r="C394" s="523"/>
      <c r="D394" s="523"/>
      <c r="E394" s="523"/>
      <c r="F394" s="523"/>
      <c r="G394" s="581">
        <v>4.99</v>
      </c>
      <c r="H394" s="510"/>
      <c r="I394" s="510"/>
    </row>
    <row r="395" spans="1:14" ht="14.25" customHeight="1" x14ac:dyDescent="0.25">
      <c r="A395" s="525"/>
      <c r="B395" s="515" t="s">
        <v>8330</v>
      </c>
      <c r="C395" s="523"/>
      <c r="D395" s="523"/>
      <c r="E395" s="523"/>
      <c r="F395" s="523"/>
      <c r="G395" s="581">
        <v>88.3</v>
      </c>
      <c r="H395" s="510"/>
      <c r="I395" s="510"/>
    </row>
    <row r="396" spans="1:14" ht="14.25" customHeight="1" x14ac:dyDescent="0.25">
      <c r="A396" s="525"/>
      <c r="B396" s="515" t="s">
        <v>8331</v>
      </c>
      <c r="C396" s="523"/>
      <c r="D396" s="523"/>
      <c r="E396" s="523"/>
      <c r="F396" s="523"/>
      <c r="G396" s="581">
        <v>6.76</v>
      </c>
      <c r="H396" s="510"/>
      <c r="I396" s="510"/>
    </row>
    <row r="397" spans="1:14" ht="14.25" customHeight="1" x14ac:dyDescent="0.25">
      <c r="A397" s="525"/>
      <c r="B397" s="515" t="s">
        <v>8332</v>
      </c>
      <c r="C397" s="523"/>
      <c r="D397" s="523"/>
      <c r="E397" s="523"/>
      <c r="F397" s="523"/>
      <c r="G397" s="581">
        <v>23.53</v>
      </c>
      <c r="H397" s="510"/>
      <c r="I397" s="510"/>
    </row>
    <row r="398" spans="1:14" ht="14.25" customHeight="1" x14ac:dyDescent="0.25">
      <c r="A398" s="525"/>
      <c r="B398" s="515" t="s">
        <v>8333</v>
      </c>
      <c r="C398" s="523"/>
      <c r="D398" s="523"/>
      <c r="E398" s="523"/>
      <c r="F398" s="523"/>
      <c r="G398" s="581">
        <v>6.22</v>
      </c>
      <c r="H398" s="510"/>
      <c r="I398" s="510"/>
    </row>
    <row r="399" spans="1:14" ht="14.25" customHeight="1" x14ac:dyDescent="0.25">
      <c r="A399" s="525"/>
      <c r="B399" s="515" t="s">
        <v>8334</v>
      </c>
      <c r="C399" s="523"/>
      <c r="D399" s="523"/>
      <c r="E399" s="523"/>
      <c r="F399" s="523"/>
      <c r="G399" s="581">
        <v>6.25</v>
      </c>
      <c r="H399" s="510"/>
      <c r="I399" s="510"/>
    </row>
    <row r="400" spans="1:14" ht="14.25" customHeight="1" x14ac:dyDescent="0.25">
      <c r="A400" s="525"/>
      <c r="B400" s="515" t="s">
        <v>8335</v>
      </c>
      <c r="C400" s="523"/>
      <c r="D400" s="523"/>
      <c r="E400" s="523"/>
      <c r="F400" s="523"/>
      <c r="G400" s="581">
        <v>5.44</v>
      </c>
      <c r="H400" s="510"/>
      <c r="I400" s="510"/>
    </row>
    <row r="401" spans="1:9" ht="14.25" customHeight="1" x14ac:dyDescent="0.25">
      <c r="A401" s="525"/>
      <c r="B401" s="515" t="s">
        <v>8336</v>
      </c>
      <c r="C401" s="523"/>
      <c r="D401" s="523"/>
      <c r="E401" s="523"/>
      <c r="F401" s="523"/>
      <c r="G401" s="581">
        <v>2.02</v>
      </c>
      <c r="H401" s="510"/>
      <c r="I401" s="510"/>
    </row>
    <row r="402" spans="1:9" ht="14.25" customHeight="1" x14ac:dyDescent="0.25">
      <c r="A402" s="525"/>
      <c r="B402" s="515" t="s">
        <v>8337</v>
      </c>
      <c r="C402" s="523"/>
      <c r="D402" s="523"/>
      <c r="E402" s="523"/>
      <c r="F402" s="523"/>
      <c r="G402" s="581">
        <v>6.29</v>
      </c>
      <c r="H402" s="510"/>
      <c r="I402" s="510"/>
    </row>
    <row r="403" spans="1:9" ht="14.25" customHeight="1" x14ac:dyDescent="0.25">
      <c r="A403" s="525"/>
      <c r="B403" s="515" t="s">
        <v>8338</v>
      </c>
      <c r="C403" s="523"/>
      <c r="D403" s="523"/>
      <c r="E403" s="523"/>
      <c r="F403" s="523"/>
      <c r="G403" s="581">
        <v>6.29</v>
      </c>
      <c r="H403" s="510"/>
      <c r="I403" s="510"/>
    </row>
    <row r="404" spans="1:9" ht="14.25" customHeight="1" x14ac:dyDescent="0.25">
      <c r="A404" s="525"/>
      <c r="B404" s="515" t="s">
        <v>8339</v>
      </c>
      <c r="C404" s="523"/>
      <c r="D404" s="523"/>
      <c r="E404" s="523"/>
      <c r="F404" s="523"/>
      <c r="G404" s="581">
        <v>4.62</v>
      </c>
      <c r="H404" s="510"/>
      <c r="I404" s="510"/>
    </row>
    <row r="405" spans="1:9" ht="14.25" customHeight="1" x14ac:dyDescent="0.25">
      <c r="A405" s="525"/>
      <c r="B405" s="515" t="s">
        <v>8340</v>
      </c>
      <c r="C405" s="523"/>
      <c r="D405" s="523"/>
      <c r="E405" s="523"/>
      <c r="F405" s="523"/>
      <c r="G405" s="581">
        <v>4.2</v>
      </c>
      <c r="H405" s="510"/>
      <c r="I405" s="510"/>
    </row>
    <row r="406" spans="1:9" ht="14.25" customHeight="1" x14ac:dyDescent="0.25">
      <c r="A406" s="525"/>
      <c r="B406" s="515" t="s">
        <v>8341</v>
      </c>
      <c r="C406" s="523"/>
      <c r="D406" s="523"/>
      <c r="E406" s="523"/>
      <c r="F406" s="523"/>
      <c r="G406" s="581">
        <v>2.52</v>
      </c>
      <c r="H406" s="510"/>
      <c r="I406" s="510"/>
    </row>
    <row r="407" spans="1:9" ht="14.25" customHeight="1" x14ac:dyDescent="0.25">
      <c r="A407" s="525"/>
      <c r="B407" s="515" t="s">
        <v>8342</v>
      </c>
      <c r="C407" s="523"/>
      <c r="D407" s="523"/>
      <c r="E407" s="523"/>
      <c r="F407" s="523"/>
      <c r="G407" s="581">
        <v>7.15</v>
      </c>
      <c r="H407" s="510"/>
      <c r="I407" s="510"/>
    </row>
    <row r="408" spans="1:9" ht="14.25" customHeight="1" x14ac:dyDescent="0.25">
      <c r="A408" s="525"/>
      <c r="B408" s="515" t="s">
        <v>8343</v>
      </c>
      <c r="C408" s="523"/>
      <c r="D408" s="523"/>
      <c r="E408" s="523"/>
      <c r="F408" s="523"/>
      <c r="G408" s="581">
        <v>7.79</v>
      </c>
      <c r="H408" s="510"/>
      <c r="I408" s="510"/>
    </row>
    <row r="409" spans="1:9" ht="14.25" customHeight="1" x14ac:dyDescent="0.25">
      <c r="A409" s="525"/>
      <c r="B409" s="515" t="s">
        <v>8344</v>
      </c>
      <c r="C409" s="523"/>
      <c r="D409" s="523"/>
      <c r="E409" s="523"/>
      <c r="F409" s="523"/>
      <c r="G409" s="581">
        <v>2.2799999999999998</v>
      </c>
      <c r="H409" s="510"/>
      <c r="I409" s="510"/>
    </row>
    <row r="410" spans="1:9" ht="14.25" customHeight="1" x14ac:dyDescent="0.25">
      <c r="A410" s="525"/>
      <c r="B410" s="515" t="s">
        <v>8345</v>
      </c>
      <c r="C410" s="523"/>
      <c r="D410" s="523"/>
      <c r="E410" s="523"/>
      <c r="F410" s="523"/>
      <c r="G410" s="581">
        <v>3.36</v>
      </c>
      <c r="H410" s="510"/>
      <c r="I410" s="510"/>
    </row>
    <row r="411" spans="1:9" ht="14.25" customHeight="1" x14ac:dyDescent="0.25">
      <c r="A411" s="525"/>
      <c r="B411" s="515" t="s">
        <v>8346</v>
      </c>
      <c r="C411" s="523"/>
      <c r="D411" s="523"/>
      <c r="E411" s="523"/>
      <c r="F411" s="523"/>
      <c r="G411" s="581">
        <v>8.52</v>
      </c>
      <c r="H411" s="510"/>
      <c r="I411" s="510"/>
    </row>
    <row r="412" spans="1:9" ht="14.25" customHeight="1" x14ac:dyDescent="0.25">
      <c r="A412" s="525"/>
      <c r="B412" s="515" t="s">
        <v>8347</v>
      </c>
      <c r="C412" s="523"/>
      <c r="D412" s="523"/>
      <c r="E412" s="523"/>
      <c r="F412" s="523"/>
      <c r="G412" s="581">
        <v>7.84</v>
      </c>
      <c r="H412" s="510"/>
      <c r="I412" s="510"/>
    </row>
    <row r="413" spans="1:9" ht="14.25" customHeight="1" x14ac:dyDescent="0.25">
      <c r="A413" s="525"/>
      <c r="B413" s="515" t="s">
        <v>8348</v>
      </c>
      <c r="C413" s="523"/>
      <c r="D413" s="523"/>
      <c r="E413" s="523"/>
      <c r="F413" s="523"/>
      <c r="G413" s="581">
        <v>7.53</v>
      </c>
      <c r="H413" s="510"/>
      <c r="I413" s="510"/>
    </row>
    <row r="414" spans="1:9" ht="14.25" customHeight="1" x14ac:dyDescent="0.25">
      <c r="A414" s="525"/>
      <c r="B414" s="515" t="s">
        <v>8349</v>
      </c>
      <c r="C414" s="523"/>
      <c r="D414" s="523"/>
      <c r="E414" s="523"/>
      <c r="F414" s="523"/>
      <c r="G414" s="581">
        <v>11.06</v>
      </c>
      <c r="H414" s="510"/>
      <c r="I414" s="510"/>
    </row>
    <row r="415" spans="1:9" ht="14.25" customHeight="1" x14ac:dyDescent="0.25">
      <c r="A415" s="525"/>
      <c r="B415" s="515" t="s">
        <v>8350</v>
      </c>
      <c r="C415" s="523"/>
      <c r="D415" s="523"/>
      <c r="E415" s="523"/>
      <c r="F415" s="523"/>
      <c r="G415" s="581">
        <v>11.06</v>
      </c>
      <c r="H415" s="510"/>
      <c r="I415" s="510"/>
    </row>
    <row r="416" spans="1:9" ht="14.25" customHeight="1" x14ac:dyDescent="0.25">
      <c r="A416" s="525"/>
      <c r="B416" s="515" t="s">
        <v>8351</v>
      </c>
      <c r="C416" s="523"/>
      <c r="D416" s="523"/>
      <c r="E416" s="523"/>
      <c r="F416" s="523"/>
      <c r="G416" s="581">
        <v>1.8</v>
      </c>
      <c r="H416" s="510"/>
      <c r="I416" s="510"/>
    </row>
    <row r="417" spans="1:14" ht="14.25" customHeight="1" x14ac:dyDescent="0.25">
      <c r="A417" s="525"/>
      <c r="B417" s="515" t="s">
        <v>8352</v>
      </c>
      <c r="C417" s="523"/>
      <c r="D417" s="523"/>
      <c r="E417" s="523"/>
      <c r="F417" s="523"/>
      <c r="G417" s="581">
        <v>3.97</v>
      </c>
      <c r="H417" s="510"/>
      <c r="I417" s="510"/>
    </row>
    <row r="418" spans="1:14" ht="14.25" customHeight="1" x14ac:dyDescent="0.25">
      <c r="A418" s="525"/>
      <c r="B418" s="515" t="s">
        <v>8353</v>
      </c>
      <c r="C418" s="523"/>
      <c r="D418" s="523"/>
      <c r="E418" s="523"/>
      <c r="F418" s="523"/>
      <c r="G418" s="581">
        <v>12.41</v>
      </c>
      <c r="H418" s="510"/>
      <c r="I418" s="510"/>
    </row>
    <row r="419" spans="1:14" ht="14.25" customHeight="1" x14ac:dyDescent="0.25">
      <c r="A419" s="525"/>
      <c r="B419" s="515" t="s">
        <v>8354</v>
      </c>
      <c r="C419" s="523"/>
      <c r="D419" s="523"/>
      <c r="E419" s="523"/>
      <c r="F419" s="523"/>
      <c r="G419" s="581">
        <v>26.07</v>
      </c>
      <c r="H419" s="510"/>
      <c r="I419" s="510"/>
    </row>
    <row r="420" spans="1:14" ht="14.25" customHeight="1" x14ac:dyDescent="0.25">
      <c r="A420" s="525"/>
      <c r="B420" s="515" t="s">
        <v>8355</v>
      </c>
      <c r="C420" s="523"/>
      <c r="D420" s="523"/>
      <c r="E420" s="523"/>
      <c r="F420" s="523"/>
      <c r="G420" s="581">
        <v>2.58</v>
      </c>
      <c r="H420" s="510"/>
      <c r="I420" s="510"/>
    </row>
    <row r="421" spans="1:14" ht="14.25" customHeight="1" x14ac:dyDescent="0.25">
      <c r="A421" s="525"/>
      <c r="B421" s="515" t="s">
        <v>8356</v>
      </c>
      <c r="C421" s="523"/>
      <c r="D421" s="523"/>
      <c r="E421" s="523"/>
      <c r="F421" s="523"/>
      <c r="G421" s="581">
        <v>17.37</v>
      </c>
      <c r="H421" s="510"/>
      <c r="I421" s="510"/>
    </row>
    <row r="422" spans="1:14" ht="14.25" customHeight="1" x14ac:dyDescent="0.25">
      <c r="A422" s="525"/>
      <c r="B422" s="515" t="s">
        <v>8357</v>
      </c>
      <c r="C422" s="523"/>
      <c r="D422" s="523"/>
      <c r="E422" s="523"/>
      <c r="F422" s="523"/>
      <c r="G422" s="581">
        <v>1.8</v>
      </c>
      <c r="H422" s="510"/>
      <c r="I422" s="510"/>
    </row>
    <row r="423" spans="1:14" ht="14.25" customHeight="1" x14ac:dyDescent="0.25">
      <c r="A423" s="525"/>
      <c r="B423" s="515" t="s">
        <v>8358</v>
      </c>
      <c r="C423" s="523"/>
      <c r="D423" s="523"/>
      <c r="E423" s="523"/>
      <c r="F423" s="523"/>
      <c r="G423" s="581">
        <v>10.64</v>
      </c>
      <c r="H423" s="510"/>
      <c r="I423" s="510"/>
    </row>
    <row r="424" spans="1:14" s="517" customFormat="1" ht="14.25" customHeight="1" x14ac:dyDescent="0.25">
      <c r="A424" s="564"/>
      <c r="B424" s="564" t="s">
        <v>8203</v>
      </c>
      <c r="C424" s="581"/>
      <c r="D424" s="581"/>
      <c r="E424" s="581"/>
      <c r="F424" s="581"/>
      <c r="G424" s="581"/>
      <c r="H424" s="565"/>
      <c r="I424" s="565"/>
      <c r="J424" s="552"/>
      <c r="K424" s="537"/>
      <c r="L424" s="503"/>
      <c r="M424" s="505"/>
      <c r="N424" s="505"/>
    </row>
    <row r="425" spans="1:14" ht="14.25" customHeight="1" x14ac:dyDescent="0.25">
      <c r="A425" s="525"/>
      <c r="B425" s="515" t="s">
        <v>8359</v>
      </c>
      <c r="C425" s="523"/>
      <c r="D425" s="523"/>
      <c r="E425" s="523"/>
      <c r="F425" s="523"/>
      <c r="G425" s="581">
        <v>32.46</v>
      </c>
      <c r="H425" s="510"/>
      <c r="I425" s="510"/>
    </row>
    <row r="426" spans="1:14" ht="14.25" customHeight="1" x14ac:dyDescent="0.25">
      <c r="A426" s="525"/>
      <c r="B426" s="515" t="s">
        <v>8360</v>
      </c>
      <c r="C426" s="523"/>
      <c r="D426" s="523"/>
      <c r="E426" s="523"/>
      <c r="F426" s="523"/>
      <c r="G426" s="581">
        <v>10.68</v>
      </c>
      <c r="H426" s="510"/>
      <c r="I426" s="510"/>
    </row>
    <row r="427" spans="1:14" ht="14.25" customHeight="1" x14ac:dyDescent="0.25">
      <c r="A427" s="525"/>
      <c r="B427" s="515" t="s">
        <v>8361</v>
      </c>
      <c r="C427" s="523"/>
      <c r="D427" s="523"/>
      <c r="E427" s="523"/>
      <c r="F427" s="523"/>
      <c r="G427" s="581">
        <v>5.47</v>
      </c>
      <c r="H427" s="510"/>
      <c r="I427" s="510"/>
    </row>
    <row r="428" spans="1:14" ht="14.25" customHeight="1" x14ac:dyDescent="0.25">
      <c r="A428" s="525"/>
      <c r="B428" s="515" t="s">
        <v>8362</v>
      </c>
      <c r="C428" s="523"/>
      <c r="D428" s="523"/>
      <c r="E428" s="523"/>
      <c r="F428" s="523"/>
      <c r="G428" s="581">
        <v>3.99</v>
      </c>
      <c r="H428" s="510"/>
      <c r="I428" s="510"/>
    </row>
    <row r="429" spans="1:14" ht="14.25" customHeight="1" x14ac:dyDescent="0.25">
      <c r="A429" s="525"/>
      <c r="B429" s="515" t="s">
        <v>8346</v>
      </c>
      <c r="C429" s="523"/>
      <c r="D429" s="523"/>
      <c r="E429" s="523"/>
      <c r="F429" s="523"/>
      <c r="G429" s="581">
        <v>5.61</v>
      </c>
      <c r="H429" s="510"/>
      <c r="I429" s="510"/>
    </row>
    <row r="430" spans="1:14" ht="14.25" customHeight="1" x14ac:dyDescent="0.25">
      <c r="A430" s="525"/>
      <c r="B430" s="515" t="s">
        <v>8363</v>
      </c>
      <c r="C430" s="523"/>
      <c r="D430" s="523"/>
      <c r="E430" s="523"/>
      <c r="F430" s="523"/>
      <c r="G430" s="581">
        <v>14.43</v>
      </c>
      <c r="H430" s="510"/>
      <c r="I430" s="510"/>
    </row>
    <row r="431" spans="1:14" ht="14.25" customHeight="1" x14ac:dyDescent="0.25">
      <c r="A431" s="525"/>
      <c r="B431" s="515" t="s">
        <v>8364</v>
      </c>
      <c r="C431" s="523"/>
      <c r="D431" s="523"/>
      <c r="E431" s="523"/>
      <c r="F431" s="523"/>
      <c r="G431" s="581">
        <v>2.13</v>
      </c>
      <c r="H431" s="510"/>
      <c r="I431" s="510"/>
    </row>
    <row r="432" spans="1:14" ht="14.25" customHeight="1" x14ac:dyDescent="0.25">
      <c r="A432" s="525"/>
      <c r="B432" s="515" t="s">
        <v>8365</v>
      </c>
      <c r="C432" s="523"/>
      <c r="D432" s="523"/>
      <c r="E432" s="523"/>
      <c r="F432" s="523"/>
      <c r="G432" s="581">
        <v>19.78</v>
      </c>
      <c r="H432" s="510"/>
      <c r="I432" s="510"/>
    </row>
    <row r="433" spans="1:9" ht="14.25" customHeight="1" x14ac:dyDescent="0.25">
      <c r="A433" s="525"/>
      <c r="B433" s="515" t="s">
        <v>8366</v>
      </c>
      <c r="C433" s="523"/>
      <c r="D433" s="523"/>
      <c r="E433" s="523"/>
      <c r="F433" s="523"/>
      <c r="G433" s="581">
        <v>33.82</v>
      </c>
      <c r="H433" s="510"/>
      <c r="I433" s="510"/>
    </row>
    <row r="434" spans="1:9" ht="14.25" customHeight="1" x14ac:dyDescent="0.25">
      <c r="A434" s="525"/>
      <c r="B434" s="515" t="s">
        <v>8367</v>
      </c>
      <c r="C434" s="523"/>
      <c r="D434" s="523"/>
      <c r="E434" s="523"/>
      <c r="F434" s="523"/>
      <c r="G434" s="581">
        <v>4.47</v>
      </c>
      <c r="H434" s="510"/>
      <c r="I434" s="510"/>
    </row>
    <row r="435" spans="1:9" ht="14.25" customHeight="1" x14ac:dyDescent="0.25">
      <c r="A435" s="525"/>
      <c r="B435" s="515" t="s">
        <v>8368</v>
      </c>
      <c r="C435" s="523"/>
      <c r="D435" s="523"/>
      <c r="E435" s="523"/>
      <c r="F435" s="523"/>
      <c r="G435" s="581">
        <v>37.97</v>
      </c>
      <c r="H435" s="510"/>
      <c r="I435" s="510"/>
    </row>
    <row r="436" spans="1:9" ht="14.25" customHeight="1" x14ac:dyDescent="0.25">
      <c r="A436" s="525"/>
      <c r="B436" s="515" t="s">
        <v>8369</v>
      </c>
      <c r="C436" s="523"/>
      <c r="D436" s="523"/>
      <c r="E436" s="523"/>
      <c r="F436" s="523"/>
      <c r="G436" s="581">
        <v>4.57</v>
      </c>
      <c r="H436" s="510"/>
      <c r="I436" s="510"/>
    </row>
    <row r="437" spans="1:9" ht="14.25" customHeight="1" x14ac:dyDescent="0.25">
      <c r="A437" s="525"/>
      <c r="B437" s="515" t="s">
        <v>8370</v>
      </c>
      <c r="C437" s="523"/>
      <c r="D437" s="523"/>
      <c r="E437" s="523"/>
      <c r="F437" s="523"/>
      <c r="G437" s="581">
        <v>5.83</v>
      </c>
      <c r="H437" s="510"/>
      <c r="I437" s="510"/>
    </row>
    <row r="438" spans="1:9" ht="14.25" customHeight="1" x14ac:dyDescent="0.25">
      <c r="A438" s="525"/>
      <c r="B438" s="515" t="s">
        <v>8371</v>
      </c>
      <c r="C438" s="523"/>
      <c r="D438" s="523"/>
      <c r="E438" s="523"/>
      <c r="F438" s="523"/>
      <c r="G438" s="581">
        <v>2.54</v>
      </c>
      <c r="H438" s="510"/>
      <c r="I438" s="510"/>
    </row>
    <row r="439" spans="1:9" ht="14.25" customHeight="1" x14ac:dyDescent="0.25">
      <c r="A439" s="525"/>
      <c r="B439" s="515" t="s">
        <v>8372</v>
      </c>
      <c r="C439" s="523"/>
      <c r="D439" s="523"/>
      <c r="E439" s="523"/>
      <c r="F439" s="523"/>
      <c r="G439" s="581">
        <v>12.59</v>
      </c>
      <c r="H439" s="510"/>
      <c r="I439" s="510"/>
    </row>
    <row r="440" spans="1:9" ht="14.25" customHeight="1" x14ac:dyDescent="0.25">
      <c r="A440" s="525"/>
      <c r="B440" s="515" t="s">
        <v>8373</v>
      </c>
      <c r="C440" s="523"/>
      <c r="D440" s="523"/>
      <c r="E440" s="523"/>
      <c r="F440" s="523"/>
      <c r="G440" s="581">
        <v>12.6</v>
      </c>
      <c r="H440" s="510"/>
      <c r="I440" s="510"/>
    </row>
    <row r="441" spans="1:9" ht="14.25" customHeight="1" x14ac:dyDescent="0.25">
      <c r="A441" s="525"/>
      <c r="B441" s="515" t="s">
        <v>8374</v>
      </c>
      <c r="C441" s="523"/>
      <c r="D441" s="523"/>
      <c r="E441" s="523"/>
      <c r="F441" s="523"/>
      <c r="G441" s="581">
        <v>7.58</v>
      </c>
      <c r="H441" s="510"/>
      <c r="I441" s="510"/>
    </row>
    <row r="442" spans="1:9" ht="14.25" customHeight="1" x14ac:dyDescent="0.25">
      <c r="A442" s="525"/>
      <c r="B442" s="515" t="s">
        <v>8375</v>
      </c>
      <c r="C442" s="523"/>
      <c r="D442" s="523"/>
      <c r="E442" s="523"/>
      <c r="F442" s="523"/>
      <c r="G442" s="581">
        <v>7.7</v>
      </c>
      <c r="H442" s="510"/>
      <c r="I442" s="510"/>
    </row>
    <row r="443" spans="1:9" ht="14.25" customHeight="1" x14ac:dyDescent="0.25">
      <c r="A443" s="525"/>
      <c r="B443" s="515" t="s">
        <v>8376</v>
      </c>
      <c r="C443" s="523"/>
      <c r="D443" s="523"/>
      <c r="E443" s="523"/>
      <c r="F443" s="523"/>
      <c r="G443" s="581">
        <v>42.78</v>
      </c>
      <c r="H443" s="510"/>
      <c r="I443" s="510"/>
    </row>
    <row r="444" spans="1:9" ht="14.25" customHeight="1" x14ac:dyDescent="0.25">
      <c r="A444" s="525"/>
      <c r="B444" s="515" t="s">
        <v>8377</v>
      </c>
      <c r="C444" s="523"/>
      <c r="D444" s="523"/>
      <c r="E444" s="523"/>
      <c r="F444" s="523"/>
      <c r="G444" s="581">
        <v>16.62</v>
      </c>
      <c r="H444" s="510"/>
      <c r="I444" s="510"/>
    </row>
    <row r="445" spans="1:9" ht="14.25" customHeight="1" x14ac:dyDescent="0.25">
      <c r="A445" s="525"/>
      <c r="B445" s="515" t="s">
        <v>8378</v>
      </c>
      <c r="C445" s="523"/>
      <c r="D445" s="523"/>
      <c r="E445" s="523"/>
      <c r="F445" s="523"/>
      <c r="G445" s="581">
        <v>13.09</v>
      </c>
      <c r="H445" s="510"/>
      <c r="I445" s="510"/>
    </row>
    <row r="446" spans="1:9" ht="14.25" customHeight="1" x14ac:dyDescent="0.25">
      <c r="A446" s="525"/>
      <c r="B446" s="515" t="s">
        <v>8379</v>
      </c>
      <c r="C446" s="523"/>
      <c r="D446" s="523"/>
      <c r="E446" s="523"/>
      <c r="F446" s="523"/>
      <c r="G446" s="581">
        <v>13.09</v>
      </c>
      <c r="H446" s="510"/>
      <c r="I446" s="510"/>
    </row>
    <row r="447" spans="1:9" ht="14.25" customHeight="1" x14ac:dyDescent="0.25">
      <c r="A447" s="525"/>
      <c r="B447" s="515" t="s">
        <v>8380</v>
      </c>
      <c r="C447" s="523"/>
      <c r="D447" s="523"/>
      <c r="E447" s="523"/>
      <c r="F447" s="523"/>
      <c r="G447" s="581">
        <v>16.96</v>
      </c>
      <c r="H447" s="510"/>
      <c r="I447" s="510"/>
    </row>
    <row r="448" spans="1:9" ht="14.25" customHeight="1" x14ac:dyDescent="0.25">
      <c r="A448" s="525"/>
      <c r="B448" s="515" t="s">
        <v>8381</v>
      </c>
      <c r="C448" s="523"/>
      <c r="D448" s="523"/>
      <c r="E448" s="523"/>
      <c r="F448" s="523"/>
      <c r="G448" s="581">
        <v>5.13</v>
      </c>
      <c r="H448" s="510"/>
      <c r="I448" s="510"/>
    </row>
    <row r="449" spans="1:9" ht="14.25" customHeight="1" x14ac:dyDescent="0.25">
      <c r="A449" s="525"/>
      <c r="B449" s="515" t="s">
        <v>8381</v>
      </c>
      <c r="C449" s="523"/>
      <c r="D449" s="523"/>
      <c r="E449" s="523"/>
      <c r="F449" s="523"/>
      <c r="G449" s="581">
        <v>5.13</v>
      </c>
      <c r="H449" s="510"/>
      <c r="I449" s="510"/>
    </row>
    <row r="450" spans="1:9" ht="14.25" customHeight="1" x14ac:dyDescent="0.25">
      <c r="A450" s="525"/>
      <c r="B450" s="515" t="s">
        <v>8382</v>
      </c>
      <c r="C450" s="523"/>
      <c r="D450" s="523"/>
      <c r="E450" s="523"/>
      <c r="F450" s="523"/>
      <c r="G450" s="581">
        <v>15.03</v>
      </c>
      <c r="H450" s="510"/>
      <c r="I450" s="510"/>
    </row>
    <row r="451" spans="1:9" ht="14.25" customHeight="1" x14ac:dyDescent="0.25">
      <c r="A451" s="525"/>
      <c r="B451" s="515" t="s">
        <v>8383</v>
      </c>
      <c r="C451" s="523"/>
      <c r="D451" s="523"/>
      <c r="E451" s="523"/>
      <c r="F451" s="523"/>
      <c r="G451" s="581">
        <v>11.02</v>
      </c>
      <c r="H451" s="510"/>
      <c r="I451" s="510"/>
    </row>
    <row r="452" spans="1:9" ht="14.25" customHeight="1" x14ac:dyDescent="0.25">
      <c r="A452" s="525"/>
      <c r="B452" s="515" t="s">
        <v>8384</v>
      </c>
      <c r="C452" s="523"/>
      <c r="D452" s="523"/>
      <c r="E452" s="523"/>
      <c r="F452" s="523"/>
      <c r="G452" s="581">
        <v>12.8</v>
      </c>
      <c r="H452" s="510"/>
      <c r="I452" s="510"/>
    </row>
    <row r="453" spans="1:9" ht="14.25" customHeight="1" x14ac:dyDescent="0.25">
      <c r="A453" s="525"/>
      <c r="B453" s="515" t="s">
        <v>8385</v>
      </c>
      <c r="C453" s="523"/>
      <c r="D453" s="523"/>
      <c r="E453" s="523"/>
      <c r="F453" s="523"/>
      <c r="G453" s="581">
        <v>1.8</v>
      </c>
      <c r="H453" s="510"/>
      <c r="I453" s="510"/>
    </row>
    <row r="454" spans="1:9" ht="14.25" customHeight="1" x14ac:dyDescent="0.25">
      <c r="A454" s="525"/>
      <c r="B454" s="515" t="s">
        <v>8386</v>
      </c>
      <c r="C454" s="523"/>
      <c r="D454" s="523"/>
      <c r="E454" s="523"/>
      <c r="F454" s="523"/>
      <c r="G454" s="581">
        <v>12.8</v>
      </c>
      <c r="H454" s="510"/>
      <c r="I454" s="510"/>
    </row>
    <row r="455" spans="1:9" ht="14.25" customHeight="1" x14ac:dyDescent="0.25">
      <c r="A455" s="525"/>
      <c r="B455" s="515" t="s">
        <v>8387</v>
      </c>
      <c r="C455" s="523"/>
      <c r="D455" s="523"/>
      <c r="E455" s="523"/>
      <c r="F455" s="523"/>
      <c r="G455" s="581">
        <v>1.8</v>
      </c>
      <c r="H455" s="510"/>
      <c r="I455" s="510"/>
    </row>
    <row r="456" spans="1:9" ht="14.25" customHeight="1" x14ac:dyDescent="0.25">
      <c r="A456" s="525"/>
      <c r="B456" s="515" t="s">
        <v>8388</v>
      </c>
      <c r="C456" s="523"/>
      <c r="D456" s="523"/>
      <c r="E456" s="523"/>
      <c r="F456" s="523"/>
      <c r="G456" s="581">
        <v>14.28</v>
      </c>
      <c r="H456" s="510"/>
      <c r="I456" s="510"/>
    </row>
    <row r="457" spans="1:9" ht="14.25" customHeight="1" x14ac:dyDescent="0.25">
      <c r="A457" s="525"/>
      <c r="B457" s="515" t="s">
        <v>8389</v>
      </c>
      <c r="C457" s="523"/>
      <c r="D457" s="523"/>
      <c r="E457" s="523"/>
      <c r="F457" s="523"/>
      <c r="G457" s="581">
        <v>5.19</v>
      </c>
      <c r="H457" s="510"/>
      <c r="I457" s="510"/>
    </row>
    <row r="458" spans="1:9" ht="14.25" customHeight="1" x14ac:dyDescent="0.25">
      <c r="A458" s="525"/>
      <c r="B458" s="515" t="s">
        <v>8390</v>
      </c>
      <c r="C458" s="523"/>
      <c r="D458" s="523"/>
      <c r="E458" s="523"/>
      <c r="F458" s="523"/>
      <c r="G458" s="581">
        <v>5.5</v>
      </c>
      <c r="H458" s="510"/>
      <c r="I458" s="510"/>
    </row>
    <row r="459" spans="1:9" ht="14.25" customHeight="1" x14ac:dyDescent="0.25">
      <c r="A459" s="525"/>
      <c r="B459" s="515" t="s">
        <v>8391</v>
      </c>
      <c r="C459" s="523"/>
      <c r="D459" s="523"/>
      <c r="E459" s="523"/>
      <c r="F459" s="523"/>
      <c r="G459" s="581">
        <v>15.03</v>
      </c>
      <c r="H459" s="510"/>
      <c r="I459" s="510"/>
    </row>
    <row r="460" spans="1:9" ht="14.25" customHeight="1" x14ac:dyDescent="0.25">
      <c r="A460" s="525"/>
      <c r="B460" s="515" t="s">
        <v>8392</v>
      </c>
      <c r="C460" s="523"/>
      <c r="D460" s="523"/>
      <c r="E460" s="523"/>
      <c r="F460" s="523"/>
      <c r="G460" s="581">
        <v>16.53</v>
      </c>
      <c r="H460" s="510"/>
      <c r="I460" s="510"/>
    </row>
    <row r="461" spans="1:9" ht="14.25" customHeight="1" x14ac:dyDescent="0.25">
      <c r="A461" s="525"/>
      <c r="B461" s="515" t="s">
        <v>8393</v>
      </c>
      <c r="C461" s="523"/>
      <c r="D461" s="523"/>
      <c r="E461" s="523"/>
      <c r="F461" s="523"/>
      <c r="G461" s="581">
        <v>4.59</v>
      </c>
      <c r="H461" s="510"/>
      <c r="I461" s="510"/>
    </row>
    <row r="462" spans="1:9" ht="14.25" customHeight="1" x14ac:dyDescent="0.25">
      <c r="A462" s="525"/>
      <c r="B462" s="515" t="s">
        <v>8394</v>
      </c>
      <c r="C462" s="523"/>
      <c r="D462" s="523"/>
      <c r="E462" s="523"/>
      <c r="F462" s="523"/>
      <c r="G462" s="581">
        <v>14.03</v>
      </c>
      <c r="H462" s="510"/>
      <c r="I462" s="510"/>
    </row>
    <row r="463" spans="1:9" ht="14.25" customHeight="1" x14ac:dyDescent="0.25">
      <c r="A463" s="525"/>
      <c r="B463" s="515" t="s">
        <v>8395</v>
      </c>
      <c r="C463" s="523"/>
      <c r="D463" s="523"/>
      <c r="E463" s="523"/>
      <c r="F463" s="523"/>
      <c r="G463" s="581">
        <v>31.3</v>
      </c>
      <c r="H463" s="510"/>
      <c r="I463" s="510"/>
    </row>
    <row r="464" spans="1:9" ht="14.25" customHeight="1" x14ac:dyDescent="0.25">
      <c r="A464" s="525"/>
      <c r="B464" s="515" t="s">
        <v>8396</v>
      </c>
      <c r="C464" s="523"/>
      <c r="D464" s="523"/>
      <c r="E464" s="523"/>
      <c r="F464" s="523"/>
      <c r="G464" s="581">
        <v>3.3</v>
      </c>
      <c r="H464" s="510"/>
      <c r="I464" s="510"/>
    </row>
    <row r="465" spans="1:14" ht="14.25" customHeight="1" x14ac:dyDescent="0.25">
      <c r="A465" s="525"/>
      <c r="B465" s="515" t="s">
        <v>8397</v>
      </c>
      <c r="C465" s="523"/>
      <c r="D465" s="523"/>
      <c r="E465" s="523"/>
      <c r="F465" s="523"/>
      <c r="G465" s="581">
        <v>15.04</v>
      </c>
      <c r="H465" s="510"/>
      <c r="I465" s="510"/>
    </row>
    <row r="466" spans="1:14" ht="14.25" customHeight="1" x14ac:dyDescent="0.25">
      <c r="A466" s="525"/>
      <c r="B466" s="515" t="s">
        <v>8398</v>
      </c>
      <c r="C466" s="523"/>
      <c r="D466" s="523"/>
      <c r="E466" s="523"/>
      <c r="F466" s="523"/>
      <c r="G466" s="581">
        <v>1.83</v>
      </c>
      <c r="H466" s="510"/>
      <c r="I466" s="510"/>
    </row>
    <row r="467" spans="1:14" ht="14.25" customHeight="1" x14ac:dyDescent="0.25">
      <c r="A467" s="525"/>
      <c r="B467" s="515" t="s">
        <v>8399</v>
      </c>
      <c r="C467" s="523"/>
      <c r="D467" s="523"/>
      <c r="E467" s="523"/>
      <c r="F467" s="523"/>
      <c r="G467" s="581">
        <v>2.4500000000000002</v>
      </c>
      <c r="H467" s="510"/>
      <c r="I467" s="510"/>
    </row>
    <row r="468" spans="1:14" ht="14.25" customHeight="1" x14ac:dyDescent="0.25">
      <c r="A468" s="525"/>
      <c r="B468" s="515" t="s">
        <v>8400</v>
      </c>
      <c r="C468" s="523"/>
      <c r="D468" s="523"/>
      <c r="E468" s="523"/>
      <c r="F468" s="523"/>
      <c r="G468" s="581">
        <v>92.17</v>
      </c>
      <c r="H468" s="510"/>
      <c r="I468" s="510"/>
    </row>
    <row r="469" spans="1:14" ht="14.25" customHeight="1" x14ac:dyDescent="0.25">
      <c r="A469" s="525"/>
      <c r="B469" s="515" t="s">
        <v>8401</v>
      </c>
      <c r="C469" s="523"/>
      <c r="D469" s="523"/>
      <c r="E469" s="523"/>
      <c r="F469" s="523"/>
      <c r="G469" s="581">
        <v>8.48</v>
      </c>
      <c r="H469" s="510"/>
      <c r="I469" s="510"/>
    </row>
    <row r="470" spans="1:14" ht="14.25" customHeight="1" x14ac:dyDescent="0.25">
      <c r="A470" s="525"/>
      <c r="B470" s="515" t="s">
        <v>8402</v>
      </c>
      <c r="C470" s="523"/>
      <c r="D470" s="523"/>
      <c r="E470" s="523"/>
      <c r="F470" s="523"/>
      <c r="G470" s="581">
        <v>9.42</v>
      </c>
      <c r="H470" s="510"/>
      <c r="I470" s="510"/>
    </row>
    <row r="471" spans="1:14" ht="14.25" customHeight="1" x14ac:dyDescent="0.25">
      <c r="A471" s="525"/>
      <c r="B471" s="515" t="s">
        <v>8403</v>
      </c>
      <c r="C471" s="523"/>
      <c r="D471" s="523"/>
      <c r="E471" s="523"/>
      <c r="F471" s="523"/>
      <c r="G471" s="581">
        <v>10.99</v>
      </c>
      <c r="H471" s="510"/>
      <c r="I471" s="510"/>
    </row>
    <row r="472" spans="1:14" s="517" customFormat="1" ht="14.25" customHeight="1" x14ac:dyDescent="0.25">
      <c r="A472" s="564"/>
      <c r="B472" s="564" t="s">
        <v>8299</v>
      </c>
      <c r="C472" s="581"/>
      <c r="D472" s="581"/>
      <c r="E472" s="581"/>
      <c r="F472" s="581"/>
      <c r="G472" s="581"/>
      <c r="H472" s="565"/>
      <c r="I472" s="565"/>
      <c r="J472" s="552"/>
      <c r="K472" s="537"/>
      <c r="L472" s="503"/>
      <c r="M472" s="505"/>
      <c r="N472" s="505"/>
    </row>
    <row r="473" spans="1:14" ht="14.25" customHeight="1" x14ac:dyDescent="0.25">
      <c r="A473" s="525"/>
      <c r="B473" s="515" t="s">
        <v>8340</v>
      </c>
      <c r="C473" s="523"/>
      <c r="D473" s="523"/>
      <c r="E473" s="523"/>
      <c r="F473" s="523"/>
      <c r="G473" s="581">
        <v>109</v>
      </c>
      <c r="H473" s="510"/>
      <c r="I473" s="510"/>
    </row>
    <row r="474" spans="1:14" ht="14.25" customHeight="1" x14ac:dyDescent="0.25">
      <c r="A474" s="525"/>
      <c r="B474" s="558" t="s">
        <v>8404</v>
      </c>
      <c r="C474" s="523"/>
      <c r="D474" s="523"/>
      <c r="E474" s="523"/>
      <c r="F474" s="523"/>
      <c r="G474" s="581">
        <v>3.6</v>
      </c>
      <c r="H474" s="510"/>
      <c r="I474" s="510"/>
    </row>
    <row r="475" spans="1:14" ht="14.25" customHeight="1" x14ac:dyDescent="0.25">
      <c r="A475" s="525"/>
      <c r="B475" s="567" t="s">
        <v>8901</v>
      </c>
      <c r="C475" s="523"/>
      <c r="D475" s="523"/>
      <c r="E475" s="523"/>
      <c r="F475" s="523"/>
      <c r="G475" s="581"/>
      <c r="H475" s="510"/>
      <c r="I475" s="510"/>
    </row>
    <row r="476" spans="1:14" ht="14.25" customHeight="1" x14ac:dyDescent="0.25">
      <c r="A476" s="525"/>
      <c r="B476" s="515" t="s">
        <v>8902</v>
      </c>
      <c r="C476" s="523"/>
      <c r="D476" s="523"/>
      <c r="E476" s="523"/>
      <c r="F476" s="523"/>
      <c r="G476" s="581">
        <v>27.51</v>
      </c>
      <c r="H476" s="510"/>
      <c r="I476" s="510"/>
    </row>
    <row r="477" spans="1:14" ht="14.25" customHeight="1" x14ac:dyDescent="0.25">
      <c r="A477" s="525"/>
      <c r="B477" s="515" t="s">
        <v>8903</v>
      </c>
      <c r="C477" s="523"/>
      <c r="D477" s="523"/>
      <c r="E477" s="523"/>
      <c r="F477" s="523"/>
      <c r="G477" s="581">
        <v>27.51</v>
      </c>
      <c r="H477" s="510"/>
      <c r="I477" s="510"/>
    </row>
    <row r="478" spans="1:14" ht="14.25" customHeight="1" x14ac:dyDescent="0.25">
      <c r="A478" s="525"/>
      <c r="B478" s="515" t="s">
        <v>8904</v>
      </c>
      <c r="C478" s="523"/>
      <c r="D478" s="523"/>
      <c r="E478" s="523"/>
      <c r="F478" s="523"/>
      <c r="G478" s="581">
        <v>30.96</v>
      </c>
      <c r="H478" s="510"/>
      <c r="I478" s="510"/>
    </row>
    <row r="479" spans="1:14" ht="14.25" customHeight="1" x14ac:dyDescent="0.25">
      <c r="A479" s="525"/>
      <c r="B479" s="515" t="s">
        <v>8905</v>
      </c>
      <c r="C479" s="523"/>
      <c r="D479" s="523"/>
      <c r="E479" s="523"/>
      <c r="F479" s="523"/>
      <c r="G479" s="581">
        <v>44.22</v>
      </c>
      <c r="H479" s="510"/>
      <c r="I479" s="510"/>
    </row>
    <row r="480" spans="1:14" ht="14.25" customHeight="1" x14ac:dyDescent="0.25">
      <c r="A480" s="525"/>
      <c r="B480" s="515" t="s">
        <v>8906</v>
      </c>
      <c r="C480" s="523"/>
      <c r="D480" s="523"/>
      <c r="E480" s="523"/>
      <c r="F480" s="523"/>
      <c r="G480" s="581">
        <v>92.15</v>
      </c>
      <c r="H480" s="510"/>
      <c r="I480" s="510"/>
    </row>
    <row r="481" spans="1:14" ht="14.25" customHeight="1" x14ac:dyDescent="0.25">
      <c r="A481" s="525"/>
      <c r="B481" s="515" t="s">
        <v>8907</v>
      </c>
      <c r="C481" s="523"/>
      <c r="D481" s="523"/>
      <c r="E481" s="523"/>
      <c r="F481" s="523"/>
      <c r="G481" s="581">
        <v>24.04</v>
      </c>
      <c r="H481" s="510"/>
      <c r="I481" s="510"/>
    </row>
    <row r="482" spans="1:14" ht="14.25" customHeight="1" x14ac:dyDescent="0.25">
      <c r="A482" s="525"/>
      <c r="B482" s="515" t="s">
        <v>8907</v>
      </c>
      <c r="C482" s="523"/>
      <c r="D482" s="523"/>
      <c r="E482" s="523"/>
      <c r="F482" s="523"/>
      <c r="G482" s="581">
        <v>29.69</v>
      </c>
      <c r="H482" s="510"/>
      <c r="I482" s="510"/>
    </row>
    <row r="483" spans="1:14" s="512" customFormat="1" ht="31.5" x14ac:dyDescent="0.25">
      <c r="A483" s="525" t="str">
        <f>Planilha!A71</f>
        <v>9.2</v>
      </c>
      <c r="B483" s="526" t="s">
        <v>1576</v>
      </c>
      <c r="C483" s="523"/>
      <c r="D483" s="523"/>
      <c r="E483" s="523"/>
      <c r="F483" s="523"/>
      <c r="G483" s="523"/>
      <c r="H483" s="510">
        <f>G484</f>
        <v>1473.66</v>
      </c>
      <c r="I483" s="510" t="s">
        <v>164</v>
      </c>
      <c r="J483" s="507"/>
      <c r="K483" s="507">
        <f xml:space="preserve"> (2.45*6.3)+(1.65*20.65)+(19.3*2)+(2*13.9)</f>
        <v>115.9075</v>
      </c>
      <c r="L483" s="503" t="s">
        <v>8324</v>
      </c>
      <c r="M483" s="505"/>
      <c r="N483" s="505"/>
    </row>
    <row r="484" spans="1:14" ht="15.75" x14ac:dyDescent="0.25">
      <c r="A484" s="525"/>
      <c r="B484" s="515" t="s">
        <v>9356</v>
      </c>
      <c r="C484" s="523"/>
      <c r="D484" s="523"/>
      <c r="E484" s="523"/>
      <c r="F484" s="523"/>
      <c r="G484" s="523">
        <f>H388</f>
        <v>1473.66</v>
      </c>
      <c r="H484" s="510"/>
      <c r="I484" s="510"/>
    </row>
    <row r="485" spans="1:14" ht="15.75" x14ac:dyDescent="0.25">
      <c r="A485" s="525" t="str">
        <f>Planilha!A72</f>
        <v>9.3</v>
      </c>
      <c r="B485" s="526" t="str">
        <f>Planilha!D72</f>
        <v>GRANITO CINZA ANDORINHA EM PISO</v>
      </c>
      <c r="C485" s="523"/>
      <c r="D485" s="523"/>
      <c r="E485" s="523"/>
      <c r="F485" s="523"/>
      <c r="G485" s="523"/>
      <c r="H485" s="510">
        <f>ROUND(SUM(G486:G490),2)</f>
        <v>1432.78</v>
      </c>
      <c r="I485" s="510" t="str">
        <f>I483</f>
        <v>m2</v>
      </c>
      <c r="J485" s="1167" t="s">
        <v>9142</v>
      </c>
      <c r="K485" s="1168"/>
    </row>
    <row r="486" spans="1:14" ht="15.75" x14ac:dyDescent="0.25">
      <c r="A486" s="525"/>
      <c r="B486" s="515" t="s">
        <v>9357</v>
      </c>
      <c r="C486" s="523"/>
      <c r="D486" s="523"/>
      <c r="E486" s="523"/>
      <c r="F486" s="523"/>
      <c r="G486" s="523">
        <f>H1415-(G1510+G1509+G1508+G1507+G1506+G1503)</f>
        <v>1185.6935000000001</v>
      </c>
      <c r="H486" s="683"/>
      <c r="I486" s="510"/>
      <c r="J486" s="730"/>
      <c r="K486" s="730"/>
    </row>
    <row r="487" spans="1:14" ht="15.75" x14ac:dyDescent="0.25">
      <c r="A487" s="525"/>
      <c r="B487" s="515" t="s">
        <v>9358</v>
      </c>
      <c r="C487" s="523"/>
      <c r="D487" s="523"/>
      <c r="E487" s="523"/>
      <c r="F487" s="523"/>
      <c r="G487" s="523">
        <f>SUM(G1507:G1508)</f>
        <v>41.260000000000005</v>
      </c>
      <c r="H487" s="683"/>
      <c r="I487" s="510"/>
      <c r="J487" s="730"/>
      <c r="K487" s="730"/>
    </row>
    <row r="488" spans="1:14" ht="15.75" x14ac:dyDescent="0.25">
      <c r="A488" s="525"/>
      <c r="B488" s="515" t="s">
        <v>9359</v>
      </c>
      <c r="C488" s="523"/>
      <c r="D488" s="523"/>
      <c r="E488" s="523"/>
      <c r="F488" s="523"/>
      <c r="G488" s="523">
        <f>((G486+G487)*10)/100</f>
        <v>122.69535</v>
      </c>
      <c r="H488" s="683"/>
      <c r="I488" s="510"/>
      <c r="J488" s="730"/>
      <c r="K488" s="730"/>
    </row>
    <row r="489" spans="1:14" ht="31.5" x14ac:dyDescent="0.25">
      <c r="A489" s="525"/>
      <c r="B489" s="515" t="s">
        <v>9360</v>
      </c>
      <c r="C489" s="523"/>
      <c r="D489" s="523">
        <f>SUM(C1355:C1393)-((C1396*D1396)+(C1397*D1397)+(C1398*D1398)+(C1399*D1399))</f>
        <v>755.73</v>
      </c>
      <c r="E489" s="523">
        <v>0.1</v>
      </c>
      <c r="F489" s="523"/>
      <c r="G489" s="523">
        <f>D489*E489</f>
        <v>75.573000000000008</v>
      </c>
      <c r="H489" s="683"/>
      <c r="I489" s="510"/>
      <c r="J489" s="730"/>
      <c r="K489" s="730"/>
    </row>
    <row r="490" spans="1:14" ht="15.75" x14ac:dyDescent="0.25">
      <c r="A490" s="525"/>
      <c r="B490" s="515" t="s">
        <v>9361</v>
      </c>
      <c r="C490" s="523"/>
      <c r="D490" s="523"/>
      <c r="E490" s="523"/>
      <c r="F490" s="523"/>
      <c r="G490" s="523">
        <f>(G489*10)/100</f>
        <v>7.5573000000000006</v>
      </c>
      <c r="H490" s="683"/>
      <c r="I490" s="510"/>
      <c r="J490" s="730"/>
      <c r="K490" s="730"/>
    </row>
    <row r="491" spans="1:14" ht="63" x14ac:dyDescent="0.25">
      <c r="A491" s="525" t="str">
        <f>Planilha!A73</f>
        <v>9.4</v>
      </c>
      <c r="B491" s="526" t="str">
        <f>Planilha!D73</f>
        <v>REVESTIMENTO COM PORCELANATO APLICADO EM PISO, ACABAMENTO ESMALTADO ACETINADO, AMBIENTE INTERNO/EXTERNO, PADRÃO EXTRA, BORDA RETIFICADA, DIMENSÃO DA PEÇA (45X45CM), ASSENTAMENTO COM ARGAMASSA INDUSTRIALIZADA, INCLUSIVE REJUNTAMENTO</v>
      </c>
      <c r="C491" s="523"/>
      <c r="D491" s="523"/>
      <c r="E491" s="523"/>
      <c r="F491" s="523"/>
      <c r="G491" s="523"/>
      <c r="H491" s="510">
        <f>ROUND(SUM(G492:G497),2)</f>
        <v>201.75</v>
      </c>
      <c r="I491" s="510" t="s">
        <v>164</v>
      </c>
      <c r="J491" s="507">
        <v>201.75</v>
      </c>
    </row>
    <row r="492" spans="1:14" ht="15.75" x14ac:dyDescent="0.25">
      <c r="A492" s="525"/>
      <c r="B492" s="515" t="s">
        <v>9362</v>
      </c>
      <c r="C492" s="523"/>
      <c r="D492" s="523"/>
      <c r="E492" s="523"/>
      <c r="F492" s="523"/>
      <c r="G492" s="523">
        <f>G1506+G1509+G1510</f>
        <v>176.71</v>
      </c>
      <c r="H492" s="510"/>
      <c r="I492" s="510"/>
    </row>
    <row r="493" spans="1:14" ht="15.75" x14ac:dyDescent="0.25">
      <c r="A493" s="525"/>
      <c r="B493" s="515" t="s">
        <v>9359</v>
      </c>
      <c r="C493" s="523"/>
      <c r="D493" s="523"/>
      <c r="E493" s="523"/>
      <c r="F493" s="523"/>
      <c r="G493" s="523">
        <f>(G492*10)/100</f>
        <v>17.671000000000003</v>
      </c>
      <c r="H493" s="510"/>
      <c r="I493" s="510"/>
    </row>
    <row r="494" spans="1:14" ht="15.75" x14ac:dyDescent="0.25">
      <c r="A494" s="525"/>
      <c r="B494" s="568" t="s">
        <v>9363</v>
      </c>
      <c r="C494" s="523"/>
      <c r="D494" s="523">
        <f>20.65+31.45</f>
        <v>52.099999999999994</v>
      </c>
      <c r="E494" s="523"/>
      <c r="F494" s="523">
        <v>0.1</v>
      </c>
      <c r="G494" s="523">
        <f>D494*F494</f>
        <v>5.21</v>
      </c>
      <c r="H494" s="510"/>
      <c r="I494" s="510"/>
    </row>
    <row r="495" spans="1:14" ht="15.75" x14ac:dyDescent="0.25">
      <c r="A495" s="525"/>
      <c r="B495" s="568" t="s">
        <v>9364</v>
      </c>
      <c r="C495" s="523"/>
      <c r="D495" s="523">
        <v>6.45</v>
      </c>
      <c r="E495" s="523"/>
      <c r="F495" s="523">
        <v>0.1</v>
      </c>
      <c r="G495" s="523">
        <f t="shared" ref="G495:G496" si="9">D495*F495</f>
        <v>0.64500000000000002</v>
      </c>
      <c r="H495" s="510"/>
      <c r="I495" s="510"/>
    </row>
    <row r="496" spans="1:14" ht="15.75" x14ac:dyDescent="0.25">
      <c r="A496" s="525"/>
      <c r="B496" s="568" t="s">
        <v>9365</v>
      </c>
      <c r="C496" s="523"/>
      <c r="D496" s="523">
        <v>8.4700000000000006</v>
      </c>
      <c r="E496" s="523"/>
      <c r="F496" s="523">
        <v>0.1</v>
      </c>
      <c r="G496" s="523">
        <f t="shared" si="9"/>
        <v>0.84700000000000009</v>
      </c>
      <c r="H496" s="510"/>
      <c r="I496" s="510"/>
    </row>
    <row r="497" spans="1:12" ht="15.75" x14ac:dyDescent="0.25">
      <c r="A497" s="525"/>
      <c r="B497" s="515" t="s">
        <v>9361</v>
      </c>
      <c r="C497" s="523"/>
      <c r="D497" s="523"/>
      <c r="E497" s="523"/>
      <c r="F497" s="523"/>
      <c r="G497" s="523">
        <f>((G496+G495+G494)*10)/100</f>
        <v>0.67019999999999991</v>
      </c>
      <c r="H497" s="510"/>
      <c r="I497" s="510"/>
    </row>
    <row r="498" spans="1:12" ht="15.75" x14ac:dyDescent="0.25">
      <c r="A498" s="525"/>
      <c r="B498" s="515"/>
      <c r="C498" s="523"/>
      <c r="D498" s="523"/>
      <c r="E498" s="523"/>
      <c r="F498" s="523"/>
      <c r="G498" s="523"/>
      <c r="H498" s="510"/>
      <c r="I498" s="510"/>
    </row>
    <row r="499" spans="1:12" ht="15.75" x14ac:dyDescent="0.25">
      <c r="A499" s="525" t="str">
        <f>Planilha!A74</f>
        <v>9.5</v>
      </c>
      <c r="B499" s="526" t="s">
        <v>1893</v>
      </c>
      <c r="C499" s="523"/>
      <c r="D499" s="523"/>
      <c r="E499" s="523"/>
      <c r="F499" s="523"/>
      <c r="G499" s="523"/>
      <c r="H499" s="510">
        <f>ROUND(SUM(G501:G507),2)</f>
        <v>6.12</v>
      </c>
      <c r="I499" s="510" t="s">
        <v>164</v>
      </c>
    </row>
    <row r="500" spans="1:12" ht="18" customHeight="1" x14ac:dyDescent="0.25">
      <c r="A500" s="525"/>
      <c r="B500" s="515" t="s">
        <v>8405</v>
      </c>
      <c r="C500" s="523"/>
      <c r="D500" s="523"/>
      <c r="E500" s="523"/>
      <c r="F500" s="523"/>
      <c r="G500" s="523"/>
      <c r="H500" s="510"/>
      <c r="I500" s="510"/>
    </row>
    <row r="501" spans="1:12" ht="18" customHeight="1" x14ac:dyDescent="0.25">
      <c r="A501" s="525"/>
      <c r="B501" s="515" t="s">
        <v>8406</v>
      </c>
      <c r="C501" s="523">
        <v>23</v>
      </c>
      <c r="D501" s="523">
        <v>0.8</v>
      </c>
      <c r="E501" s="523">
        <v>0.15</v>
      </c>
      <c r="F501" s="523"/>
      <c r="G501" s="523">
        <f>(E501*D501)*C501</f>
        <v>2.76</v>
      </c>
      <c r="H501" s="510"/>
      <c r="I501" s="510"/>
    </row>
    <row r="502" spans="1:12" ht="18" customHeight="1" x14ac:dyDescent="0.25">
      <c r="A502" s="525"/>
      <c r="B502" s="515" t="s">
        <v>8407</v>
      </c>
      <c r="C502" s="523">
        <v>2</v>
      </c>
      <c r="D502" s="523">
        <v>0.9</v>
      </c>
      <c r="E502" s="523">
        <v>0.15</v>
      </c>
      <c r="F502" s="523"/>
      <c r="G502" s="523">
        <f t="shared" ref="G502:G507" si="10">(E502*D502)*C502</f>
        <v>0.27</v>
      </c>
      <c r="H502" s="510"/>
      <c r="I502" s="510"/>
    </row>
    <row r="503" spans="1:12" ht="18" customHeight="1" x14ac:dyDescent="0.25">
      <c r="A503" s="525"/>
      <c r="B503" s="515" t="s">
        <v>8408</v>
      </c>
      <c r="C503" s="523">
        <v>2</v>
      </c>
      <c r="D503" s="523">
        <v>1.1000000000000001</v>
      </c>
      <c r="E503" s="523">
        <v>0.15</v>
      </c>
      <c r="F503" s="523"/>
      <c r="G503" s="523">
        <f t="shared" si="10"/>
        <v>0.33</v>
      </c>
      <c r="H503" s="510"/>
      <c r="I503" s="510"/>
    </row>
    <row r="504" spans="1:12" ht="18" customHeight="1" x14ac:dyDescent="0.25">
      <c r="A504" s="525"/>
      <c r="B504" s="515" t="s">
        <v>8409</v>
      </c>
      <c r="C504" s="523">
        <v>2</v>
      </c>
      <c r="D504" s="523">
        <v>1.5</v>
      </c>
      <c r="E504" s="523">
        <v>0.15</v>
      </c>
      <c r="F504" s="523"/>
      <c r="G504" s="523">
        <f t="shared" si="10"/>
        <v>0.44999999999999996</v>
      </c>
      <c r="H504" s="510"/>
      <c r="I504" s="510"/>
    </row>
    <row r="505" spans="1:12" ht="18" customHeight="1" x14ac:dyDescent="0.25">
      <c r="A505" s="525"/>
      <c r="B505" s="515" t="s">
        <v>8410</v>
      </c>
      <c r="C505" s="523">
        <v>5</v>
      </c>
      <c r="D505" s="523">
        <v>1.6</v>
      </c>
      <c r="E505" s="523">
        <v>0.15</v>
      </c>
      <c r="F505" s="523"/>
      <c r="G505" s="523">
        <f t="shared" si="10"/>
        <v>1.2</v>
      </c>
      <c r="H505" s="510"/>
      <c r="I505" s="510"/>
    </row>
    <row r="506" spans="1:12" ht="18" customHeight="1" x14ac:dyDescent="0.25">
      <c r="A506" s="525"/>
      <c r="B506" s="515" t="s">
        <v>8411</v>
      </c>
      <c r="C506" s="523">
        <v>2</v>
      </c>
      <c r="D506" s="523">
        <v>2.2000000000000002</v>
      </c>
      <c r="E506" s="523">
        <v>0.15</v>
      </c>
      <c r="F506" s="523"/>
      <c r="G506" s="523">
        <f t="shared" si="10"/>
        <v>0.66</v>
      </c>
      <c r="H506" s="510"/>
      <c r="I506" s="510"/>
    </row>
    <row r="507" spans="1:12" ht="18" customHeight="1" x14ac:dyDescent="0.25">
      <c r="A507" s="525"/>
      <c r="B507" s="515" t="s">
        <v>8322</v>
      </c>
      <c r="C507" s="523">
        <v>1</v>
      </c>
      <c r="D507" s="523">
        <v>3</v>
      </c>
      <c r="E507" s="523">
        <v>0.15</v>
      </c>
      <c r="F507" s="523"/>
      <c r="G507" s="523">
        <f t="shared" si="10"/>
        <v>0.44999999999999996</v>
      </c>
      <c r="H507" s="510"/>
      <c r="I507" s="510"/>
    </row>
    <row r="508" spans="1:12" s="599" customFormat="1" ht="18" customHeight="1" x14ac:dyDescent="0.25">
      <c r="A508" s="593">
        <f>Planilha!A75</f>
        <v>0</v>
      </c>
      <c r="B508" s="724" t="str">
        <f>Planilha!D75</f>
        <v>EXTERNO</v>
      </c>
      <c r="C508" s="595"/>
      <c r="D508" s="595"/>
      <c r="E508" s="595"/>
      <c r="F508" s="595"/>
      <c r="G508" s="595"/>
      <c r="H508" s="596"/>
      <c r="I508" s="596"/>
      <c r="J508" s="597"/>
      <c r="K508" s="597"/>
      <c r="L508" s="598"/>
    </row>
    <row r="509" spans="1:12" s="599" customFormat="1" ht="47.25" x14ac:dyDescent="0.25">
      <c r="A509" s="593" t="str">
        <f>Planilha!A76</f>
        <v>9.6</v>
      </c>
      <c r="B509" s="690" t="str">
        <f>Planilha!D76</f>
        <v>EXECUÇÃO DE PASSEIO (CALÇADA) OU PISO DE CONCRETO COM CONCRETO MOLDADO IN LOCO, FEITO EM OBRA, ACABAMENTO CONVENCIONAL, ESPESSURA 8 CM, ARMADO. AF_07/2016</v>
      </c>
      <c r="C509" s="595"/>
      <c r="D509" s="595"/>
      <c r="E509" s="595"/>
      <c r="F509" s="595"/>
      <c r="G509" s="595"/>
      <c r="H509" s="596">
        <f>ROUND(SUM(G510:G512),2)</f>
        <v>558.17999999999995</v>
      </c>
      <c r="I509" s="596" t="str">
        <f>Planilha!E76</f>
        <v>M2</v>
      </c>
      <c r="J509" s="597"/>
      <c r="K509" s="597"/>
      <c r="L509" s="598"/>
    </row>
    <row r="510" spans="1:12" ht="15.75" x14ac:dyDescent="0.25">
      <c r="A510" s="525"/>
      <c r="B510" s="515" t="s">
        <v>8905</v>
      </c>
      <c r="C510" s="523"/>
      <c r="D510" s="523"/>
      <c r="E510" s="523"/>
      <c r="F510" s="523"/>
      <c r="G510" s="581">
        <v>44.22</v>
      </c>
      <c r="H510" s="510"/>
      <c r="I510" s="510"/>
    </row>
    <row r="511" spans="1:12" ht="15.75" x14ac:dyDescent="0.25">
      <c r="A511" s="525"/>
      <c r="B511" s="515" t="s">
        <v>9366</v>
      </c>
      <c r="C511" s="523"/>
      <c r="D511" s="523"/>
      <c r="E511" s="523"/>
      <c r="F511" s="523"/>
      <c r="G511" s="581">
        <f>481.47+12.67</f>
        <v>494.14000000000004</v>
      </c>
      <c r="H511" s="510"/>
      <c r="I511" s="510"/>
    </row>
    <row r="512" spans="1:12" ht="15.75" x14ac:dyDescent="0.25">
      <c r="A512" s="525"/>
      <c r="B512" s="515" t="s">
        <v>9348</v>
      </c>
      <c r="C512" s="523"/>
      <c r="D512" s="523"/>
      <c r="E512" s="523"/>
      <c r="F512" s="523"/>
      <c r="G512" s="581">
        <f>(1.65*5.3)+(6.71*1.65)</f>
        <v>19.816499999999998</v>
      </c>
      <c r="H512" s="510"/>
      <c r="I512" s="510"/>
    </row>
    <row r="513" spans="1:12" s="617" customFormat="1" ht="17.25" customHeight="1" x14ac:dyDescent="0.25">
      <c r="A513" s="561">
        <v>9</v>
      </c>
      <c r="B513" s="562" t="s">
        <v>8068</v>
      </c>
      <c r="C513" s="613"/>
      <c r="D513" s="613"/>
      <c r="E513" s="613"/>
      <c r="F513" s="613"/>
      <c r="G513" s="613"/>
      <c r="H513" s="563"/>
      <c r="I513" s="563" t="s">
        <v>8126</v>
      </c>
      <c r="J513" s="614"/>
      <c r="K513" s="615"/>
      <c r="L513" s="610"/>
    </row>
    <row r="514" spans="1:12" s="599" customFormat="1" ht="32.25" customHeight="1" x14ac:dyDescent="0.25">
      <c r="A514" s="593" t="s">
        <v>8761</v>
      </c>
      <c r="B514" s="594" t="s">
        <v>1910</v>
      </c>
      <c r="C514" s="595"/>
      <c r="D514" s="595"/>
      <c r="E514" s="595"/>
      <c r="F514" s="595"/>
      <c r="G514" s="595"/>
      <c r="H514" s="596">
        <f>ROUND(SUM(G515:G517),2)</f>
        <v>7031.98</v>
      </c>
      <c r="I514" s="596" t="str">
        <f>Planilha!E70</f>
        <v>M2</v>
      </c>
      <c r="J514" s="597"/>
      <c r="K514" s="605">
        <f>H519+H521</f>
        <v>7031.98</v>
      </c>
      <c r="L514" s="598"/>
    </row>
    <row r="515" spans="1:12" ht="16.5" customHeight="1" x14ac:dyDescent="0.25">
      <c r="A515" s="525"/>
      <c r="B515" s="515" t="s">
        <v>9367</v>
      </c>
      <c r="C515" s="523"/>
      <c r="D515" s="523"/>
      <c r="E515" s="523"/>
      <c r="F515" s="523"/>
      <c r="G515" s="523">
        <f>H1352+H1401</f>
        <v>4104.1499999999996</v>
      </c>
      <c r="H515" s="510"/>
      <c r="I515" s="510"/>
    </row>
    <row r="516" spans="1:12" ht="16.5" customHeight="1" x14ac:dyDescent="0.25">
      <c r="A516" s="525"/>
      <c r="B516" s="515" t="s">
        <v>9368</v>
      </c>
      <c r="C516" s="523"/>
      <c r="D516" s="523"/>
      <c r="E516" s="523"/>
      <c r="F516" s="523"/>
      <c r="G516" s="523">
        <f>H1415</f>
        <v>1423.48</v>
      </c>
      <c r="H516" s="510"/>
      <c r="I516" s="510"/>
    </row>
    <row r="517" spans="1:12" ht="16.5" customHeight="1" x14ac:dyDescent="0.25">
      <c r="A517" s="525"/>
      <c r="B517" s="515" t="s">
        <v>9369</v>
      </c>
      <c r="C517" s="523"/>
      <c r="D517" s="523"/>
      <c r="E517" s="523"/>
      <c r="F517" s="523"/>
      <c r="G517" s="523">
        <f>H523</f>
        <v>1504.35</v>
      </c>
      <c r="H517" s="510"/>
      <c r="I517" s="510"/>
    </row>
    <row r="518" spans="1:12" ht="15" customHeight="1" x14ac:dyDescent="0.25">
      <c r="A518" s="525"/>
      <c r="B518" s="582"/>
      <c r="C518" s="523"/>
      <c r="D518" s="523"/>
      <c r="E518" s="523"/>
      <c r="F518" s="523"/>
      <c r="G518" s="523"/>
      <c r="H518" s="510"/>
      <c r="I518" s="510"/>
    </row>
    <row r="519" spans="1:12" s="599" customFormat="1" ht="30" customHeight="1" x14ac:dyDescent="0.25">
      <c r="A519" s="593" t="s">
        <v>8763</v>
      </c>
      <c r="B519" s="594" t="s">
        <v>1914</v>
      </c>
      <c r="C519" s="595"/>
      <c r="D519" s="595"/>
      <c r="E519" s="595"/>
      <c r="F519" s="595"/>
      <c r="G519" s="595"/>
      <c r="H519" s="596">
        <f>G520</f>
        <v>1504.35</v>
      </c>
      <c r="I519" s="596" t="str">
        <f>Planilha!E79</f>
        <v>M2</v>
      </c>
      <c r="J519" s="597"/>
      <c r="K519" s="597"/>
      <c r="L519" s="598"/>
    </row>
    <row r="520" spans="1:12" s="599" customFormat="1" ht="16.5" customHeight="1" x14ac:dyDescent="0.25">
      <c r="A520" s="593"/>
      <c r="B520" s="600" t="s">
        <v>8412</v>
      </c>
      <c r="C520" s="595"/>
      <c r="D520" s="595"/>
      <c r="E520" s="595"/>
      <c r="F520" s="595"/>
      <c r="G520" s="595">
        <f>H523</f>
        <v>1504.35</v>
      </c>
      <c r="H520" s="596"/>
      <c r="I520" s="596"/>
      <c r="J520" s="597"/>
      <c r="K520" s="597"/>
      <c r="L520" s="598"/>
    </row>
    <row r="521" spans="1:12" ht="33.75" customHeight="1" x14ac:dyDescent="0.25">
      <c r="A521" s="525" t="s">
        <v>8783</v>
      </c>
      <c r="B521" s="526" t="s">
        <v>1918</v>
      </c>
      <c r="C521" s="523"/>
      <c r="D521" s="523"/>
      <c r="E521" s="523"/>
      <c r="F521" s="523"/>
      <c r="G521" s="523"/>
      <c r="H521" s="510">
        <f>H514-H519</f>
        <v>5527.6299999999992</v>
      </c>
      <c r="I521" s="510" t="str">
        <f>Planilha!E80</f>
        <v>M2</v>
      </c>
    </row>
    <row r="522" spans="1:12" ht="15" customHeight="1" x14ac:dyDescent="0.25">
      <c r="A522" s="525"/>
      <c r="B522" s="515" t="s">
        <v>9060</v>
      </c>
      <c r="C522" s="523"/>
      <c r="D522" s="523"/>
      <c r="E522" s="523"/>
      <c r="F522" s="523"/>
      <c r="G522" s="523"/>
      <c r="H522" s="510"/>
      <c r="I522" s="510"/>
    </row>
    <row r="523" spans="1:12" ht="45.75" customHeight="1" x14ac:dyDescent="0.25">
      <c r="A523" s="525" t="s">
        <v>8789</v>
      </c>
      <c r="B523" s="526" t="s">
        <v>1953</v>
      </c>
      <c r="C523" s="523"/>
      <c r="D523" s="523"/>
      <c r="E523" s="523"/>
      <c r="F523" s="523"/>
      <c r="G523" s="523"/>
      <c r="H523" s="510">
        <f>ROUND(((SUM(G526:G571))-H573),2)</f>
        <v>1504.35</v>
      </c>
      <c r="I523" s="510" t="str">
        <f>[7]Planilha!E161</f>
        <v>U</v>
      </c>
      <c r="J523" s="507">
        <v>1504.35</v>
      </c>
    </row>
    <row r="524" spans="1:12" ht="15.75" customHeight="1" x14ac:dyDescent="0.25">
      <c r="A524" s="525"/>
      <c r="B524" s="515" t="s">
        <v>8413</v>
      </c>
      <c r="C524" s="523"/>
      <c r="D524" s="581"/>
      <c r="E524" s="581"/>
      <c r="F524" s="581"/>
      <c r="G524" s="581"/>
      <c r="H524" s="510"/>
      <c r="I524" s="510"/>
    </row>
    <row r="525" spans="1:12" ht="15.75" customHeight="1" x14ac:dyDescent="0.25">
      <c r="A525" s="500"/>
      <c r="B525" s="500" t="s">
        <v>8130</v>
      </c>
      <c r="C525" s="581"/>
      <c r="D525" s="581"/>
      <c r="E525" s="581"/>
      <c r="F525" s="581"/>
      <c r="G525" s="581"/>
      <c r="H525" s="581"/>
      <c r="I525" s="565"/>
      <c r="J525" s="552"/>
      <c r="K525" s="503" t="s">
        <v>8414</v>
      </c>
    </row>
    <row r="526" spans="1:12" ht="15.75" customHeight="1" x14ac:dyDescent="0.25">
      <c r="A526" s="525"/>
      <c r="B526" s="568" t="s">
        <v>8326</v>
      </c>
      <c r="C526" s="523"/>
      <c r="D526" s="523"/>
      <c r="E526" s="581">
        <v>7.1</v>
      </c>
      <c r="F526" s="581">
        <v>3</v>
      </c>
      <c r="G526" s="581">
        <f>E526*F526</f>
        <v>21.299999999999997</v>
      </c>
      <c r="H526" s="510"/>
      <c r="I526" s="510"/>
    </row>
    <row r="527" spans="1:12" ht="15.75" customHeight="1" x14ac:dyDescent="0.25">
      <c r="A527" s="525"/>
      <c r="B527" s="568" t="s">
        <v>8327</v>
      </c>
      <c r="C527" s="523"/>
      <c r="D527" s="523"/>
      <c r="E527" s="581">
        <v>7.09</v>
      </c>
      <c r="F527" s="581">
        <v>3</v>
      </c>
      <c r="G527" s="581">
        <f t="shared" ref="G527:G571" si="11">E527*F527</f>
        <v>21.27</v>
      </c>
      <c r="H527" s="510"/>
      <c r="I527" s="510"/>
    </row>
    <row r="528" spans="1:12" ht="15.75" customHeight="1" x14ac:dyDescent="0.25">
      <c r="A528" s="525"/>
      <c r="B528" s="568" t="s">
        <v>8328</v>
      </c>
      <c r="C528" s="523"/>
      <c r="D528" s="523"/>
      <c r="E528" s="581">
        <v>11.09</v>
      </c>
      <c r="F528" s="581">
        <v>3</v>
      </c>
      <c r="G528" s="581">
        <f t="shared" si="11"/>
        <v>33.269999999999996</v>
      </c>
      <c r="H528" s="510"/>
      <c r="I528" s="510"/>
    </row>
    <row r="529" spans="1:11" ht="15.75" customHeight="1" x14ac:dyDescent="0.25">
      <c r="A529" s="525"/>
      <c r="B529" s="568" t="s">
        <v>8329</v>
      </c>
      <c r="C529" s="523"/>
      <c r="D529" s="523"/>
      <c r="E529" s="581">
        <v>9.09</v>
      </c>
      <c r="F529" s="581">
        <v>3</v>
      </c>
      <c r="G529" s="581">
        <f t="shared" si="11"/>
        <v>27.27</v>
      </c>
      <c r="H529" s="510"/>
      <c r="I529" s="510"/>
    </row>
    <row r="530" spans="1:11" ht="15.75" customHeight="1" x14ac:dyDescent="0.25">
      <c r="A530" s="525"/>
      <c r="B530" s="568" t="s">
        <v>8332</v>
      </c>
      <c r="C530" s="523"/>
      <c r="D530" s="523"/>
      <c r="E530" s="581">
        <v>20.38</v>
      </c>
      <c r="F530" s="581">
        <v>3</v>
      </c>
      <c r="G530" s="581">
        <f t="shared" si="11"/>
        <v>61.14</v>
      </c>
      <c r="H530" s="510"/>
      <c r="I530" s="510"/>
    </row>
    <row r="531" spans="1:11" ht="15.75" customHeight="1" x14ac:dyDescent="0.25">
      <c r="A531" s="525"/>
      <c r="B531" s="568" t="s">
        <v>8333</v>
      </c>
      <c r="C531" s="523"/>
      <c r="D531" s="523"/>
      <c r="E531" s="581">
        <v>11.69</v>
      </c>
      <c r="F531" s="581">
        <v>3</v>
      </c>
      <c r="G531" s="581">
        <f t="shared" si="11"/>
        <v>35.07</v>
      </c>
      <c r="H531" s="510"/>
      <c r="I531" s="510"/>
    </row>
    <row r="532" spans="1:11" ht="15.75" customHeight="1" x14ac:dyDescent="0.25">
      <c r="A532" s="525"/>
      <c r="B532" s="568" t="s">
        <v>8334</v>
      </c>
      <c r="C532" s="523"/>
      <c r="D532" s="523"/>
      <c r="E532" s="581">
        <v>11.7</v>
      </c>
      <c r="F532" s="581">
        <v>3</v>
      </c>
      <c r="G532" s="581">
        <f t="shared" si="11"/>
        <v>35.099999999999994</v>
      </c>
      <c r="H532" s="510"/>
      <c r="I532" s="510"/>
    </row>
    <row r="533" spans="1:11" ht="15.75" customHeight="1" x14ac:dyDescent="0.25">
      <c r="A533" s="525"/>
      <c r="B533" s="568" t="s">
        <v>8335</v>
      </c>
      <c r="C533" s="523"/>
      <c r="D533" s="523"/>
      <c r="E533" s="581">
        <v>10.58</v>
      </c>
      <c r="F533" s="581">
        <v>3</v>
      </c>
      <c r="G533" s="581">
        <f t="shared" si="11"/>
        <v>31.740000000000002</v>
      </c>
      <c r="H533" s="510"/>
      <c r="I533" s="510"/>
    </row>
    <row r="534" spans="1:11" ht="15.75" customHeight="1" x14ac:dyDescent="0.25">
      <c r="A534" s="525"/>
      <c r="B534" s="568" t="s">
        <v>8336</v>
      </c>
      <c r="C534" s="523"/>
      <c r="D534" s="523"/>
      <c r="E534" s="581">
        <v>5.61</v>
      </c>
      <c r="F534" s="581">
        <v>3</v>
      </c>
      <c r="G534" s="581">
        <f t="shared" si="11"/>
        <v>16.830000000000002</v>
      </c>
      <c r="H534" s="510"/>
      <c r="I534" s="510"/>
    </row>
    <row r="535" spans="1:11" ht="15.75" customHeight="1" x14ac:dyDescent="0.25">
      <c r="A535" s="525"/>
      <c r="B535" s="568" t="s">
        <v>8337</v>
      </c>
      <c r="C535" s="523"/>
      <c r="D535" s="523"/>
      <c r="E535" s="581">
        <v>10.19</v>
      </c>
      <c r="F535" s="581">
        <v>3</v>
      </c>
      <c r="G535" s="581">
        <f t="shared" si="11"/>
        <v>30.57</v>
      </c>
      <c r="H535" s="510"/>
      <c r="I535" s="510"/>
    </row>
    <row r="536" spans="1:11" ht="15.75" customHeight="1" x14ac:dyDescent="0.25">
      <c r="A536" s="525"/>
      <c r="B536" s="568" t="s">
        <v>8338</v>
      </c>
      <c r="C536" s="523"/>
      <c r="D536" s="523"/>
      <c r="E536" s="581">
        <v>10.19</v>
      </c>
      <c r="F536" s="581">
        <v>3</v>
      </c>
      <c r="G536" s="581">
        <f t="shared" si="11"/>
        <v>30.57</v>
      </c>
      <c r="H536" s="510"/>
      <c r="I536" s="510"/>
    </row>
    <row r="537" spans="1:11" ht="15.75" customHeight="1" x14ac:dyDescent="0.25">
      <c r="A537" s="525"/>
      <c r="B537" s="568" t="s">
        <v>8339</v>
      </c>
      <c r="C537" s="523"/>
      <c r="D537" s="523"/>
      <c r="E537" s="581">
        <v>8.59</v>
      </c>
      <c r="F537" s="581">
        <v>3</v>
      </c>
      <c r="G537" s="581">
        <f t="shared" si="11"/>
        <v>25.77</v>
      </c>
      <c r="H537" s="510"/>
      <c r="I537" s="510"/>
    </row>
    <row r="538" spans="1:11" ht="15.75" customHeight="1" x14ac:dyDescent="0.25">
      <c r="A538" s="525"/>
      <c r="B538" s="568" t="s">
        <v>8344</v>
      </c>
      <c r="C538" s="523"/>
      <c r="D538" s="523"/>
      <c r="E538" s="581">
        <v>6.19</v>
      </c>
      <c r="F538" s="581">
        <v>3</v>
      </c>
      <c r="G538" s="581">
        <f t="shared" si="11"/>
        <v>18.57</v>
      </c>
      <c r="H538" s="510"/>
      <c r="I538" s="510"/>
    </row>
    <row r="539" spans="1:11" ht="15.75" customHeight="1" x14ac:dyDescent="0.25">
      <c r="A539" s="525"/>
      <c r="B539" s="568" t="s">
        <v>8351</v>
      </c>
      <c r="C539" s="523"/>
      <c r="D539" s="523"/>
      <c r="E539" s="581">
        <v>5.4</v>
      </c>
      <c r="F539" s="581">
        <v>3</v>
      </c>
      <c r="G539" s="581">
        <f t="shared" si="11"/>
        <v>16.200000000000003</v>
      </c>
      <c r="H539" s="510"/>
      <c r="I539" s="510"/>
    </row>
    <row r="540" spans="1:11" ht="15.75" customHeight="1" x14ac:dyDescent="0.25">
      <c r="A540" s="525"/>
      <c r="B540" s="568" t="s">
        <v>8352</v>
      </c>
      <c r="C540" s="523"/>
      <c r="D540" s="523"/>
      <c r="E540" s="581">
        <v>8.2899999999999991</v>
      </c>
      <c r="F540" s="581">
        <v>3</v>
      </c>
      <c r="G540" s="581">
        <f t="shared" si="11"/>
        <v>24.869999999999997</v>
      </c>
      <c r="H540" s="510"/>
      <c r="I540" s="510"/>
    </row>
    <row r="541" spans="1:11" ht="15.75" customHeight="1" x14ac:dyDescent="0.25">
      <c r="A541" s="525"/>
      <c r="B541" s="568" t="s">
        <v>8353</v>
      </c>
      <c r="C541" s="523"/>
      <c r="D541" s="523"/>
      <c r="E541" s="581">
        <v>14.2</v>
      </c>
      <c r="F541" s="581">
        <v>3</v>
      </c>
      <c r="G541" s="581">
        <f t="shared" si="11"/>
        <v>42.599999999999994</v>
      </c>
      <c r="H541" s="510"/>
      <c r="I541" s="510"/>
    </row>
    <row r="542" spans="1:11" ht="15.75" customHeight="1" x14ac:dyDescent="0.25">
      <c r="A542" s="525"/>
      <c r="B542" s="568" t="s">
        <v>8354</v>
      </c>
      <c r="C542" s="523"/>
      <c r="D542" s="523"/>
      <c r="E542" s="581">
        <v>20.69</v>
      </c>
      <c r="F542" s="581">
        <v>3</v>
      </c>
      <c r="G542" s="581">
        <f t="shared" si="11"/>
        <v>62.070000000000007</v>
      </c>
      <c r="H542" s="510"/>
      <c r="I542" s="510"/>
    </row>
    <row r="543" spans="1:11" ht="15.75" customHeight="1" x14ac:dyDescent="0.25">
      <c r="A543" s="525"/>
      <c r="B543" s="568" t="s">
        <v>8357</v>
      </c>
      <c r="C543" s="523"/>
      <c r="D543" s="523"/>
      <c r="E543" s="581">
        <v>5.4</v>
      </c>
      <c r="F543" s="581">
        <v>3</v>
      </c>
      <c r="G543" s="581">
        <f t="shared" si="11"/>
        <v>16.200000000000003</v>
      </c>
      <c r="H543" s="510"/>
      <c r="I543" s="510"/>
    </row>
    <row r="544" spans="1:11" ht="15.75" customHeight="1" x14ac:dyDescent="0.25">
      <c r="A544" s="525"/>
      <c r="B544" s="568" t="s">
        <v>8425</v>
      </c>
      <c r="C544" s="523"/>
      <c r="D544" s="523"/>
      <c r="E544" s="581">
        <v>13.1</v>
      </c>
      <c r="F544" s="581">
        <v>3</v>
      </c>
      <c r="G544" s="581">
        <f t="shared" si="11"/>
        <v>39.299999999999997</v>
      </c>
      <c r="H544" s="510"/>
      <c r="I544" s="510"/>
      <c r="J544" s="552"/>
      <c r="K544" s="537"/>
    </row>
    <row r="545" spans="1:9" ht="15.75" customHeight="1" x14ac:dyDescent="0.25">
      <c r="A545" s="564"/>
      <c r="B545" s="564" t="s">
        <v>8203</v>
      </c>
      <c r="C545" s="581"/>
      <c r="D545" s="581"/>
      <c r="E545" s="581"/>
      <c r="F545" s="581"/>
      <c r="G545" s="581">
        <f t="shared" si="11"/>
        <v>0</v>
      </c>
      <c r="H545" s="581"/>
      <c r="I545" s="565"/>
    </row>
    <row r="546" spans="1:9" ht="15.75" customHeight="1" x14ac:dyDescent="0.25">
      <c r="A546" s="525"/>
      <c r="B546" s="568" t="s">
        <v>8360</v>
      </c>
      <c r="C546" s="523"/>
      <c r="D546" s="523"/>
      <c r="E546" s="581">
        <v>13.1</v>
      </c>
      <c r="F546" s="581">
        <v>3</v>
      </c>
      <c r="G546" s="581">
        <f t="shared" si="11"/>
        <v>39.299999999999997</v>
      </c>
      <c r="H546" s="510"/>
      <c r="I546" s="510"/>
    </row>
    <row r="547" spans="1:9" ht="15.75" customHeight="1" x14ac:dyDescent="0.25">
      <c r="A547" s="525"/>
      <c r="B547" s="568" t="s">
        <v>8361</v>
      </c>
      <c r="C547" s="523"/>
      <c r="D547" s="523"/>
      <c r="E547" s="581">
        <v>9.4</v>
      </c>
      <c r="F547" s="581">
        <v>3</v>
      </c>
      <c r="G547" s="581">
        <f t="shared" si="11"/>
        <v>28.200000000000003</v>
      </c>
      <c r="H547" s="510"/>
      <c r="I547" s="510"/>
    </row>
    <row r="548" spans="1:9" ht="15.75" customHeight="1" x14ac:dyDescent="0.25">
      <c r="A548" s="525"/>
      <c r="B548" s="568" t="s">
        <v>8362</v>
      </c>
      <c r="C548" s="523"/>
      <c r="D548" s="523"/>
      <c r="E548" s="581">
        <v>7.99</v>
      </c>
      <c r="F548" s="581">
        <v>3</v>
      </c>
      <c r="G548" s="581">
        <f t="shared" si="11"/>
        <v>23.97</v>
      </c>
      <c r="H548" s="510"/>
      <c r="I548" s="510"/>
    </row>
    <row r="549" spans="1:9" ht="15.75" customHeight="1" x14ac:dyDescent="0.25">
      <c r="A549" s="525"/>
      <c r="B549" s="568" t="s">
        <v>8364</v>
      </c>
      <c r="C549" s="523"/>
      <c r="D549" s="523"/>
      <c r="E549" s="581">
        <v>5.95</v>
      </c>
      <c r="F549" s="581">
        <v>3</v>
      </c>
      <c r="G549" s="581">
        <f t="shared" si="11"/>
        <v>17.850000000000001</v>
      </c>
      <c r="H549" s="510"/>
      <c r="I549" s="510"/>
    </row>
    <row r="550" spans="1:9" ht="15.75" customHeight="1" x14ac:dyDescent="0.25">
      <c r="A550" s="525"/>
      <c r="B550" s="568" t="s">
        <v>8365</v>
      </c>
      <c r="C550" s="523"/>
      <c r="D550" s="523"/>
      <c r="E550" s="581">
        <v>18.09</v>
      </c>
      <c r="F550" s="581">
        <v>3</v>
      </c>
      <c r="G550" s="581">
        <f t="shared" si="11"/>
        <v>54.269999999999996</v>
      </c>
      <c r="H550" s="510"/>
      <c r="I550" s="510"/>
    </row>
    <row r="551" spans="1:9" ht="15.75" customHeight="1" x14ac:dyDescent="0.25">
      <c r="A551" s="525"/>
      <c r="B551" s="568" t="s">
        <v>8367</v>
      </c>
      <c r="C551" s="523"/>
      <c r="D551" s="523"/>
      <c r="E551" s="581">
        <v>8.7899999999999991</v>
      </c>
      <c r="F551" s="581">
        <v>3</v>
      </c>
      <c r="G551" s="581">
        <f t="shared" si="11"/>
        <v>26.369999999999997</v>
      </c>
      <c r="H551" s="510"/>
      <c r="I551" s="510"/>
    </row>
    <row r="552" spans="1:9" ht="15.75" customHeight="1" x14ac:dyDescent="0.25">
      <c r="A552" s="525"/>
      <c r="B552" s="568" t="s">
        <v>8369</v>
      </c>
      <c r="C552" s="523"/>
      <c r="D552" s="523"/>
      <c r="E552" s="581">
        <v>8.7899999999999991</v>
      </c>
      <c r="F552" s="581">
        <v>3</v>
      </c>
      <c r="G552" s="581">
        <f t="shared" si="11"/>
        <v>26.369999999999997</v>
      </c>
      <c r="H552" s="510"/>
      <c r="I552" s="510"/>
    </row>
    <row r="553" spans="1:9" ht="15.75" customHeight="1" x14ac:dyDescent="0.25">
      <c r="A553" s="525"/>
      <c r="B553" s="568" t="s">
        <v>8372</v>
      </c>
      <c r="C553" s="523"/>
      <c r="D553" s="523"/>
      <c r="E553" s="581">
        <v>6.38</v>
      </c>
      <c r="F553" s="581">
        <v>3</v>
      </c>
      <c r="G553" s="581">
        <f t="shared" si="11"/>
        <v>19.14</v>
      </c>
      <c r="H553" s="510"/>
      <c r="I553" s="510"/>
    </row>
    <row r="554" spans="1:9" ht="15.75" customHeight="1" x14ac:dyDescent="0.25">
      <c r="A554" s="525"/>
      <c r="B554" s="568" t="s">
        <v>8375</v>
      </c>
      <c r="C554" s="523"/>
      <c r="D554" s="523"/>
      <c r="E554" s="581">
        <v>11.14</v>
      </c>
      <c r="F554" s="581">
        <v>3</v>
      </c>
      <c r="G554" s="581">
        <f t="shared" si="11"/>
        <v>33.42</v>
      </c>
      <c r="H554" s="510"/>
      <c r="I554" s="510"/>
    </row>
    <row r="555" spans="1:9" ht="15.75" customHeight="1" x14ac:dyDescent="0.25">
      <c r="A555" s="525"/>
      <c r="B555" s="568" t="s">
        <v>8376</v>
      </c>
      <c r="C555" s="523"/>
      <c r="D555" s="523"/>
      <c r="E555" s="581">
        <v>26.21</v>
      </c>
      <c r="F555" s="581">
        <v>3</v>
      </c>
      <c r="G555" s="581">
        <f t="shared" si="11"/>
        <v>78.63</v>
      </c>
      <c r="H555" s="510"/>
      <c r="I555" s="510"/>
    </row>
    <row r="556" spans="1:9" ht="15.75" customHeight="1" x14ac:dyDescent="0.25">
      <c r="A556" s="525"/>
      <c r="B556" s="568" t="s">
        <v>8377</v>
      </c>
      <c r="C556" s="523"/>
      <c r="D556" s="523"/>
      <c r="E556" s="581">
        <v>17.71</v>
      </c>
      <c r="F556" s="581">
        <v>3</v>
      </c>
      <c r="G556" s="581">
        <f t="shared" si="11"/>
        <v>53.13</v>
      </c>
      <c r="H556" s="510"/>
      <c r="I556" s="510"/>
    </row>
    <row r="557" spans="1:9" ht="15.75" customHeight="1" x14ac:dyDescent="0.25">
      <c r="A557" s="525"/>
      <c r="B557" s="568" t="s">
        <v>8378</v>
      </c>
      <c r="C557" s="523"/>
      <c r="D557" s="523"/>
      <c r="E557" s="581">
        <v>15.89</v>
      </c>
      <c r="F557" s="581">
        <v>3</v>
      </c>
      <c r="G557" s="581">
        <f t="shared" si="11"/>
        <v>47.67</v>
      </c>
      <c r="H557" s="510"/>
      <c r="I557" s="510"/>
    </row>
    <row r="558" spans="1:9" ht="15.75" customHeight="1" x14ac:dyDescent="0.25">
      <c r="A558" s="525"/>
      <c r="B558" s="568" t="s">
        <v>8379</v>
      </c>
      <c r="C558" s="523"/>
      <c r="D558" s="523"/>
      <c r="E558" s="581">
        <v>15.89</v>
      </c>
      <c r="F558" s="581">
        <v>3</v>
      </c>
      <c r="G558" s="581">
        <f t="shared" si="11"/>
        <v>47.67</v>
      </c>
      <c r="H558" s="510"/>
      <c r="I558" s="510"/>
    </row>
    <row r="559" spans="1:9" ht="15.75" customHeight="1" x14ac:dyDescent="0.25">
      <c r="A559" s="525"/>
      <c r="B559" s="568" t="s">
        <v>8380</v>
      </c>
      <c r="C559" s="523"/>
      <c r="D559" s="523"/>
      <c r="E559" s="581">
        <v>17.829999999999998</v>
      </c>
      <c r="F559" s="581">
        <v>3</v>
      </c>
      <c r="G559" s="581">
        <f t="shared" si="11"/>
        <v>53.489999999999995</v>
      </c>
      <c r="H559" s="510"/>
      <c r="I559" s="510"/>
    </row>
    <row r="560" spans="1:9" ht="15.75" customHeight="1" x14ac:dyDescent="0.25">
      <c r="A560" s="525"/>
      <c r="B560" s="568" t="s">
        <v>8381</v>
      </c>
      <c r="C560" s="523"/>
      <c r="D560" s="523"/>
      <c r="E560" s="581">
        <v>9.07</v>
      </c>
      <c r="F560" s="581">
        <v>3</v>
      </c>
      <c r="G560" s="581">
        <f t="shared" si="11"/>
        <v>27.21</v>
      </c>
      <c r="H560" s="510"/>
      <c r="I560" s="510"/>
    </row>
    <row r="561" spans="1:11" ht="15.75" customHeight="1" x14ac:dyDescent="0.25">
      <c r="A561" s="525"/>
      <c r="B561" s="568" t="s">
        <v>8381</v>
      </c>
      <c r="C561" s="523"/>
      <c r="D561" s="523"/>
      <c r="E561" s="581">
        <v>9.07</v>
      </c>
      <c r="F561" s="581">
        <v>3</v>
      </c>
      <c r="G561" s="581">
        <f t="shared" si="11"/>
        <v>27.21</v>
      </c>
      <c r="H561" s="510"/>
      <c r="I561" s="510"/>
    </row>
    <row r="562" spans="1:11" ht="15.75" customHeight="1" x14ac:dyDescent="0.25">
      <c r="A562" s="525"/>
      <c r="B562" s="568" t="s">
        <v>8385</v>
      </c>
      <c r="C562" s="523"/>
      <c r="D562" s="523"/>
      <c r="E562" s="581">
        <v>5.39</v>
      </c>
      <c r="F562" s="581">
        <v>3</v>
      </c>
      <c r="G562" s="581">
        <f t="shared" si="11"/>
        <v>16.169999999999998</v>
      </c>
      <c r="H562" s="510"/>
      <c r="I562" s="510"/>
    </row>
    <row r="563" spans="1:11" ht="15.75" customHeight="1" x14ac:dyDescent="0.25">
      <c r="A563" s="525"/>
      <c r="B563" s="568" t="s">
        <v>8387</v>
      </c>
      <c r="C563" s="523"/>
      <c r="D563" s="523"/>
      <c r="E563" s="581">
        <v>5.39</v>
      </c>
      <c r="F563" s="581">
        <v>3</v>
      </c>
      <c r="G563" s="581">
        <f t="shared" si="11"/>
        <v>16.169999999999998</v>
      </c>
      <c r="H563" s="510"/>
      <c r="I563" s="510"/>
    </row>
    <row r="564" spans="1:11" ht="15.75" customHeight="1" x14ac:dyDescent="0.25">
      <c r="A564" s="525"/>
      <c r="B564" s="568" t="s">
        <v>8389</v>
      </c>
      <c r="C564" s="523"/>
      <c r="D564" s="523"/>
      <c r="E564" s="581">
        <v>9.11</v>
      </c>
      <c r="F564" s="581">
        <v>3</v>
      </c>
      <c r="G564" s="581">
        <f t="shared" si="11"/>
        <v>27.33</v>
      </c>
      <c r="H564" s="510"/>
      <c r="I564" s="510"/>
    </row>
    <row r="565" spans="1:11" ht="15.75" customHeight="1" x14ac:dyDescent="0.25">
      <c r="A565" s="525"/>
      <c r="B565" s="568" t="s">
        <v>8390</v>
      </c>
      <c r="C565" s="523"/>
      <c r="D565" s="523"/>
      <c r="E565" s="581">
        <v>9.4</v>
      </c>
      <c r="F565" s="581">
        <v>3</v>
      </c>
      <c r="G565" s="581">
        <f t="shared" si="11"/>
        <v>28.200000000000003</v>
      </c>
      <c r="H565" s="510"/>
      <c r="I565" s="510"/>
    </row>
    <row r="566" spans="1:11" ht="15.75" customHeight="1" x14ac:dyDescent="0.25">
      <c r="A566" s="525"/>
      <c r="B566" s="568" t="s">
        <v>8393</v>
      </c>
      <c r="C566" s="523"/>
      <c r="D566" s="523"/>
      <c r="E566" s="581">
        <v>8.8000000000000007</v>
      </c>
      <c r="F566" s="581">
        <v>3</v>
      </c>
      <c r="G566" s="581">
        <f t="shared" si="11"/>
        <v>26.400000000000002</v>
      </c>
      <c r="H566" s="510"/>
      <c r="I566" s="510"/>
    </row>
    <row r="567" spans="1:11" ht="15.75" customHeight="1" x14ac:dyDescent="0.25">
      <c r="A567" s="525"/>
      <c r="B567" s="568" t="s">
        <v>8396</v>
      </c>
      <c r="C567" s="523"/>
      <c r="D567" s="523"/>
      <c r="E567" s="581">
        <v>7.4</v>
      </c>
      <c r="F567" s="581">
        <v>3</v>
      </c>
      <c r="G567" s="581">
        <f t="shared" si="11"/>
        <v>22.200000000000003</v>
      </c>
      <c r="H567" s="510"/>
      <c r="I567" s="510"/>
    </row>
    <row r="568" spans="1:11" ht="15.75" customHeight="1" x14ac:dyDescent="0.25">
      <c r="A568" s="525"/>
      <c r="B568" s="568" t="s">
        <v>8403</v>
      </c>
      <c r="C568" s="523"/>
      <c r="D568" s="523"/>
      <c r="E568" s="581">
        <v>13.29</v>
      </c>
      <c r="F568" s="581">
        <v>3</v>
      </c>
      <c r="G568" s="581">
        <f t="shared" si="11"/>
        <v>39.869999999999997</v>
      </c>
      <c r="H568" s="510"/>
      <c r="I568" s="510"/>
      <c r="J568" s="552"/>
      <c r="K568" s="537"/>
    </row>
    <row r="569" spans="1:11" ht="15.75" customHeight="1" x14ac:dyDescent="0.25">
      <c r="A569" s="564"/>
      <c r="B569" s="564" t="s">
        <v>8299</v>
      </c>
      <c r="C569" s="581"/>
      <c r="D569" s="581"/>
      <c r="E569" s="581"/>
      <c r="F569" s="581"/>
      <c r="G569" s="581">
        <f t="shared" si="11"/>
        <v>0</v>
      </c>
      <c r="H569" s="581"/>
      <c r="I569" s="565"/>
    </row>
    <row r="570" spans="1:11" ht="15.75" customHeight="1" x14ac:dyDescent="0.25">
      <c r="A570" s="525"/>
      <c r="B570" s="568" t="s">
        <v>8340</v>
      </c>
      <c r="C570" s="523"/>
      <c r="D570" s="523"/>
      <c r="E570" s="581">
        <v>44.8</v>
      </c>
      <c r="F570" s="581">
        <v>3</v>
      </c>
      <c r="G570" s="581">
        <f t="shared" si="11"/>
        <v>134.39999999999998</v>
      </c>
      <c r="H570" s="510"/>
      <c r="I570" s="510"/>
    </row>
    <row r="571" spans="1:11" ht="15.75" customHeight="1" x14ac:dyDescent="0.25">
      <c r="A571" s="525"/>
      <c r="B571" s="568" t="s">
        <v>8404</v>
      </c>
      <c r="C571" s="523"/>
      <c r="D571" s="523"/>
      <c r="E571" s="581">
        <f>1.9+1.9+1.9+1.9</f>
        <v>7.6</v>
      </c>
      <c r="F571" s="581">
        <v>3</v>
      </c>
      <c r="G571" s="581">
        <f t="shared" si="11"/>
        <v>22.799999999999997</v>
      </c>
      <c r="H571" s="510"/>
      <c r="I571" s="510"/>
    </row>
    <row r="572" spans="1:11" ht="15.75" customHeight="1" x14ac:dyDescent="0.25">
      <c r="A572" s="525"/>
      <c r="B572" s="568"/>
      <c r="C572" s="523"/>
      <c r="D572" s="523"/>
      <c r="E572" s="581"/>
      <c r="F572" s="581"/>
      <c r="G572" s="581"/>
      <c r="H572" s="510"/>
      <c r="I572" s="510"/>
    </row>
    <row r="573" spans="1:11" ht="15.75" customHeight="1" x14ac:dyDescent="0.25">
      <c r="A573" s="525"/>
      <c r="B573" s="558" t="s">
        <v>8300</v>
      </c>
      <c r="C573" s="523"/>
      <c r="D573" s="523"/>
      <c r="E573" s="523"/>
      <c r="F573" s="523"/>
      <c r="G573" s="523"/>
      <c r="H573" s="510">
        <f>ROUND(SUM(G574:G576),2)</f>
        <v>22.8</v>
      </c>
      <c r="I573" s="510"/>
    </row>
    <row r="574" spans="1:11" ht="15.75" customHeight="1" x14ac:dyDescent="0.25">
      <c r="A574" s="525"/>
      <c r="B574" s="515" t="s">
        <v>8301</v>
      </c>
      <c r="C574" s="523">
        <v>2</v>
      </c>
      <c r="D574" s="523">
        <v>1.1000000000000001</v>
      </c>
      <c r="E574" s="523"/>
      <c r="F574" s="523">
        <v>2.1</v>
      </c>
      <c r="G574" s="523">
        <f>(F574*D574)*C574</f>
        <v>4.620000000000001</v>
      </c>
      <c r="H574" s="510"/>
      <c r="I574" s="510"/>
    </row>
    <row r="575" spans="1:11" ht="15.75" customHeight="1" x14ac:dyDescent="0.25">
      <c r="A575" s="525"/>
      <c r="B575" s="515" t="s">
        <v>8303</v>
      </c>
      <c r="C575" s="523">
        <v>3</v>
      </c>
      <c r="D575" s="523">
        <v>1.6</v>
      </c>
      <c r="E575" s="523"/>
      <c r="F575" s="523">
        <v>2.1</v>
      </c>
      <c r="G575" s="523">
        <f t="shared" ref="G575:G576" si="12">(F575*D575)*C575</f>
        <v>10.080000000000002</v>
      </c>
      <c r="H575" s="510"/>
      <c r="I575" s="510"/>
    </row>
    <row r="576" spans="1:11" ht="15.75" customHeight="1" x14ac:dyDescent="0.25">
      <c r="A576" s="525"/>
      <c r="B576" s="515" t="s">
        <v>9015</v>
      </c>
      <c r="C576" s="523">
        <v>1</v>
      </c>
      <c r="D576" s="523">
        <v>3</v>
      </c>
      <c r="E576" s="523"/>
      <c r="F576" s="523">
        <v>2.7</v>
      </c>
      <c r="G576" s="523">
        <f t="shared" si="12"/>
        <v>8.1000000000000014</v>
      </c>
      <c r="H576" s="510"/>
      <c r="I576" s="510"/>
    </row>
    <row r="577" spans="1:11" s="610" customFormat="1" ht="15.75" x14ac:dyDescent="0.25">
      <c r="A577" s="561">
        <v>11</v>
      </c>
      <c r="B577" s="562" t="s">
        <v>8070</v>
      </c>
      <c r="C577" s="563"/>
      <c r="D577" s="563"/>
      <c r="E577" s="563"/>
      <c r="F577" s="563"/>
      <c r="G577" s="563"/>
      <c r="H577" s="563"/>
      <c r="I577" s="563"/>
      <c r="J577" s="591"/>
      <c r="K577" s="618"/>
    </row>
    <row r="578" spans="1:11" ht="15.75" x14ac:dyDescent="0.25">
      <c r="A578" s="564"/>
      <c r="B578" s="556" t="s">
        <v>8071</v>
      </c>
      <c r="C578" s="581"/>
      <c r="D578" s="581"/>
      <c r="E578" s="581"/>
      <c r="F578" s="581"/>
      <c r="G578" s="581"/>
      <c r="H578" s="565"/>
      <c r="I578" s="565"/>
      <c r="J578" s="552"/>
      <c r="K578" s="537"/>
    </row>
    <row r="579" spans="1:11" ht="47.25" x14ac:dyDescent="0.25">
      <c r="A579" s="525" t="s">
        <v>8848</v>
      </c>
      <c r="B579" s="526" t="s">
        <v>1173</v>
      </c>
      <c r="C579" s="523"/>
      <c r="D579" s="523"/>
      <c r="E579" s="523"/>
      <c r="F579" s="523"/>
      <c r="G579" s="523"/>
      <c r="H579" s="510">
        <f>ROUND(SUM(G582:G624),2)</f>
        <v>90.6</v>
      </c>
      <c r="I579" s="510" t="str">
        <f>Planilha!E84</f>
        <v>M2</v>
      </c>
    </row>
    <row r="580" spans="1:11" ht="15.75" x14ac:dyDescent="0.25">
      <c r="A580" s="525"/>
      <c r="B580" s="568" t="s">
        <v>8306</v>
      </c>
      <c r="C580" s="523"/>
      <c r="D580" s="523"/>
      <c r="E580" s="523"/>
      <c r="F580" s="523"/>
      <c r="G580" s="523"/>
      <c r="H580" s="510"/>
      <c r="I580" s="510"/>
    </row>
    <row r="581" spans="1:11" ht="15.75" x14ac:dyDescent="0.25">
      <c r="A581" s="564"/>
      <c r="B581" s="500" t="s">
        <v>8130</v>
      </c>
      <c r="C581" s="581"/>
      <c r="D581" s="581"/>
      <c r="E581" s="581"/>
      <c r="F581" s="581"/>
      <c r="G581" s="581"/>
      <c r="H581" s="510"/>
      <c r="I581" s="565"/>
      <c r="J581" s="552"/>
      <c r="K581" s="537"/>
    </row>
    <row r="582" spans="1:11" ht="15.75" x14ac:dyDescent="0.25">
      <c r="A582" s="525"/>
      <c r="B582" s="568" t="s">
        <v>8359</v>
      </c>
      <c r="C582" s="581">
        <v>9</v>
      </c>
      <c r="D582" s="523">
        <v>1</v>
      </c>
      <c r="E582" s="523"/>
      <c r="F582" s="523">
        <v>0.6</v>
      </c>
      <c r="G582" s="523">
        <f>(F582*D582)*C582</f>
        <v>5.3999999999999995</v>
      </c>
      <c r="H582" s="510"/>
      <c r="I582" s="510"/>
    </row>
    <row r="583" spans="1:11" ht="15.75" x14ac:dyDescent="0.25">
      <c r="A583" s="525"/>
      <c r="B583" s="568" t="s">
        <v>8328</v>
      </c>
      <c r="C583" s="581">
        <v>3</v>
      </c>
      <c r="D583" s="523">
        <v>1</v>
      </c>
      <c r="E583" s="523"/>
      <c r="F583" s="523">
        <v>0.6</v>
      </c>
      <c r="G583" s="523">
        <f t="shared" ref="G583:G598" si="13">(F583*D583)*C583</f>
        <v>1.7999999999999998</v>
      </c>
      <c r="H583" s="510"/>
      <c r="I583" s="510"/>
    </row>
    <row r="584" spans="1:11" ht="15.75" x14ac:dyDescent="0.25">
      <c r="A584" s="525"/>
      <c r="B584" s="568" t="s">
        <v>8418</v>
      </c>
      <c r="C584" s="581">
        <v>2</v>
      </c>
      <c r="D584" s="523">
        <v>1</v>
      </c>
      <c r="E584" s="523"/>
      <c r="F584" s="523">
        <v>0.6</v>
      </c>
      <c r="G584" s="523">
        <f t="shared" si="13"/>
        <v>1.2</v>
      </c>
      <c r="H584" s="510"/>
      <c r="I584" s="510"/>
    </row>
    <row r="585" spans="1:11" ht="15.75" x14ac:dyDescent="0.25">
      <c r="A585" s="525"/>
      <c r="B585" s="568" t="s">
        <v>8419</v>
      </c>
      <c r="C585" s="581">
        <v>3</v>
      </c>
      <c r="D585" s="523">
        <v>1</v>
      </c>
      <c r="E585" s="523"/>
      <c r="F585" s="523">
        <v>0.6</v>
      </c>
      <c r="G585" s="523">
        <f t="shared" si="13"/>
        <v>1.7999999999999998</v>
      </c>
      <c r="H585" s="510"/>
      <c r="I585" s="510"/>
    </row>
    <row r="586" spans="1:11" ht="15.75" x14ac:dyDescent="0.25">
      <c r="A586" s="525"/>
      <c r="B586" s="568" t="s">
        <v>8342</v>
      </c>
      <c r="C586" s="581">
        <v>3</v>
      </c>
      <c r="D586" s="523">
        <v>1</v>
      </c>
      <c r="E586" s="523"/>
      <c r="F586" s="523">
        <v>0.6</v>
      </c>
      <c r="G586" s="523">
        <f t="shared" si="13"/>
        <v>1.7999999999999998</v>
      </c>
      <c r="H586" s="510"/>
      <c r="I586" s="510"/>
    </row>
    <row r="587" spans="1:11" ht="15.75" x14ac:dyDescent="0.25">
      <c r="A587" s="525"/>
      <c r="B587" s="568" t="s">
        <v>8341</v>
      </c>
      <c r="C587" s="581">
        <v>1</v>
      </c>
      <c r="D587" s="523">
        <v>1</v>
      </c>
      <c r="E587" s="523"/>
      <c r="F587" s="523">
        <v>0.6</v>
      </c>
      <c r="G587" s="523">
        <f t="shared" si="13"/>
        <v>0.6</v>
      </c>
      <c r="H587" s="510"/>
      <c r="I587" s="510"/>
    </row>
    <row r="588" spans="1:11" ht="15.75" x14ac:dyDescent="0.25">
      <c r="A588" s="525"/>
      <c r="B588" s="568" t="s">
        <v>8420</v>
      </c>
      <c r="C588" s="581">
        <v>3</v>
      </c>
      <c r="D588" s="523">
        <v>1</v>
      </c>
      <c r="E588" s="523"/>
      <c r="F588" s="523">
        <v>0.6</v>
      </c>
      <c r="G588" s="523">
        <f t="shared" si="13"/>
        <v>1.7999999999999998</v>
      </c>
      <c r="H588" s="510"/>
      <c r="I588" s="510"/>
    </row>
    <row r="589" spans="1:11" ht="15.75" x14ac:dyDescent="0.25">
      <c r="A589" s="525"/>
      <c r="B589" s="568" t="s">
        <v>8339</v>
      </c>
      <c r="C589" s="581">
        <v>3</v>
      </c>
      <c r="D589" s="523">
        <v>1</v>
      </c>
      <c r="E589" s="523"/>
      <c r="F589" s="523">
        <v>0.6</v>
      </c>
      <c r="G589" s="523">
        <f t="shared" si="13"/>
        <v>1.7999999999999998</v>
      </c>
      <c r="H589" s="510"/>
      <c r="I589" s="510"/>
    </row>
    <row r="590" spans="1:11" ht="15.75" x14ac:dyDescent="0.25">
      <c r="A590" s="525"/>
      <c r="B590" s="568" t="s">
        <v>8421</v>
      </c>
      <c r="C590" s="581">
        <v>1</v>
      </c>
      <c r="D590" s="523">
        <v>1</v>
      </c>
      <c r="E590" s="523"/>
      <c r="F590" s="523">
        <v>0.6</v>
      </c>
      <c r="G590" s="523">
        <f t="shared" si="13"/>
        <v>0.6</v>
      </c>
      <c r="H590" s="510"/>
      <c r="I590" s="510"/>
    </row>
    <row r="591" spans="1:11" ht="15.75" x14ac:dyDescent="0.25">
      <c r="A591" s="525"/>
      <c r="B591" s="568" t="s">
        <v>8350</v>
      </c>
      <c r="C591" s="581">
        <v>3</v>
      </c>
      <c r="D591" s="523">
        <v>1</v>
      </c>
      <c r="E591" s="523"/>
      <c r="F591" s="523">
        <v>0.6</v>
      </c>
      <c r="G591" s="523">
        <f t="shared" si="13"/>
        <v>1.7999999999999998</v>
      </c>
      <c r="H591" s="510"/>
      <c r="I591" s="510"/>
    </row>
    <row r="592" spans="1:11" ht="15.75" x14ac:dyDescent="0.25">
      <c r="A592" s="525"/>
      <c r="B592" s="568" t="s">
        <v>8348</v>
      </c>
      <c r="C592" s="581">
        <v>3</v>
      </c>
      <c r="D592" s="523">
        <v>1</v>
      </c>
      <c r="E592" s="523"/>
      <c r="F592" s="523">
        <v>0.6</v>
      </c>
      <c r="G592" s="523">
        <f t="shared" si="13"/>
        <v>1.7999999999999998</v>
      </c>
      <c r="H592" s="510"/>
      <c r="I592" s="510"/>
    </row>
    <row r="593" spans="1:14" ht="15.75" x14ac:dyDescent="0.25">
      <c r="A593" s="525"/>
      <c r="B593" s="568" t="s">
        <v>8349</v>
      </c>
      <c r="C593" s="581">
        <v>3</v>
      </c>
      <c r="D593" s="523">
        <v>1</v>
      </c>
      <c r="E593" s="523"/>
      <c r="F593" s="523">
        <v>0.6</v>
      </c>
      <c r="G593" s="523">
        <f t="shared" si="13"/>
        <v>1.7999999999999998</v>
      </c>
      <c r="H593" s="510"/>
      <c r="I593" s="510"/>
    </row>
    <row r="594" spans="1:14" ht="15.75" x14ac:dyDescent="0.25">
      <c r="A594" s="525"/>
      <c r="B594" s="568" t="s">
        <v>8422</v>
      </c>
      <c r="C594" s="581">
        <v>3</v>
      </c>
      <c r="D594" s="523">
        <v>1</v>
      </c>
      <c r="E594" s="523"/>
      <c r="F594" s="523">
        <v>0.6</v>
      </c>
      <c r="G594" s="523">
        <f t="shared" si="13"/>
        <v>1.7999999999999998</v>
      </c>
      <c r="H594" s="510"/>
      <c r="I594" s="510"/>
    </row>
    <row r="595" spans="1:14" ht="15.75" x14ac:dyDescent="0.25">
      <c r="A595" s="525"/>
      <c r="B595" s="568" t="s">
        <v>8423</v>
      </c>
      <c r="C595" s="581">
        <v>5</v>
      </c>
      <c r="D595" s="523">
        <v>1</v>
      </c>
      <c r="E595" s="523"/>
      <c r="F595" s="523">
        <v>0.6</v>
      </c>
      <c r="G595" s="523">
        <f t="shared" si="13"/>
        <v>3</v>
      </c>
      <c r="H595" s="510"/>
      <c r="I595" s="510"/>
    </row>
    <row r="596" spans="1:14" ht="15.75" x14ac:dyDescent="0.25">
      <c r="A596" s="525"/>
      <c r="B596" s="568" t="s">
        <v>8424</v>
      </c>
      <c r="C596" s="581">
        <v>4</v>
      </c>
      <c r="D596" s="523">
        <v>1</v>
      </c>
      <c r="E596" s="523"/>
      <c r="F596" s="523">
        <v>0.6</v>
      </c>
      <c r="G596" s="523">
        <f t="shared" si="13"/>
        <v>2.4</v>
      </c>
      <c r="H596" s="510"/>
      <c r="I596" s="510"/>
    </row>
    <row r="597" spans="1:14" ht="15.75" x14ac:dyDescent="0.25">
      <c r="A597" s="525"/>
      <c r="B597" s="568" t="s">
        <v>8425</v>
      </c>
      <c r="C597" s="581">
        <v>3</v>
      </c>
      <c r="D597" s="523">
        <v>1</v>
      </c>
      <c r="E597" s="523"/>
      <c r="F597" s="523">
        <v>0.6</v>
      </c>
      <c r="G597" s="523">
        <f t="shared" si="13"/>
        <v>1.7999999999999998</v>
      </c>
      <c r="H597" s="510"/>
      <c r="I597" s="510"/>
    </row>
    <row r="598" spans="1:14" ht="15.75" x14ac:dyDescent="0.25">
      <c r="A598" s="525"/>
      <c r="B598" s="568" t="s">
        <v>8403</v>
      </c>
      <c r="C598" s="581">
        <v>3</v>
      </c>
      <c r="D598" s="523">
        <v>1</v>
      </c>
      <c r="E598" s="523"/>
      <c r="F598" s="523">
        <v>0.6</v>
      </c>
      <c r="G598" s="523">
        <f t="shared" si="13"/>
        <v>1.7999999999999998</v>
      </c>
      <c r="H598" s="510"/>
      <c r="I598" s="510"/>
    </row>
    <row r="599" spans="1:14" s="517" customFormat="1" ht="15.75" x14ac:dyDescent="0.25">
      <c r="A599" s="564"/>
      <c r="B599" s="564" t="s">
        <v>8203</v>
      </c>
      <c r="C599" s="581"/>
      <c r="D599" s="581"/>
      <c r="E599" s="581"/>
      <c r="F599" s="581"/>
      <c r="G599" s="581"/>
      <c r="H599" s="565"/>
      <c r="I599" s="565"/>
      <c r="J599" s="552"/>
      <c r="K599" s="537"/>
      <c r="L599" s="503"/>
      <c r="M599" s="505"/>
      <c r="N599" s="505"/>
    </row>
    <row r="600" spans="1:14" ht="15.75" x14ac:dyDescent="0.25">
      <c r="A600" s="525"/>
      <c r="B600" s="568" t="s">
        <v>8359</v>
      </c>
      <c r="C600" s="581">
        <v>6</v>
      </c>
      <c r="D600" s="523">
        <v>1</v>
      </c>
      <c r="E600" s="523"/>
      <c r="F600" s="523">
        <v>0.6</v>
      </c>
      <c r="G600" s="523">
        <f t="shared" ref="G600:G622" si="14">(F600*D600)*C600</f>
        <v>3.5999999999999996</v>
      </c>
      <c r="H600" s="510"/>
      <c r="I600" s="510"/>
    </row>
    <row r="601" spans="1:14" ht="15.75" x14ac:dyDescent="0.25">
      <c r="A601" s="525"/>
      <c r="B601" s="568" t="s">
        <v>8360</v>
      </c>
      <c r="C601" s="581">
        <v>3</v>
      </c>
      <c r="D601" s="523">
        <v>1</v>
      </c>
      <c r="E601" s="523"/>
      <c r="F601" s="523">
        <v>0.6</v>
      </c>
      <c r="G601" s="523">
        <f t="shared" si="14"/>
        <v>1.7999999999999998</v>
      </c>
      <c r="H601" s="510"/>
      <c r="I601" s="510"/>
    </row>
    <row r="602" spans="1:14" ht="15.75" x14ac:dyDescent="0.25">
      <c r="A602" s="525"/>
      <c r="B602" s="568" t="s">
        <v>8402</v>
      </c>
      <c r="C602" s="581">
        <v>4</v>
      </c>
      <c r="D602" s="523">
        <v>1</v>
      </c>
      <c r="E602" s="523"/>
      <c r="F602" s="523">
        <v>0.6</v>
      </c>
      <c r="G602" s="523">
        <f t="shared" si="14"/>
        <v>2.4</v>
      </c>
      <c r="H602" s="510"/>
      <c r="I602" s="510"/>
    </row>
    <row r="603" spans="1:14" ht="15.75" x14ac:dyDescent="0.25">
      <c r="A603" s="525"/>
      <c r="B603" s="568" t="s">
        <v>8365</v>
      </c>
      <c r="C603" s="581">
        <v>4</v>
      </c>
      <c r="D603" s="523">
        <v>1</v>
      </c>
      <c r="E603" s="523"/>
      <c r="F603" s="523">
        <v>0.6</v>
      </c>
      <c r="G603" s="523">
        <f t="shared" si="14"/>
        <v>2.4</v>
      </c>
      <c r="H603" s="510"/>
      <c r="I603" s="510"/>
    </row>
    <row r="604" spans="1:14" ht="15.75" x14ac:dyDescent="0.25">
      <c r="A604" s="525"/>
      <c r="B604" s="568" t="s">
        <v>8366</v>
      </c>
      <c r="C604" s="581">
        <v>8</v>
      </c>
      <c r="D604" s="523">
        <v>1</v>
      </c>
      <c r="E604" s="523"/>
      <c r="F604" s="523">
        <v>0.6</v>
      </c>
      <c r="G604" s="523">
        <f t="shared" si="14"/>
        <v>4.8</v>
      </c>
      <c r="H604" s="510"/>
      <c r="I604" s="510"/>
    </row>
    <row r="605" spans="1:14" ht="15.75" x14ac:dyDescent="0.25">
      <c r="A605" s="525"/>
      <c r="B605" s="568" t="s">
        <v>8368</v>
      </c>
      <c r="C605" s="581">
        <v>9</v>
      </c>
      <c r="D605" s="523">
        <v>1</v>
      </c>
      <c r="E605" s="523"/>
      <c r="F605" s="523">
        <v>0.6</v>
      </c>
      <c r="G605" s="523">
        <f t="shared" si="14"/>
        <v>5.3999999999999995</v>
      </c>
      <c r="H605" s="510"/>
      <c r="I605" s="510"/>
    </row>
    <row r="606" spans="1:14" ht="15.75" x14ac:dyDescent="0.25">
      <c r="A606" s="525"/>
      <c r="B606" s="568" t="s">
        <v>8373</v>
      </c>
      <c r="C606" s="581">
        <v>3</v>
      </c>
      <c r="D606" s="523">
        <v>1</v>
      </c>
      <c r="E606" s="523"/>
      <c r="F606" s="523">
        <v>0.6</v>
      </c>
      <c r="G606" s="523">
        <f t="shared" si="14"/>
        <v>1.7999999999999998</v>
      </c>
      <c r="H606" s="510"/>
      <c r="I606" s="510"/>
    </row>
    <row r="607" spans="1:14" ht="15.75" x14ac:dyDescent="0.25">
      <c r="A607" s="525"/>
      <c r="B607" s="568" t="s">
        <v>8426</v>
      </c>
      <c r="C607" s="581">
        <v>2</v>
      </c>
      <c r="D607" s="523">
        <v>1</v>
      </c>
      <c r="E607" s="523"/>
      <c r="F607" s="523">
        <v>0.6</v>
      </c>
      <c r="G607" s="523">
        <f t="shared" si="14"/>
        <v>1.2</v>
      </c>
      <c r="H607" s="510"/>
      <c r="I607" s="510"/>
    </row>
    <row r="608" spans="1:14" ht="15.75" x14ac:dyDescent="0.25">
      <c r="A608" s="525"/>
      <c r="B608" s="568" t="s">
        <v>8376</v>
      </c>
      <c r="C608" s="581">
        <v>6</v>
      </c>
      <c r="D608" s="523">
        <v>1</v>
      </c>
      <c r="E608" s="523"/>
      <c r="F608" s="523">
        <v>0.6</v>
      </c>
      <c r="G608" s="523">
        <f t="shared" si="14"/>
        <v>3.5999999999999996</v>
      </c>
      <c r="H608" s="510"/>
      <c r="I608" s="510"/>
    </row>
    <row r="609" spans="1:14" ht="15.75" x14ac:dyDescent="0.25">
      <c r="A609" s="525"/>
      <c r="B609" s="568" t="s">
        <v>8377</v>
      </c>
      <c r="C609" s="581">
        <v>3</v>
      </c>
      <c r="D609" s="523">
        <v>1</v>
      </c>
      <c r="E609" s="523"/>
      <c r="F609" s="523">
        <v>0.6</v>
      </c>
      <c r="G609" s="523">
        <f t="shared" si="14"/>
        <v>1.7999999999999998</v>
      </c>
      <c r="H609" s="510"/>
      <c r="I609" s="510"/>
    </row>
    <row r="610" spans="1:14" ht="15.75" x14ac:dyDescent="0.25">
      <c r="A610" s="525"/>
      <c r="B610" s="568" t="s">
        <v>8380</v>
      </c>
      <c r="C610" s="581">
        <v>4</v>
      </c>
      <c r="D610" s="523">
        <v>1</v>
      </c>
      <c r="E610" s="523"/>
      <c r="F610" s="523">
        <v>0.6</v>
      </c>
      <c r="G610" s="523">
        <f t="shared" si="14"/>
        <v>2.4</v>
      </c>
      <c r="H610" s="510"/>
      <c r="I610" s="510"/>
    </row>
    <row r="611" spans="1:14" ht="15.75" x14ac:dyDescent="0.25">
      <c r="A611" s="525"/>
      <c r="B611" s="568" t="s">
        <v>8427</v>
      </c>
      <c r="C611" s="581">
        <v>2</v>
      </c>
      <c r="D611" s="523">
        <v>1</v>
      </c>
      <c r="E611" s="523"/>
      <c r="F611" s="523">
        <v>0.6</v>
      </c>
      <c r="G611" s="523">
        <f t="shared" si="14"/>
        <v>1.2</v>
      </c>
      <c r="H611" s="510"/>
      <c r="I611" s="510"/>
    </row>
    <row r="612" spans="1:14" ht="15.75" x14ac:dyDescent="0.25">
      <c r="A612" s="525"/>
      <c r="B612" s="568" t="s">
        <v>8382</v>
      </c>
      <c r="C612" s="581">
        <v>3</v>
      </c>
      <c r="D612" s="523">
        <v>1</v>
      </c>
      <c r="E612" s="523"/>
      <c r="F612" s="523">
        <v>0.6</v>
      </c>
      <c r="G612" s="523">
        <f t="shared" si="14"/>
        <v>1.7999999999999998</v>
      </c>
      <c r="H612" s="510"/>
      <c r="I612" s="510"/>
    </row>
    <row r="613" spans="1:14" ht="15.75" x14ac:dyDescent="0.25">
      <c r="A613" s="525"/>
      <c r="B613" s="568" t="s">
        <v>8428</v>
      </c>
      <c r="C613" s="581">
        <v>3</v>
      </c>
      <c r="D613" s="523">
        <v>1</v>
      </c>
      <c r="E613" s="523"/>
      <c r="F613" s="523">
        <v>0.6</v>
      </c>
      <c r="G613" s="523">
        <f t="shared" si="14"/>
        <v>1.7999999999999998</v>
      </c>
      <c r="H613" s="510"/>
      <c r="I613" s="510"/>
    </row>
    <row r="614" spans="1:14" ht="15.75" x14ac:dyDescent="0.25">
      <c r="A614" s="525"/>
      <c r="B614" s="568" t="s">
        <v>8429</v>
      </c>
      <c r="C614" s="581">
        <v>3</v>
      </c>
      <c r="D614" s="523">
        <v>1</v>
      </c>
      <c r="E614" s="523"/>
      <c r="F614" s="523">
        <v>0.6</v>
      </c>
      <c r="G614" s="523">
        <f t="shared" si="14"/>
        <v>1.7999999999999998</v>
      </c>
      <c r="H614" s="510"/>
      <c r="I614" s="510"/>
    </row>
    <row r="615" spans="1:14" ht="15.75" x14ac:dyDescent="0.25">
      <c r="A615" s="525"/>
      <c r="B615" s="568" t="s">
        <v>8388</v>
      </c>
      <c r="C615" s="581">
        <v>4</v>
      </c>
      <c r="D615" s="523">
        <v>1</v>
      </c>
      <c r="E615" s="523"/>
      <c r="F615" s="523">
        <v>0.6</v>
      </c>
      <c r="G615" s="523">
        <f t="shared" si="14"/>
        <v>2.4</v>
      </c>
      <c r="H615" s="510"/>
      <c r="I615" s="510"/>
    </row>
    <row r="616" spans="1:14" ht="15.75" x14ac:dyDescent="0.25">
      <c r="A616" s="525"/>
      <c r="B616" s="568" t="s">
        <v>8389</v>
      </c>
      <c r="C616" s="581">
        <v>2</v>
      </c>
      <c r="D616" s="523">
        <v>1</v>
      </c>
      <c r="E616" s="523"/>
      <c r="F616" s="523">
        <v>0.6</v>
      </c>
      <c r="G616" s="523">
        <f t="shared" si="14"/>
        <v>1.2</v>
      </c>
      <c r="H616" s="510"/>
      <c r="I616" s="510"/>
    </row>
    <row r="617" spans="1:14" ht="15.75" x14ac:dyDescent="0.25">
      <c r="A617" s="525"/>
      <c r="B617" s="568" t="s">
        <v>8430</v>
      </c>
      <c r="C617" s="581">
        <v>4</v>
      </c>
      <c r="D617" s="523">
        <v>1</v>
      </c>
      <c r="E617" s="523"/>
      <c r="F617" s="523">
        <v>0.6</v>
      </c>
      <c r="G617" s="523">
        <f t="shared" si="14"/>
        <v>2.4</v>
      </c>
      <c r="H617" s="510"/>
      <c r="I617" s="510"/>
    </row>
    <row r="618" spans="1:14" ht="15.75" x14ac:dyDescent="0.25">
      <c r="A618" s="525"/>
      <c r="B618" s="568" t="s">
        <v>8392</v>
      </c>
      <c r="C618" s="581">
        <v>5</v>
      </c>
      <c r="D618" s="523">
        <v>1</v>
      </c>
      <c r="E618" s="523"/>
      <c r="F618" s="523">
        <v>0.6</v>
      </c>
      <c r="G618" s="523">
        <f t="shared" si="14"/>
        <v>3</v>
      </c>
      <c r="H618" s="510"/>
      <c r="I618" s="510"/>
    </row>
    <row r="619" spans="1:14" ht="15.75" x14ac:dyDescent="0.25">
      <c r="A619" s="525"/>
      <c r="B619" s="568" t="s">
        <v>8394</v>
      </c>
      <c r="C619" s="581">
        <v>4</v>
      </c>
      <c r="D619" s="523">
        <v>1</v>
      </c>
      <c r="E619" s="523"/>
      <c r="F619" s="523">
        <v>0.6</v>
      </c>
      <c r="G619" s="523">
        <f t="shared" si="14"/>
        <v>2.4</v>
      </c>
      <c r="H619" s="510"/>
      <c r="I619" s="510"/>
    </row>
    <row r="620" spans="1:14" ht="15.75" x14ac:dyDescent="0.25">
      <c r="A620" s="525"/>
      <c r="B620" s="568" t="s">
        <v>8395</v>
      </c>
      <c r="C620" s="581">
        <v>6</v>
      </c>
      <c r="D620" s="523">
        <v>1</v>
      </c>
      <c r="E620" s="523"/>
      <c r="F620" s="523">
        <v>0.6</v>
      </c>
      <c r="G620" s="523">
        <f t="shared" si="14"/>
        <v>3.5999999999999996</v>
      </c>
      <c r="H620" s="510"/>
      <c r="I620" s="510"/>
    </row>
    <row r="621" spans="1:14" ht="15.75" x14ac:dyDescent="0.25">
      <c r="A621" s="525"/>
      <c r="B621" s="568" t="s">
        <v>8431</v>
      </c>
      <c r="C621" s="581">
        <v>3</v>
      </c>
      <c r="D621" s="523">
        <v>1</v>
      </c>
      <c r="E621" s="523"/>
      <c r="F621" s="523">
        <v>0.6</v>
      </c>
      <c r="G621" s="523">
        <f t="shared" si="14"/>
        <v>1.7999999999999998</v>
      </c>
      <c r="H621" s="510"/>
      <c r="I621" s="510"/>
    </row>
    <row r="622" spans="1:14" ht="15.75" x14ac:dyDescent="0.25">
      <c r="A622" s="525"/>
      <c r="B622" s="568" t="s">
        <v>8400</v>
      </c>
      <c r="C622" s="581">
        <v>2</v>
      </c>
      <c r="D622" s="523">
        <v>1</v>
      </c>
      <c r="E622" s="523"/>
      <c r="F622" s="523">
        <v>0.6</v>
      </c>
      <c r="G622" s="523">
        <f t="shared" si="14"/>
        <v>1.2</v>
      </c>
      <c r="H622" s="510"/>
      <c r="I622" s="510"/>
    </row>
    <row r="623" spans="1:14" s="517" customFormat="1" ht="15.75" x14ac:dyDescent="0.25">
      <c r="A623" s="564"/>
      <c r="B623" s="564" t="s">
        <v>8299</v>
      </c>
      <c r="C623" s="581"/>
      <c r="D623" s="581"/>
      <c r="E623" s="581"/>
      <c r="F623" s="581"/>
      <c r="G623" s="581"/>
      <c r="H623" s="565"/>
      <c r="I623" s="565"/>
      <c r="J623" s="552"/>
      <c r="K623" s="537"/>
      <c r="L623" s="503"/>
      <c r="M623" s="505"/>
      <c r="N623" s="505"/>
    </row>
    <row r="624" spans="1:14" ht="15.75" x14ac:dyDescent="0.25">
      <c r="A624" s="525"/>
      <c r="B624" s="568" t="s">
        <v>8340</v>
      </c>
      <c r="C624" s="581">
        <v>3</v>
      </c>
      <c r="D624" s="523">
        <v>1</v>
      </c>
      <c r="E624" s="523"/>
      <c r="F624" s="523">
        <v>0.6</v>
      </c>
      <c r="G624" s="523">
        <f>(F624*D624)*C624</f>
        <v>1.7999999999999998</v>
      </c>
      <c r="H624" s="510"/>
      <c r="I624" s="510"/>
    </row>
    <row r="625" spans="1:14" ht="47.25" x14ac:dyDescent="0.25">
      <c r="A625" s="525" t="str">
        <f>Planilha!A85</f>
        <v>11.2</v>
      </c>
      <c r="B625" s="526" t="s">
        <v>1179</v>
      </c>
      <c r="C625" s="523"/>
      <c r="D625" s="523"/>
      <c r="E625" s="523"/>
      <c r="F625" s="523"/>
      <c r="G625" s="523"/>
      <c r="H625" s="510">
        <f>ROUND(SUM(G628:G632,G634:G640,G642:G643),2)</f>
        <v>18</v>
      </c>
      <c r="I625" s="510" t="str">
        <f>Planilha!E85</f>
        <v>M2</v>
      </c>
    </row>
    <row r="626" spans="1:14" ht="15.75" x14ac:dyDescent="0.25">
      <c r="A626" s="525"/>
      <c r="B626" s="568" t="s">
        <v>8306</v>
      </c>
      <c r="C626" s="523"/>
      <c r="D626" s="523"/>
      <c r="E626" s="523"/>
      <c r="F626" s="523"/>
      <c r="G626" s="523"/>
      <c r="H626" s="510"/>
      <c r="I626" s="510"/>
    </row>
    <row r="627" spans="1:14" ht="15.75" x14ac:dyDescent="0.25">
      <c r="A627" s="564"/>
      <c r="B627" s="500" t="s">
        <v>8130</v>
      </c>
      <c r="C627" s="581"/>
      <c r="D627" s="581"/>
      <c r="E627" s="581"/>
      <c r="F627" s="581"/>
      <c r="G627" s="581"/>
      <c r="H627" s="565"/>
      <c r="I627" s="565"/>
      <c r="J627" s="552"/>
      <c r="K627" s="537"/>
    </row>
    <row r="628" spans="1:14" ht="15.75" x14ac:dyDescent="0.25">
      <c r="A628" s="525"/>
      <c r="B628" s="568" t="s">
        <v>8432</v>
      </c>
      <c r="C628" s="581">
        <v>2</v>
      </c>
      <c r="D628" s="523">
        <v>0.6</v>
      </c>
      <c r="E628" s="523"/>
      <c r="F628" s="523">
        <v>0.6</v>
      </c>
      <c r="G628" s="523">
        <f>(F628*D628)*C628</f>
        <v>0.72</v>
      </c>
      <c r="H628" s="510"/>
      <c r="I628" s="510"/>
    </row>
    <row r="629" spans="1:14" ht="15.75" x14ac:dyDescent="0.25">
      <c r="A629" s="525"/>
      <c r="B629" s="568" t="s">
        <v>8433</v>
      </c>
      <c r="C629" s="581">
        <v>2</v>
      </c>
      <c r="D629" s="523">
        <v>0.6</v>
      </c>
      <c r="E629" s="523"/>
      <c r="F629" s="523">
        <v>0.6</v>
      </c>
      <c r="G629" s="523">
        <f t="shared" ref="G629:G632" si="15">(F629*D629)*C629</f>
        <v>0.72</v>
      </c>
      <c r="H629" s="510"/>
      <c r="I629" s="510"/>
    </row>
    <row r="630" spans="1:14" ht="15.75" x14ac:dyDescent="0.25">
      <c r="A630" s="525"/>
      <c r="B630" s="568" t="s">
        <v>8379</v>
      </c>
      <c r="C630" s="581">
        <v>3</v>
      </c>
      <c r="D630" s="523">
        <v>0.6</v>
      </c>
      <c r="E630" s="523"/>
      <c r="F630" s="523">
        <v>0.6</v>
      </c>
      <c r="G630" s="523">
        <f t="shared" si="15"/>
        <v>1.08</v>
      </c>
      <c r="H630" s="510"/>
      <c r="I630" s="510"/>
    </row>
    <row r="631" spans="1:14" ht="15.75" x14ac:dyDescent="0.25">
      <c r="A631" s="525"/>
      <c r="B631" s="568" t="s">
        <v>8378</v>
      </c>
      <c r="C631" s="581">
        <v>3</v>
      </c>
      <c r="D631" s="523">
        <v>0.6</v>
      </c>
      <c r="E631" s="523"/>
      <c r="F631" s="523">
        <v>0.6</v>
      </c>
      <c r="G631" s="523">
        <f t="shared" si="15"/>
        <v>1.08</v>
      </c>
      <c r="H631" s="510"/>
      <c r="I631" s="510"/>
    </row>
    <row r="632" spans="1:14" ht="15.75" x14ac:dyDescent="0.25">
      <c r="A632" s="525"/>
      <c r="B632" s="568" t="s">
        <v>8364</v>
      </c>
      <c r="C632" s="581">
        <v>1</v>
      </c>
      <c r="D632" s="523">
        <v>0.6</v>
      </c>
      <c r="E632" s="523"/>
      <c r="F632" s="523">
        <v>0.6</v>
      </c>
      <c r="G632" s="523">
        <f t="shared" si="15"/>
        <v>0.36</v>
      </c>
      <c r="H632" s="510"/>
      <c r="I632" s="510"/>
    </row>
    <row r="633" spans="1:14" s="517" customFormat="1" ht="15.75" x14ac:dyDescent="0.25">
      <c r="A633" s="564"/>
      <c r="B633" s="564" t="s">
        <v>8203</v>
      </c>
      <c r="C633" s="581"/>
      <c r="D633" s="581"/>
      <c r="E633" s="581"/>
      <c r="F633" s="581"/>
      <c r="G633" s="581"/>
      <c r="H633" s="565"/>
      <c r="I633" s="565"/>
      <c r="J633" s="552"/>
      <c r="K633" s="537"/>
      <c r="L633" s="503"/>
      <c r="M633" s="505"/>
      <c r="N633" s="505"/>
    </row>
    <row r="634" spans="1:14" ht="15.75" x14ac:dyDescent="0.25">
      <c r="A634" s="525"/>
      <c r="B634" s="568" t="s">
        <v>8361</v>
      </c>
      <c r="C634" s="581">
        <v>2</v>
      </c>
      <c r="D634" s="523">
        <v>0.6</v>
      </c>
      <c r="E634" s="523"/>
      <c r="F634" s="523">
        <v>0.6</v>
      </c>
      <c r="G634" s="523">
        <f t="shared" ref="G634:G640" si="16">(F634*D634)*C634</f>
        <v>0.72</v>
      </c>
      <c r="H634" s="510"/>
      <c r="I634" s="510"/>
    </row>
    <row r="635" spans="1:14" ht="15.75" x14ac:dyDescent="0.25">
      <c r="A635" s="525"/>
      <c r="B635" s="568" t="s">
        <v>8364</v>
      </c>
      <c r="C635" s="581">
        <v>1</v>
      </c>
      <c r="D635" s="523">
        <v>0.6</v>
      </c>
      <c r="E635" s="523"/>
      <c r="F635" s="523">
        <v>0.6</v>
      </c>
      <c r="G635" s="523">
        <f t="shared" si="16"/>
        <v>0.36</v>
      </c>
      <c r="H635" s="510"/>
      <c r="I635" s="510"/>
    </row>
    <row r="636" spans="1:14" ht="15.75" x14ac:dyDescent="0.25">
      <c r="A636" s="525"/>
      <c r="B636" s="568" t="s">
        <v>8434</v>
      </c>
      <c r="C636" s="581">
        <v>2</v>
      </c>
      <c r="D636" s="523">
        <v>0.6</v>
      </c>
      <c r="E636" s="523"/>
      <c r="F636" s="523">
        <v>0.6</v>
      </c>
      <c r="G636" s="523">
        <f t="shared" si="16"/>
        <v>0.72</v>
      </c>
      <c r="H636" s="510"/>
      <c r="I636" s="510"/>
    </row>
    <row r="637" spans="1:14" ht="15.75" x14ac:dyDescent="0.25">
      <c r="A637" s="525"/>
      <c r="B637" s="568" t="s">
        <v>8435</v>
      </c>
      <c r="C637" s="581">
        <v>2</v>
      </c>
      <c r="D637" s="523">
        <v>0.6</v>
      </c>
      <c r="E637" s="523"/>
      <c r="F637" s="523">
        <v>0.6</v>
      </c>
      <c r="G637" s="523">
        <f t="shared" si="16"/>
        <v>0.72</v>
      </c>
      <c r="H637" s="510"/>
      <c r="I637" s="510"/>
    </row>
    <row r="638" spans="1:14" ht="15.75" x14ac:dyDescent="0.25">
      <c r="A638" s="525"/>
      <c r="B638" s="568" t="s">
        <v>8379</v>
      </c>
      <c r="C638" s="581">
        <v>3</v>
      </c>
      <c r="D638" s="523">
        <v>0.6</v>
      </c>
      <c r="E638" s="523"/>
      <c r="F638" s="523">
        <v>0.6</v>
      </c>
      <c r="G638" s="523">
        <f t="shared" si="16"/>
        <v>1.08</v>
      </c>
      <c r="H638" s="510"/>
      <c r="I638" s="510"/>
    </row>
    <row r="639" spans="1:14" ht="15.75" x14ac:dyDescent="0.25">
      <c r="A639" s="525"/>
      <c r="B639" s="568" t="s">
        <v>8378</v>
      </c>
      <c r="C639" s="581">
        <v>3</v>
      </c>
      <c r="D639" s="523">
        <v>0.6</v>
      </c>
      <c r="E639" s="523"/>
      <c r="F639" s="523">
        <v>0.6</v>
      </c>
      <c r="G639" s="523">
        <f t="shared" si="16"/>
        <v>1.08</v>
      </c>
      <c r="H639" s="510"/>
      <c r="I639" s="510"/>
    </row>
    <row r="640" spans="1:14" ht="15.75" x14ac:dyDescent="0.25">
      <c r="A640" s="525"/>
      <c r="B640" s="568" t="s">
        <v>8436</v>
      </c>
      <c r="C640" s="581">
        <v>1</v>
      </c>
      <c r="D640" s="523">
        <v>0.6</v>
      </c>
      <c r="E640" s="523"/>
      <c r="F640" s="523">
        <v>0.6</v>
      </c>
      <c r="G640" s="523">
        <f t="shared" si="16"/>
        <v>0.36</v>
      </c>
      <c r="H640" s="510"/>
      <c r="I640" s="510"/>
    </row>
    <row r="641" spans="1:14" s="517" customFormat="1" ht="15.75" x14ac:dyDescent="0.25">
      <c r="A641" s="564"/>
      <c r="B641" s="564" t="s">
        <v>8299</v>
      </c>
      <c r="C641" s="581"/>
      <c r="D641" s="581"/>
      <c r="E641" s="581"/>
      <c r="F641" s="581"/>
      <c r="G641" s="581"/>
      <c r="H641" s="565"/>
      <c r="I641" s="565"/>
      <c r="J641" s="552"/>
      <c r="K641" s="537"/>
      <c r="L641" s="503"/>
      <c r="M641" s="505"/>
      <c r="N641" s="505"/>
    </row>
    <row r="642" spans="1:14" ht="15.75" x14ac:dyDescent="0.25">
      <c r="A642" s="525"/>
      <c r="B642" s="568" t="s">
        <v>8340</v>
      </c>
      <c r="C642" s="581">
        <v>24</v>
      </c>
      <c r="D642" s="523">
        <v>0.6</v>
      </c>
      <c r="E642" s="523"/>
      <c r="F642" s="523">
        <v>0.6</v>
      </c>
      <c r="G642" s="523">
        <f t="shared" ref="G642:G643" si="17">(F642*D642)*C642</f>
        <v>8.64</v>
      </c>
      <c r="H642" s="510"/>
      <c r="I642" s="510"/>
    </row>
    <row r="643" spans="1:14" ht="15.75" x14ac:dyDescent="0.25">
      <c r="A643" s="525"/>
      <c r="B643" s="568" t="s">
        <v>8404</v>
      </c>
      <c r="C643" s="581">
        <v>1</v>
      </c>
      <c r="D643" s="523">
        <v>0.6</v>
      </c>
      <c r="E643" s="523"/>
      <c r="F643" s="523">
        <v>0.6</v>
      </c>
      <c r="G643" s="523">
        <f t="shared" si="17"/>
        <v>0.36</v>
      </c>
      <c r="H643" s="510"/>
      <c r="I643" s="510"/>
    </row>
    <row r="644" spans="1:14" ht="15.75" x14ac:dyDescent="0.25">
      <c r="A644" s="564"/>
      <c r="B644" s="527" t="s">
        <v>8072</v>
      </c>
      <c r="C644" s="581"/>
      <c r="D644" s="581"/>
      <c r="E644" s="581"/>
      <c r="F644" s="581"/>
      <c r="G644" s="581"/>
      <c r="H644" s="565"/>
      <c r="I644" s="565"/>
      <c r="J644" s="552"/>
      <c r="K644" s="537"/>
    </row>
    <row r="645" spans="1:14" ht="15.75" x14ac:dyDescent="0.25">
      <c r="A645" s="564"/>
      <c r="B645" s="568" t="s">
        <v>8909</v>
      </c>
      <c r="C645" s="581"/>
      <c r="D645" s="581"/>
      <c r="E645" s="581"/>
      <c r="F645" s="581"/>
      <c r="G645" s="581"/>
      <c r="H645" s="565"/>
      <c r="I645" s="565"/>
      <c r="J645" s="552"/>
      <c r="K645" s="537"/>
    </row>
    <row r="646" spans="1:14" ht="31.5" x14ac:dyDescent="0.25">
      <c r="A646" s="525" t="str">
        <f>Planilha!A87</f>
        <v>11.3</v>
      </c>
      <c r="B646" s="526" t="s">
        <v>9314</v>
      </c>
      <c r="C646" s="523"/>
      <c r="D646" s="523"/>
      <c r="E646" s="523"/>
      <c r="F646" s="523"/>
      <c r="G646" s="523"/>
      <c r="H646" s="510">
        <f>C647</f>
        <v>5</v>
      </c>
      <c r="I646" s="510" t="s">
        <v>9033</v>
      </c>
    </row>
    <row r="647" spans="1:14" ht="15.75" x14ac:dyDescent="0.25">
      <c r="A647" s="525"/>
      <c r="B647" s="515" t="s">
        <v>9381</v>
      </c>
      <c r="C647" s="523">
        <v>5</v>
      </c>
      <c r="D647" s="523"/>
      <c r="E647" s="523"/>
      <c r="F647" s="523"/>
      <c r="G647" s="523"/>
      <c r="H647" s="510"/>
      <c r="I647" s="510"/>
    </row>
    <row r="648" spans="1:14" ht="15.75" x14ac:dyDescent="0.25">
      <c r="A648" s="525" t="s">
        <v>8854</v>
      </c>
      <c r="B648" s="515" t="s">
        <v>9387</v>
      </c>
      <c r="C648" s="523"/>
      <c r="D648" s="523"/>
      <c r="E648" s="523"/>
      <c r="F648" s="523"/>
      <c r="G648" s="523"/>
      <c r="H648" s="510">
        <f>C649</f>
        <v>4</v>
      </c>
      <c r="I648" s="510" t="s">
        <v>9033</v>
      </c>
    </row>
    <row r="649" spans="1:14" ht="15.75" x14ac:dyDescent="0.25">
      <c r="A649" s="525"/>
      <c r="B649" s="515" t="s">
        <v>9338</v>
      </c>
      <c r="C649" s="523">
        <v>4</v>
      </c>
      <c r="D649" s="523"/>
      <c r="E649" s="523"/>
      <c r="F649" s="523"/>
      <c r="G649" s="523"/>
      <c r="H649" s="510"/>
      <c r="I649" s="510"/>
    </row>
    <row r="650" spans="1:14" ht="15.75" x14ac:dyDescent="0.25">
      <c r="A650" s="525"/>
      <c r="B650" s="515"/>
      <c r="C650" s="523"/>
      <c r="D650" s="523"/>
      <c r="E650" s="523"/>
      <c r="F650" s="523"/>
      <c r="G650" s="523"/>
      <c r="H650" s="510"/>
      <c r="I650" s="510"/>
    </row>
    <row r="651" spans="1:14" ht="15.75" x14ac:dyDescent="0.25">
      <c r="A651" s="525"/>
      <c r="B651" s="515"/>
      <c r="C651" s="523"/>
      <c r="D651" s="523"/>
      <c r="E651" s="523"/>
      <c r="F651" s="523"/>
      <c r="G651" s="523"/>
      <c r="H651" s="510"/>
      <c r="I651" s="510"/>
    </row>
    <row r="652" spans="1:14" ht="31.5" x14ac:dyDescent="0.25">
      <c r="A652" s="525" t="s">
        <v>8855</v>
      </c>
      <c r="B652" s="526" t="s">
        <v>9376</v>
      </c>
      <c r="C652" s="523"/>
      <c r="D652" s="523"/>
      <c r="E652" s="523"/>
      <c r="F652" s="523"/>
      <c r="G652" s="523"/>
      <c r="H652" s="510">
        <f>C653</f>
        <v>2</v>
      </c>
      <c r="I652" s="510" t="s">
        <v>9033</v>
      </c>
    </row>
    <row r="653" spans="1:14" ht="15.75" x14ac:dyDescent="0.25">
      <c r="A653" s="525"/>
      <c r="B653" s="515" t="s">
        <v>9337</v>
      </c>
      <c r="C653" s="523">
        <v>2</v>
      </c>
      <c r="D653" s="523"/>
      <c r="E653" s="523"/>
      <c r="F653" s="523"/>
      <c r="G653" s="523"/>
      <c r="H653" s="510"/>
      <c r="I653" s="510"/>
    </row>
    <row r="654" spans="1:14" ht="15.75" x14ac:dyDescent="0.25">
      <c r="A654" s="525" t="s">
        <v>8858</v>
      </c>
      <c r="B654" s="505" t="s">
        <v>9378</v>
      </c>
      <c r="C654" s="523"/>
      <c r="D654" s="523"/>
      <c r="E654" s="523"/>
      <c r="F654" s="523"/>
      <c r="G654" s="523"/>
      <c r="H654" s="510">
        <f>ROUND(SUM(G655:G657),2)</f>
        <v>10.92</v>
      </c>
      <c r="I654" s="510" t="s">
        <v>8570</v>
      </c>
    </row>
    <row r="655" spans="1:14" ht="15.75" x14ac:dyDescent="0.25">
      <c r="A655" s="525"/>
      <c r="B655" s="515" t="s">
        <v>9377</v>
      </c>
      <c r="C655" s="523">
        <v>2</v>
      </c>
      <c r="D655" s="523">
        <v>1.5</v>
      </c>
      <c r="E655" s="523"/>
      <c r="F655" s="523">
        <v>2.1</v>
      </c>
      <c r="G655" s="523">
        <f>C655*D655*F655</f>
        <v>6.3000000000000007</v>
      </c>
      <c r="H655" s="510"/>
      <c r="I655" s="510"/>
    </row>
    <row r="656" spans="1:14" ht="15.75" x14ac:dyDescent="0.25">
      <c r="A656" s="525"/>
      <c r="B656" s="515" t="s">
        <v>9379</v>
      </c>
      <c r="C656" s="523">
        <v>1</v>
      </c>
      <c r="D656" s="523">
        <v>1.1000000000000001</v>
      </c>
      <c r="E656" s="523"/>
      <c r="F656" s="523">
        <v>2.1</v>
      </c>
      <c r="G656" s="523">
        <f t="shared" ref="G656:G657" si="18">C656*D656*F656</f>
        <v>2.3100000000000005</v>
      </c>
      <c r="H656" s="510"/>
      <c r="I656" s="510"/>
    </row>
    <row r="657" spans="1:14" ht="15.75" x14ac:dyDescent="0.25">
      <c r="A657" s="525"/>
      <c r="B657" s="515" t="s">
        <v>9380</v>
      </c>
      <c r="C657" s="523">
        <v>1</v>
      </c>
      <c r="D657" s="523">
        <v>1.1000000000000001</v>
      </c>
      <c r="E657" s="523"/>
      <c r="F657" s="523">
        <v>2.1</v>
      </c>
      <c r="G657" s="523">
        <f t="shared" si="18"/>
        <v>2.3100000000000005</v>
      </c>
      <c r="H657" s="510"/>
      <c r="I657" s="510"/>
    </row>
    <row r="658" spans="1:14" ht="15.75" x14ac:dyDescent="0.25">
      <c r="A658" s="525"/>
      <c r="B658" s="515"/>
      <c r="C658" s="523"/>
      <c r="D658" s="523"/>
      <c r="E658" s="523"/>
      <c r="F658" s="523"/>
      <c r="G658" s="523"/>
      <c r="H658" s="510"/>
      <c r="I658" s="510"/>
    </row>
    <row r="659" spans="1:14" ht="15.75" x14ac:dyDescent="0.25">
      <c r="A659" s="525" t="s">
        <v>8912</v>
      </c>
      <c r="B659" s="526" t="str">
        <f>Planilha!D91</f>
        <v>FOLHA DE PORTA MADEIRA DE LEI PRANCHETA PARA PINTURA 60X210</v>
      </c>
      <c r="C659" s="523"/>
      <c r="D659" s="523"/>
      <c r="E659" s="523"/>
      <c r="F659" s="523"/>
      <c r="G659" s="523"/>
      <c r="H659" s="510">
        <v>1</v>
      </c>
      <c r="I659" s="510" t="str">
        <f>Planilha!E91</f>
        <v>UNID</v>
      </c>
    </row>
    <row r="660" spans="1:14" ht="31.5" x14ac:dyDescent="0.25">
      <c r="A660" s="525" t="s">
        <v>9061</v>
      </c>
      <c r="B660" s="526" t="s">
        <v>1253</v>
      </c>
      <c r="C660" s="523"/>
      <c r="D660" s="523"/>
      <c r="E660" s="523"/>
      <c r="F660" s="523"/>
      <c r="G660" s="523"/>
      <c r="H660" s="510">
        <v>55</v>
      </c>
      <c r="I660" s="510" t="str">
        <f>Planilha!E92</f>
        <v>UNID</v>
      </c>
      <c r="K660" s="507">
        <f xml:space="preserve"> 53+9</f>
        <v>62</v>
      </c>
    </row>
    <row r="661" spans="1:14" ht="31.5" x14ac:dyDescent="0.25">
      <c r="A661" s="525" t="s">
        <v>9062</v>
      </c>
      <c r="B661" s="526" t="s">
        <v>1255</v>
      </c>
      <c r="C661" s="523"/>
      <c r="D661" s="523"/>
      <c r="E661" s="523"/>
      <c r="F661" s="523"/>
      <c r="G661" s="523"/>
      <c r="H661" s="510">
        <v>2</v>
      </c>
      <c r="I661" s="510" t="str">
        <f>Planilha!E93</f>
        <v>UNID</v>
      </c>
    </row>
    <row r="662" spans="1:14" ht="31.5" x14ac:dyDescent="0.25">
      <c r="A662" s="525" t="s">
        <v>9063</v>
      </c>
      <c r="B662" s="526" t="str">
        <f>Planilha!D94</f>
        <v>PORTA DE ABRIR, MADEIRA DE LEI PRANCHETA PARA PINTURA COMPLETA 110 X 210 CM,COM FERRAGENS EM FERRO LATONADO</v>
      </c>
      <c r="C662" s="523"/>
      <c r="D662" s="523"/>
      <c r="E662" s="523"/>
      <c r="F662" s="523"/>
      <c r="G662" s="523"/>
      <c r="H662" s="510">
        <v>8</v>
      </c>
      <c r="I662" s="510" t="str">
        <f>Planilha!E94</f>
        <v>UNID</v>
      </c>
    </row>
    <row r="663" spans="1:14" ht="15.75" x14ac:dyDescent="0.25">
      <c r="A663" s="525"/>
      <c r="B663" s="526"/>
      <c r="C663" s="523"/>
      <c r="D663" s="523"/>
      <c r="E663" s="523"/>
      <c r="F663" s="523"/>
      <c r="G663" s="523"/>
      <c r="H663" s="510"/>
      <c r="I663" s="510"/>
    </row>
    <row r="664" spans="1:14" ht="31.5" x14ac:dyDescent="0.25">
      <c r="A664" s="525" t="s">
        <v>9065</v>
      </c>
      <c r="B664" s="526" t="str">
        <f>Planilha!D95</f>
        <v>PORTA DE ABRIR, MADEIRA DE LEI PRANCHETA PARA PINTURA COMPLETA 160 X 210 CM,COM FERRAGENS EM FERRO LATONADO</v>
      </c>
      <c r="C664" s="523"/>
      <c r="D664" s="523"/>
      <c r="E664" s="523"/>
      <c r="F664" s="523"/>
      <c r="G664" s="523"/>
      <c r="H664" s="510">
        <v>4</v>
      </c>
      <c r="I664" s="510" t="str">
        <f>Planilha!E95</f>
        <v>UNID</v>
      </c>
    </row>
    <row r="665" spans="1:14" ht="15.75" x14ac:dyDescent="0.25">
      <c r="A665" s="525"/>
      <c r="B665" s="526"/>
      <c r="C665" s="523"/>
      <c r="D665" s="523"/>
      <c r="E665" s="523"/>
      <c r="F665" s="523"/>
      <c r="G665" s="523"/>
      <c r="H665" s="510"/>
      <c r="I665" s="510"/>
    </row>
    <row r="666" spans="1:14" ht="63" x14ac:dyDescent="0.25">
      <c r="A666" s="525" t="s">
        <v>9316</v>
      </c>
      <c r="B666" s="526" t="s">
        <v>1160</v>
      </c>
      <c r="C666" s="581"/>
      <c r="D666" s="523"/>
      <c r="E666" s="523"/>
      <c r="F666" s="523"/>
      <c r="G666" s="523"/>
      <c r="H666" s="510">
        <f>ROUND(SUM(G667:G667),2)</f>
        <v>3.36</v>
      </c>
      <c r="I666" s="510" t="str">
        <f>Planilha!E96</f>
        <v>M2</v>
      </c>
      <c r="N666" s="731"/>
    </row>
    <row r="667" spans="1:14" ht="15.75" x14ac:dyDescent="0.25">
      <c r="A667" s="525"/>
      <c r="B667" s="571" t="s">
        <v>9319</v>
      </c>
      <c r="C667" s="581">
        <v>2</v>
      </c>
      <c r="D667" s="523"/>
      <c r="E667" s="523">
        <v>0.8</v>
      </c>
      <c r="F667" s="523">
        <v>2.1</v>
      </c>
      <c r="G667" s="523">
        <f>C667*E667*F667</f>
        <v>3.3600000000000003</v>
      </c>
      <c r="H667" s="510"/>
      <c r="I667" s="510"/>
      <c r="N667" s="731"/>
    </row>
    <row r="668" spans="1:14" ht="47.25" x14ac:dyDescent="0.25">
      <c r="A668" s="525" t="str">
        <f>Planilha!A97</f>
        <v>11.13</v>
      </c>
      <c r="B668" s="526" t="s">
        <v>1224</v>
      </c>
      <c r="C668" s="581"/>
      <c r="D668" s="523"/>
      <c r="E668" s="523"/>
      <c r="F668" s="523"/>
      <c r="G668" s="523"/>
      <c r="H668" s="510">
        <v>12</v>
      </c>
      <c r="I668" s="510" t="str">
        <f>Planilha!E97</f>
        <v>U</v>
      </c>
    </row>
    <row r="669" spans="1:14" ht="15.75" x14ac:dyDescent="0.25">
      <c r="A669" s="525" t="str">
        <f>Planilha!A98</f>
        <v>11.14</v>
      </c>
      <c r="B669" s="526" t="s">
        <v>1162</v>
      </c>
      <c r="C669" s="581"/>
      <c r="D669" s="523"/>
      <c r="E669" s="523"/>
      <c r="F669" s="523"/>
      <c r="G669" s="523"/>
      <c r="H669" s="510">
        <f>ROUND((E670*F670),2)</f>
        <v>8.1</v>
      </c>
      <c r="I669" s="510" t="str">
        <f>Planilha!E98</f>
        <v>M2</v>
      </c>
    </row>
    <row r="670" spans="1:14" ht="15.75" x14ac:dyDescent="0.25">
      <c r="A670" s="525"/>
      <c r="B670" s="515" t="s">
        <v>8340</v>
      </c>
      <c r="C670" s="581"/>
      <c r="D670" s="523"/>
      <c r="E670" s="523">
        <v>3</v>
      </c>
      <c r="F670" s="523">
        <v>2.7</v>
      </c>
      <c r="G670" s="523"/>
      <c r="H670" s="510"/>
      <c r="I670" s="510"/>
    </row>
    <row r="671" spans="1:14" ht="15.75" x14ac:dyDescent="0.25">
      <c r="A671" s="525" t="str">
        <f>Planilha!A99</f>
        <v>11.15</v>
      </c>
      <c r="B671" s="573" t="str">
        <f>Planilha!D99</f>
        <v>PORTÃO DE GRADE COLOCADO COM CADEADO</v>
      </c>
      <c r="C671" s="581"/>
      <c r="D671" s="523"/>
      <c r="E671" s="523"/>
      <c r="F671" s="523"/>
      <c r="G671" s="523"/>
      <c r="H671" s="510">
        <f>ROUND(SUM(G672:G673),2)</f>
        <v>13</v>
      </c>
      <c r="I671" s="510" t="str">
        <f>Planilha!E99</f>
        <v>M2</v>
      </c>
    </row>
    <row r="672" spans="1:14" ht="15.75" x14ac:dyDescent="0.25">
      <c r="A672" s="525"/>
      <c r="B672" s="515" t="s">
        <v>9317</v>
      </c>
      <c r="C672" s="581">
        <v>1</v>
      </c>
      <c r="D672" s="523"/>
      <c r="E672" s="523">
        <v>1.5</v>
      </c>
      <c r="F672" s="523">
        <v>2</v>
      </c>
      <c r="G672" s="523">
        <f>E672*F672*C672</f>
        <v>3</v>
      </c>
      <c r="H672" s="510"/>
      <c r="I672" s="510"/>
    </row>
    <row r="673" spans="1:12" ht="15.75" x14ac:dyDescent="0.25">
      <c r="A673" s="525"/>
      <c r="B673" s="515" t="s">
        <v>9318</v>
      </c>
      <c r="C673" s="581">
        <v>5</v>
      </c>
      <c r="D673" s="523"/>
      <c r="E673" s="523">
        <v>1</v>
      </c>
      <c r="F673" s="523">
        <v>2</v>
      </c>
      <c r="G673" s="523">
        <f>E673*F673*C673</f>
        <v>10</v>
      </c>
      <c r="H673" s="510"/>
      <c r="I673" s="510"/>
    </row>
    <row r="674" spans="1:12" ht="63" x14ac:dyDescent="0.25">
      <c r="A674" s="525" t="str">
        <f>Planilha!A100</f>
        <v>11.16</v>
      </c>
      <c r="B674" s="573" t="str">
        <f>Planilha!D100</f>
        <v>QUADRO PARA PROTECAO DE JANELA,COM TELA DE ARAME GALVANIZADO Nº12,MALHA DE 1", FIXADA EM GRADE DE FERRO EM CANTONEIRA E BARRA DE 3/4"X1/8" DE SECAO, ESPACADAS VERTICAL E HORIZONTAL MENTE DE 50CM,CHUMBADA NA ALVENARIA.FORNECIMENTO E COLOCACAO</v>
      </c>
      <c r="C674" s="581"/>
      <c r="D674" s="523"/>
      <c r="E674" s="523"/>
      <c r="F674" s="523"/>
      <c r="G674" s="523"/>
      <c r="H674" s="510">
        <f>C675*E675*F675</f>
        <v>0.16000000000000003</v>
      </c>
      <c r="I674" s="510" t="str">
        <f>Planilha!E100</f>
        <v>M2</v>
      </c>
    </row>
    <row r="675" spans="1:12" ht="15.75" x14ac:dyDescent="0.25">
      <c r="A675" s="525"/>
      <c r="B675" s="515" t="s">
        <v>9339</v>
      </c>
      <c r="C675" s="581">
        <v>2</v>
      </c>
      <c r="D675" s="523"/>
      <c r="E675" s="523">
        <v>0.4</v>
      </c>
      <c r="F675" s="523">
        <v>0.2</v>
      </c>
      <c r="G675" s="523"/>
      <c r="H675" s="523"/>
      <c r="I675" s="510"/>
    </row>
    <row r="676" spans="1:12" s="625" customFormat="1" ht="15.75" x14ac:dyDescent="0.25">
      <c r="A676" s="561" t="str">
        <f>Planilha!A101</f>
        <v>12.0</v>
      </c>
      <c r="B676" s="619" t="str">
        <f>Planilha!D101</f>
        <v>COMPLEMENTOS DE ESQUADRIAS E BANCADAS</v>
      </c>
      <c r="C676" s="620"/>
      <c r="D676" s="620"/>
      <c r="E676" s="620"/>
      <c r="F676" s="620"/>
      <c r="G676" s="620"/>
      <c r="H676" s="563"/>
      <c r="I676" s="621"/>
      <c r="J676" s="622"/>
      <c r="K676" s="623"/>
      <c r="L676" s="624"/>
    </row>
    <row r="677" spans="1:12" ht="15.75" x14ac:dyDescent="0.25">
      <c r="A677" s="525" t="str">
        <f>Planilha!A102</f>
        <v>12.1</v>
      </c>
      <c r="B677" s="526" t="s">
        <v>1870</v>
      </c>
      <c r="C677" s="523"/>
      <c r="D677" s="523"/>
      <c r="E677" s="523"/>
      <c r="F677" s="523"/>
      <c r="G677" s="523"/>
      <c r="H677" s="510">
        <f>ROUND(SUM(G680:G740),2)</f>
        <v>22.89</v>
      </c>
      <c r="I677" s="510" t="str">
        <f>Planilha!E102</f>
        <v>M2</v>
      </c>
    </row>
    <row r="678" spans="1:12" ht="15.75" x14ac:dyDescent="0.25">
      <c r="A678" s="525"/>
      <c r="B678" s="515" t="s">
        <v>8306</v>
      </c>
      <c r="C678" s="523"/>
      <c r="D678" s="523"/>
      <c r="E678" s="523"/>
      <c r="F678" s="523"/>
      <c r="G678" s="523"/>
      <c r="H678" s="510"/>
      <c r="I678" s="510"/>
    </row>
    <row r="679" spans="1:12" ht="15.75" x14ac:dyDescent="0.25">
      <c r="A679" s="564"/>
      <c r="B679" s="500" t="s">
        <v>8437</v>
      </c>
      <c r="C679" s="581"/>
      <c r="D679" s="581"/>
      <c r="E679" s="581"/>
      <c r="F679" s="581"/>
      <c r="G679" s="581"/>
      <c r="H679" s="565"/>
      <c r="I679" s="565"/>
      <c r="J679" s="552"/>
      <c r="K679" s="537"/>
    </row>
    <row r="680" spans="1:12" ht="15.75" x14ac:dyDescent="0.25">
      <c r="A680" s="525"/>
      <c r="B680" s="515" t="s">
        <v>8359</v>
      </c>
      <c r="C680" s="581">
        <v>9</v>
      </c>
      <c r="D680" s="523">
        <v>0.6</v>
      </c>
      <c r="E680" s="523">
        <v>0.19</v>
      </c>
      <c r="F680" s="523"/>
      <c r="G680" s="523">
        <f>ROUND(C680*D680*E680,2)</f>
        <v>1.03</v>
      </c>
      <c r="H680" s="510"/>
      <c r="I680" s="510"/>
    </row>
    <row r="681" spans="1:12" ht="15.75" x14ac:dyDescent="0.25">
      <c r="A681" s="525"/>
      <c r="B681" s="515" t="s">
        <v>8328</v>
      </c>
      <c r="C681" s="581">
        <v>3</v>
      </c>
      <c r="D681" s="523">
        <v>0.6</v>
      </c>
      <c r="E681" s="523">
        <v>0.19</v>
      </c>
      <c r="F681" s="523"/>
      <c r="G681" s="523">
        <f>ROUND(C681*D681*E681,2)</f>
        <v>0.34</v>
      </c>
      <c r="H681" s="510"/>
      <c r="I681" s="510"/>
    </row>
    <row r="682" spans="1:12" ht="15.75" x14ac:dyDescent="0.25">
      <c r="A682" s="525"/>
      <c r="B682" s="515" t="s">
        <v>8418</v>
      </c>
      <c r="C682" s="581">
        <v>2</v>
      </c>
      <c r="D682" s="523">
        <v>0.6</v>
      </c>
      <c r="E682" s="523">
        <v>0.19</v>
      </c>
      <c r="F682" s="523"/>
      <c r="G682" s="523">
        <f t="shared" ref="G682:G696" si="19">ROUND(C682*D682*E682,2)</f>
        <v>0.23</v>
      </c>
      <c r="H682" s="510"/>
      <c r="I682" s="510"/>
    </row>
    <row r="683" spans="1:12" ht="15.75" x14ac:dyDescent="0.25">
      <c r="A683" s="525"/>
      <c r="B683" s="515" t="s">
        <v>8419</v>
      </c>
      <c r="C683" s="581">
        <v>3</v>
      </c>
      <c r="D683" s="523">
        <v>0.6</v>
      </c>
      <c r="E683" s="523">
        <v>0.19</v>
      </c>
      <c r="F683" s="523"/>
      <c r="G683" s="523">
        <f t="shared" si="19"/>
        <v>0.34</v>
      </c>
      <c r="H683" s="510"/>
      <c r="I683" s="510"/>
    </row>
    <row r="684" spans="1:12" ht="15.75" x14ac:dyDescent="0.25">
      <c r="A684" s="525"/>
      <c r="B684" s="515" t="s">
        <v>8342</v>
      </c>
      <c r="C684" s="581">
        <v>3</v>
      </c>
      <c r="D684" s="523">
        <v>0.6</v>
      </c>
      <c r="E684" s="523">
        <v>0.19</v>
      </c>
      <c r="F684" s="523"/>
      <c r="G684" s="523">
        <f t="shared" si="19"/>
        <v>0.34</v>
      </c>
      <c r="H684" s="510"/>
      <c r="I684" s="510"/>
    </row>
    <row r="685" spans="1:12" ht="15.75" x14ac:dyDescent="0.25">
      <c r="A685" s="525"/>
      <c r="B685" s="515" t="s">
        <v>8341</v>
      </c>
      <c r="C685" s="581">
        <v>1</v>
      </c>
      <c r="D685" s="523">
        <v>0.6</v>
      </c>
      <c r="E685" s="523">
        <v>0.19</v>
      </c>
      <c r="F685" s="523"/>
      <c r="G685" s="523">
        <f t="shared" si="19"/>
        <v>0.11</v>
      </c>
      <c r="H685" s="510"/>
      <c r="I685" s="510"/>
    </row>
    <row r="686" spans="1:12" ht="15.75" x14ac:dyDescent="0.25">
      <c r="A686" s="525"/>
      <c r="B686" s="515" t="s">
        <v>8420</v>
      </c>
      <c r="C686" s="581">
        <v>3</v>
      </c>
      <c r="D686" s="523">
        <v>0.6</v>
      </c>
      <c r="E686" s="523">
        <v>0.19</v>
      </c>
      <c r="F686" s="523"/>
      <c r="G686" s="523">
        <f t="shared" si="19"/>
        <v>0.34</v>
      </c>
      <c r="H686" s="510"/>
      <c r="I686" s="510"/>
    </row>
    <row r="687" spans="1:12" ht="15.75" x14ac:dyDescent="0.25">
      <c r="A687" s="525"/>
      <c r="B687" s="515" t="s">
        <v>8339</v>
      </c>
      <c r="C687" s="581">
        <v>3</v>
      </c>
      <c r="D687" s="523">
        <v>0.6</v>
      </c>
      <c r="E687" s="523">
        <v>0.19</v>
      </c>
      <c r="F687" s="523"/>
      <c r="G687" s="523">
        <f t="shared" si="19"/>
        <v>0.34</v>
      </c>
      <c r="H687" s="510"/>
      <c r="I687" s="510"/>
    </row>
    <row r="688" spans="1:12" ht="15.75" x14ac:dyDescent="0.25">
      <c r="A688" s="525"/>
      <c r="B688" s="515" t="s">
        <v>8421</v>
      </c>
      <c r="C688" s="581">
        <v>1</v>
      </c>
      <c r="D688" s="523">
        <v>0.6</v>
      </c>
      <c r="E688" s="523">
        <v>0.19</v>
      </c>
      <c r="F688" s="523"/>
      <c r="G688" s="523">
        <f t="shared" si="19"/>
        <v>0.11</v>
      </c>
      <c r="H688" s="510"/>
      <c r="I688" s="510"/>
    </row>
    <row r="689" spans="1:11" ht="15.75" x14ac:dyDescent="0.25">
      <c r="A689" s="525"/>
      <c r="B689" s="515" t="s">
        <v>8350</v>
      </c>
      <c r="C689" s="581">
        <v>3</v>
      </c>
      <c r="D689" s="523">
        <v>0.6</v>
      </c>
      <c r="E689" s="523">
        <v>0.19</v>
      </c>
      <c r="F689" s="523"/>
      <c r="G689" s="523">
        <f t="shared" si="19"/>
        <v>0.34</v>
      </c>
      <c r="H689" s="510"/>
      <c r="I689" s="510"/>
    </row>
    <row r="690" spans="1:11" ht="15.75" x14ac:dyDescent="0.25">
      <c r="A690" s="525"/>
      <c r="B690" s="515" t="s">
        <v>8348</v>
      </c>
      <c r="C690" s="581">
        <v>3</v>
      </c>
      <c r="D690" s="523">
        <v>0.6</v>
      </c>
      <c r="E690" s="523">
        <v>0.19</v>
      </c>
      <c r="F690" s="523"/>
      <c r="G690" s="523">
        <f t="shared" si="19"/>
        <v>0.34</v>
      </c>
      <c r="H690" s="510"/>
      <c r="I690" s="510"/>
    </row>
    <row r="691" spans="1:11" ht="15.75" x14ac:dyDescent="0.25">
      <c r="A691" s="525"/>
      <c r="B691" s="515" t="s">
        <v>8349</v>
      </c>
      <c r="C691" s="581">
        <v>3</v>
      </c>
      <c r="D691" s="523">
        <v>0.6</v>
      </c>
      <c r="E691" s="523">
        <v>0.19</v>
      </c>
      <c r="F691" s="523"/>
      <c r="G691" s="523">
        <f t="shared" si="19"/>
        <v>0.34</v>
      </c>
      <c r="H691" s="510"/>
      <c r="I691" s="510"/>
    </row>
    <row r="692" spans="1:11" ht="15.75" x14ac:dyDescent="0.25">
      <c r="A692" s="525"/>
      <c r="B692" s="515" t="s">
        <v>8422</v>
      </c>
      <c r="C692" s="581">
        <v>3</v>
      </c>
      <c r="D692" s="523">
        <v>0.6</v>
      </c>
      <c r="E692" s="523">
        <v>0.19</v>
      </c>
      <c r="F692" s="523"/>
      <c r="G692" s="523">
        <f t="shared" si="19"/>
        <v>0.34</v>
      </c>
      <c r="H692" s="510"/>
      <c r="I692" s="510"/>
    </row>
    <row r="693" spans="1:11" ht="15.75" x14ac:dyDescent="0.25">
      <c r="A693" s="525"/>
      <c r="B693" s="515" t="s">
        <v>8423</v>
      </c>
      <c r="C693" s="581">
        <v>5</v>
      </c>
      <c r="D693" s="523">
        <v>0.6</v>
      </c>
      <c r="E693" s="523">
        <v>0.19</v>
      </c>
      <c r="F693" s="523"/>
      <c r="G693" s="523">
        <f t="shared" si="19"/>
        <v>0.56999999999999995</v>
      </c>
      <c r="H693" s="510"/>
      <c r="I693" s="510"/>
    </row>
    <row r="694" spans="1:11" ht="15.75" x14ac:dyDescent="0.25">
      <c r="A694" s="525"/>
      <c r="B694" s="515" t="s">
        <v>8424</v>
      </c>
      <c r="C694" s="581">
        <v>4</v>
      </c>
      <c r="D694" s="523">
        <v>0.6</v>
      </c>
      <c r="E694" s="523">
        <v>0.19</v>
      </c>
      <c r="F694" s="523"/>
      <c r="G694" s="523">
        <f t="shared" si="19"/>
        <v>0.46</v>
      </c>
      <c r="H694" s="510"/>
      <c r="I694" s="510"/>
    </row>
    <row r="695" spans="1:11" ht="15.75" x14ac:dyDescent="0.25">
      <c r="A695" s="525"/>
      <c r="B695" s="515" t="s">
        <v>8425</v>
      </c>
      <c r="C695" s="581">
        <v>3</v>
      </c>
      <c r="D695" s="523">
        <v>0.6</v>
      </c>
      <c r="E695" s="523">
        <v>0.19</v>
      </c>
      <c r="F695" s="523"/>
      <c r="G695" s="523">
        <f t="shared" si="19"/>
        <v>0.34</v>
      </c>
      <c r="H695" s="510"/>
      <c r="I695" s="510"/>
    </row>
    <row r="696" spans="1:11" ht="15.75" x14ac:dyDescent="0.25">
      <c r="A696" s="525"/>
      <c r="B696" s="515" t="s">
        <v>8403</v>
      </c>
      <c r="C696" s="581">
        <v>3</v>
      </c>
      <c r="D696" s="523">
        <v>0.6</v>
      </c>
      <c r="E696" s="523">
        <v>0.19</v>
      </c>
      <c r="F696" s="523"/>
      <c r="G696" s="523">
        <f t="shared" si="19"/>
        <v>0.34</v>
      </c>
      <c r="H696" s="510"/>
      <c r="I696" s="510"/>
    </row>
    <row r="697" spans="1:11" ht="15.75" x14ac:dyDescent="0.25">
      <c r="A697" s="564"/>
      <c r="B697" s="564" t="s">
        <v>8438</v>
      </c>
      <c r="C697" s="581"/>
      <c r="D697" s="581"/>
      <c r="E697" s="581"/>
      <c r="F697" s="581"/>
      <c r="G697" s="581"/>
      <c r="H697" s="565"/>
      <c r="I697" s="565"/>
      <c r="J697" s="552"/>
      <c r="K697" s="537"/>
    </row>
    <row r="698" spans="1:11" ht="15.75" x14ac:dyDescent="0.25">
      <c r="A698" s="525"/>
      <c r="B698" s="515" t="s">
        <v>8359</v>
      </c>
      <c r="C698" s="581">
        <v>6</v>
      </c>
      <c r="D698" s="523">
        <v>0.6</v>
      </c>
      <c r="E698" s="523">
        <v>0.19</v>
      </c>
      <c r="F698" s="523"/>
      <c r="G698" s="523">
        <f t="shared" ref="G698:G720" si="20">ROUND(C698*D698*E698,2)</f>
        <v>0.68</v>
      </c>
      <c r="H698" s="510"/>
      <c r="I698" s="510"/>
    </row>
    <row r="699" spans="1:11" ht="15.75" x14ac:dyDescent="0.25">
      <c r="A699" s="525"/>
      <c r="B699" s="515" t="s">
        <v>8360</v>
      </c>
      <c r="C699" s="581">
        <v>3</v>
      </c>
      <c r="D699" s="523">
        <v>0.6</v>
      </c>
      <c r="E699" s="523">
        <v>0.19</v>
      </c>
      <c r="F699" s="523"/>
      <c r="G699" s="523">
        <f t="shared" si="20"/>
        <v>0.34</v>
      </c>
      <c r="H699" s="510"/>
      <c r="I699" s="510"/>
    </row>
    <row r="700" spans="1:11" ht="15.75" x14ac:dyDescent="0.25">
      <c r="A700" s="525"/>
      <c r="B700" s="515" t="s">
        <v>8402</v>
      </c>
      <c r="C700" s="581">
        <v>4</v>
      </c>
      <c r="D700" s="523">
        <v>0.6</v>
      </c>
      <c r="E700" s="523">
        <v>0.19</v>
      </c>
      <c r="F700" s="523"/>
      <c r="G700" s="523">
        <f t="shared" si="20"/>
        <v>0.46</v>
      </c>
      <c r="H700" s="510"/>
      <c r="I700" s="510"/>
    </row>
    <row r="701" spans="1:11" ht="15.75" x14ac:dyDescent="0.25">
      <c r="A701" s="525"/>
      <c r="B701" s="515" t="s">
        <v>8365</v>
      </c>
      <c r="C701" s="581">
        <v>4</v>
      </c>
      <c r="D701" s="523">
        <v>0.6</v>
      </c>
      <c r="E701" s="523">
        <v>0.19</v>
      </c>
      <c r="F701" s="523"/>
      <c r="G701" s="523">
        <f t="shared" si="20"/>
        <v>0.46</v>
      </c>
      <c r="H701" s="510"/>
      <c r="I701" s="510"/>
    </row>
    <row r="702" spans="1:11" ht="15.75" x14ac:dyDescent="0.25">
      <c r="A702" s="525"/>
      <c r="B702" s="515" t="s">
        <v>8366</v>
      </c>
      <c r="C702" s="581">
        <v>8</v>
      </c>
      <c r="D702" s="523">
        <v>0.6</v>
      </c>
      <c r="E702" s="523">
        <v>0.19</v>
      </c>
      <c r="F702" s="523"/>
      <c r="G702" s="523">
        <f t="shared" si="20"/>
        <v>0.91</v>
      </c>
      <c r="H702" s="510"/>
      <c r="I702" s="510"/>
    </row>
    <row r="703" spans="1:11" ht="15.75" x14ac:dyDescent="0.25">
      <c r="A703" s="525"/>
      <c r="B703" s="515" t="s">
        <v>8368</v>
      </c>
      <c r="C703" s="581">
        <v>9</v>
      </c>
      <c r="D703" s="523">
        <v>0.6</v>
      </c>
      <c r="E703" s="523">
        <v>0.19</v>
      </c>
      <c r="F703" s="523"/>
      <c r="G703" s="523">
        <f t="shared" si="20"/>
        <v>1.03</v>
      </c>
      <c r="H703" s="510"/>
      <c r="I703" s="510"/>
    </row>
    <row r="704" spans="1:11" ht="15.75" x14ac:dyDescent="0.25">
      <c r="A704" s="525"/>
      <c r="B704" s="515" t="s">
        <v>8373</v>
      </c>
      <c r="C704" s="581">
        <v>3</v>
      </c>
      <c r="D704" s="523">
        <v>0.6</v>
      </c>
      <c r="E704" s="523">
        <v>0.19</v>
      </c>
      <c r="F704" s="523"/>
      <c r="G704" s="523">
        <f t="shared" si="20"/>
        <v>0.34</v>
      </c>
      <c r="H704" s="510"/>
      <c r="I704" s="510"/>
    </row>
    <row r="705" spans="1:9" ht="15.75" x14ac:dyDescent="0.25">
      <c r="A705" s="525"/>
      <c r="B705" s="515" t="s">
        <v>8426</v>
      </c>
      <c r="C705" s="581">
        <v>2</v>
      </c>
      <c r="D705" s="523">
        <v>0.6</v>
      </c>
      <c r="E705" s="523">
        <v>0.19</v>
      </c>
      <c r="F705" s="523"/>
      <c r="G705" s="523">
        <f t="shared" si="20"/>
        <v>0.23</v>
      </c>
      <c r="H705" s="510"/>
      <c r="I705" s="510"/>
    </row>
    <row r="706" spans="1:9" ht="15.75" x14ac:dyDescent="0.25">
      <c r="A706" s="525"/>
      <c r="B706" s="515" t="s">
        <v>8376</v>
      </c>
      <c r="C706" s="581">
        <v>6</v>
      </c>
      <c r="D706" s="523">
        <v>0.6</v>
      </c>
      <c r="E706" s="523">
        <v>0.19</v>
      </c>
      <c r="F706" s="523"/>
      <c r="G706" s="523">
        <f t="shared" si="20"/>
        <v>0.68</v>
      </c>
      <c r="H706" s="510"/>
      <c r="I706" s="510"/>
    </row>
    <row r="707" spans="1:9" ht="15.75" x14ac:dyDescent="0.25">
      <c r="A707" s="525"/>
      <c r="B707" s="515" t="s">
        <v>8377</v>
      </c>
      <c r="C707" s="581">
        <v>3</v>
      </c>
      <c r="D707" s="523">
        <v>0.6</v>
      </c>
      <c r="E707" s="523">
        <v>0.19</v>
      </c>
      <c r="F707" s="523"/>
      <c r="G707" s="523">
        <f t="shared" si="20"/>
        <v>0.34</v>
      </c>
      <c r="H707" s="510"/>
      <c r="I707" s="510"/>
    </row>
    <row r="708" spans="1:9" ht="15.75" x14ac:dyDescent="0.25">
      <c r="A708" s="525"/>
      <c r="B708" s="515" t="s">
        <v>8380</v>
      </c>
      <c r="C708" s="581">
        <v>4</v>
      </c>
      <c r="D708" s="523">
        <v>0.6</v>
      </c>
      <c r="E708" s="523">
        <v>0.19</v>
      </c>
      <c r="F708" s="523"/>
      <c r="G708" s="523">
        <f t="shared" si="20"/>
        <v>0.46</v>
      </c>
      <c r="H708" s="510"/>
      <c r="I708" s="510"/>
    </row>
    <row r="709" spans="1:9" ht="15.75" x14ac:dyDescent="0.25">
      <c r="A709" s="525"/>
      <c r="B709" s="515" t="s">
        <v>8427</v>
      </c>
      <c r="C709" s="581">
        <v>2</v>
      </c>
      <c r="D709" s="523">
        <v>0.6</v>
      </c>
      <c r="E709" s="523">
        <v>0.19</v>
      </c>
      <c r="F709" s="523"/>
      <c r="G709" s="523">
        <f t="shared" si="20"/>
        <v>0.23</v>
      </c>
      <c r="H709" s="510"/>
      <c r="I709" s="510"/>
    </row>
    <row r="710" spans="1:9" ht="15.75" x14ac:dyDescent="0.25">
      <c r="A710" s="525"/>
      <c r="B710" s="515" t="s">
        <v>8382</v>
      </c>
      <c r="C710" s="581">
        <v>3</v>
      </c>
      <c r="D710" s="523">
        <v>0.6</v>
      </c>
      <c r="E710" s="523">
        <v>0.19</v>
      </c>
      <c r="F710" s="523"/>
      <c r="G710" s="523">
        <f t="shared" si="20"/>
        <v>0.34</v>
      </c>
      <c r="H710" s="510"/>
      <c r="I710" s="510"/>
    </row>
    <row r="711" spans="1:9" ht="15.75" x14ac:dyDescent="0.25">
      <c r="A711" s="525"/>
      <c r="B711" s="515" t="s">
        <v>8428</v>
      </c>
      <c r="C711" s="581">
        <v>3</v>
      </c>
      <c r="D711" s="523">
        <v>0.6</v>
      </c>
      <c r="E711" s="523">
        <v>0.19</v>
      </c>
      <c r="F711" s="523"/>
      <c r="G711" s="523">
        <f t="shared" si="20"/>
        <v>0.34</v>
      </c>
      <c r="H711" s="510"/>
      <c r="I711" s="510"/>
    </row>
    <row r="712" spans="1:9" ht="15.75" x14ac:dyDescent="0.25">
      <c r="A712" s="525"/>
      <c r="B712" s="515" t="s">
        <v>8429</v>
      </c>
      <c r="C712" s="581">
        <v>3</v>
      </c>
      <c r="D712" s="523">
        <v>0.6</v>
      </c>
      <c r="E712" s="523">
        <v>0.19</v>
      </c>
      <c r="F712" s="523"/>
      <c r="G712" s="523">
        <f t="shared" si="20"/>
        <v>0.34</v>
      </c>
      <c r="H712" s="510"/>
      <c r="I712" s="510"/>
    </row>
    <row r="713" spans="1:9" ht="15.75" x14ac:dyDescent="0.25">
      <c r="A713" s="525"/>
      <c r="B713" s="515" t="s">
        <v>8388</v>
      </c>
      <c r="C713" s="581">
        <v>4</v>
      </c>
      <c r="D713" s="523">
        <v>0.6</v>
      </c>
      <c r="E713" s="523">
        <v>0.19</v>
      </c>
      <c r="F713" s="523"/>
      <c r="G713" s="523">
        <f t="shared" si="20"/>
        <v>0.46</v>
      </c>
      <c r="H713" s="510"/>
      <c r="I713" s="510"/>
    </row>
    <row r="714" spans="1:9" ht="15.75" x14ac:dyDescent="0.25">
      <c r="A714" s="525"/>
      <c r="B714" s="515" t="s">
        <v>8389</v>
      </c>
      <c r="C714" s="581">
        <v>2</v>
      </c>
      <c r="D714" s="523">
        <v>0.6</v>
      </c>
      <c r="E714" s="523">
        <v>0.19</v>
      </c>
      <c r="F714" s="523"/>
      <c r="G714" s="523">
        <f t="shared" si="20"/>
        <v>0.23</v>
      </c>
      <c r="H714" s="510"/>
      <c r="I714" s="510"/>
    </row>
    <row r="715" spans="1:9" ht="15.75" x14ac:dyDescent="0.25">
      <c r="A715" s="525"/>
      <c r="B715" s="515" t="s">
        <v>8430</v>
      </c>
      <c r="C715" s="581">
        <v>4</v>
      </c>
      <c r="D715" s="523">
        <v>0.6</v>
      </c>
      <c r="E715" s="523">
        <v>0.19</v>
      </c>
      <c r="F715" s="523"/>
      <c r="G715" s="523">
        <f t="shared" si="20"/>
        <v>0.46</v>
      </c>
      <c r="H715" s="510"/>
      <c r="I715" s="510"/>
    </row>
    <row r="716" spans="1:9" ht="15.75" x14ac:dyDescent="0.25">
      <c r="A716" s="525"/>
      <c r="B716" s="515" t="s">
        <v>8392</v>
      </c>
      <c r="C716" s="581">
        <v>5</v>
      </c>
      <c r="D716" s="523">
        <v>0.6</v>
      </c>
      <c r="E716" s="523">
        <v>0.19</v>
      </c>
      <c r="F716" s="523"/>
      <c r="G716" s="523">
        <f t="shared" si="20"/>
        <v>0.56999999999999995</v>
      </c>
      <c r="H716" s="510"/>
      <c r="I716" s="510"/>
    </row>
    <row r="717" spans="1:9" ht="15.75" x14ac:dyDescent="0.25">
      <c r="A717" s="525"/>
      <c r="B717" s="515" t="s">
        <v>8394</v>
      </c>
      <c r="C717" s="581">
        <v>4</v>
      </c>
      <c r="D717" s="523">
        <v>0.6</v>
      </c>
      <c r="E717" s="523">
        <v>0.19</v>
      </c>
      <c r="F717" s="523"/>
      <c r="G717" s="523">
        <f t="shared" si="20"/>
        <v>0.46</v>
      </c>
      <c r="H717" s="510"/>
      <c r="I717" s="510"/>
    </row>
    <row r="718" spans="1:9" ht="15.75" x14ac:dyDescent="0.25">
      <c r="A718" s="525"/>
      <c r="B718" s="515" t="s">
        <v>8395</v>
      </c>
      <c r="C718" s="581">
        <v>6</v>
      </c>
      <c r="D718" s="523">
        <v>0.6</v>
      </c>
      <c r="E718" s="523">
        <v>0.19</v>
      </c>
      <c r="F718" s="523"/>
      <c r="G718" s="523">
        <f t="shared" si="20"/>
        <v>0.68</v>
      </c>
      <c r="H718" s="510"/>
      <c r="I718" s="510"/>
    </row>
    <row r="719" spans="1:9" ht="15.75" x14ac:dyDescent="0.25">
      <c r="A719" s="525"/>
      <c r="B719" s="515" t="s">
        <v>8431</v>
      </c>
      <c r="C719" s="581">
        <v>3</v>
      </c>
      <c r="D719" s="523">
        <v>0.6</v>
      </c>
      <c r="E719" s="523">
        <v>0.19</v>
      </c>
      <c r="F719" s="523"/>
      <c r="G719" s="523">
        <f t="shared" si="20"/>
        <v>0.34</v>
      </c>
      <c r="H719" s="510"/>
      <c r="I719" s="510"/>
    </row>
    <row r="720" spans="1:9" ht="15.75" x14ac:dyDescent="0.25">
      <c r="A720" s="525"/>
      <c r="B720" s="515" t="s">
        <v>8400</v>
      </c>
      <c r="C720" s="581">
        <v>2</v>
      </c>
      <c r="D720" s="523">
        <v>0.6</v>
      </c>
      <c r="E720" s="523">
        <v>0.19</v>
      </c>
      <c r="F720" s="523"/>
      <c r="G720" s="523">
        <f t="shared" si="20"/>
        <v>0.23</v>
      </c>
      <c r="H720" s="510"/>
      <c r="I720" s="510"/>
    </row>
    <row r="721" spans="1:14" ht="15.75" x14ac:dyDescent="0.25">
      <c r="A721" s="564"/>
      <c r="B721" s="564" t="s">
        <v>8439</v>
      </c>
      <c r="C721" s="581"/>
      <c r="D721" s="581"/>
      <c r="E721" s="581"/>
      <c r="F721" s="581"/>
      <c r="G721" s="581"/>
      <c r="H721" s="565"/>
      <c r="I721" s="565"/>
      <c r="J721" s="552"/>
      <c r="K721" s="537"/>
    </row>
    <row r="722" spans="1:14" ht="15.75" x14ac:dyDescent="0.25">
      <c r="A722" s="525"/>
      <c r="B722" s="515" t="s">
        <v>8340</v>
      </c>
      <c r="C722" s="581">
        <v>3</v>
      </c>
      <c r="D722" s="523">
        <v>0.6</v>
      </c>
      <c r="E722" s="523">
        <v>0.19</v>
      </c>
      <c r="F722" s="523"/>
      <c r="G722" s="523">
        <f>ROUND(C722*D722*E722,2)</f>
        <v>0.34</v>
      </c>
      <c r="H722" s="510"/>
      <c r="I722" s="510"/>
    </row>
    <row r="723" spans="1:14" ht="15.75" x14ac:dyDescent="0.25">
      <c r="A723" s="525"/>
      <c r="B723" s="526"/>
      <c r="C723" s="523"/>
      <c r="D723" s="523"/>
      <c r="E723" s="523"/>
      <c r="F723" s="523"/>
      <c r="G723" s="523"/>
      <c r="H723" s="510"/>
      <c r="I723" s="510"/>
    </row>
    <row r="724" spans="1:14" ht="15.75" x14ac:dyDescent="0.25">
      <c r="A724" s="564"/>
      <c r="B724" s="500" t="s">
        <v>8440</v>
      </c>
      <c r="C724" s="581"/>
      <c r="D724" s="581"/>
      <c r="E724" s="581"/>
      <c r="F724" s="581"/>
      <c r="G724" s="581"/>
      <c r="H724" s="565"/>
      <c r="I724" s="565"/>
      <c r="J724" s="552"/>
      <c r="K724" s="537"/>
    </row>
    <row r="725" spans="1:14" ht="15.75" x14ac:dyDescent="0.25">
      <c r="A725" s="525"/>
      <c r="B725" s="515" t="s">
        <v>8432</v>
      </c>
      <c r="C725" s="581">
        <v>2</v>
      </c>
      <c r="D725" s="523">
        <v>0.6</v>
      </c>
      <c r="E725" s="523">
        <v>0.19</v>
      </c>
      <c r="F725" s="523"/>
      <c r="G725" s="523">
        <f t="shared" ref="G725:G729" si="21">ROUND(C725*D725*E725,2)</f>
        <v>0.23</v>
      </c>
      <c r="H725" s="510"/>
      <c r="I725" s="510"/>
    </row>
    <row r="726" spans="1:14" ht="15.75" x14ac:dyDescent="0.25">
      <c r="A726" s="525"/>
      <c r="B726" s="515" t="s">
        <v>8433</v>
      </c>
      <c r="C726" s="581">
        <v>2</v>
      </c>
      <c r="D726" s="523">
        <v>0.6</v>
      </c>
      <c r="E726" s="523">
        <v>0.19</v>
      </c>
      <c r="F726" s="523"/>
      <c r="G726" s="523">
        <f t="shared" si="21"/>
        <v>0.23</v>
      </c>
      <c r="H726" s="510"/>
      <c r="I726" s="510"/>
    </row>
    <row r="727" spans="1:14" ht="15.75" x14ac:dyDescent="0.25">
      <c r="A727" s="525"/>
      <c r="B727" s="515" t="s">
        <v>8379</v>
      </c>
      <c r="C727" s="581">
        <v>3</v>
      </c>
      <c r="D727" s="523">
        <v>0.6</v>
      </c>
      <c r="E727" s="523">
        <v>0.19</v>
      </c>
      <c r="F727" s="523"/>
      <c r="G727" s="523">
        <f t="shared" si="21"/>
        <v>0.34</v>
      </c>
      <c r="H727" s="510"/>
      <c r="I727" s="510"/>
    </row>
    <row r="728" spans="1:14" ht="15.75" x14ac:dyDescent="0.25">
      <c r="A728" s="525"/>
      <c r="B728" s="515" t="s">
        <v>8378</v>
      </c>
      <c r="C728" s="581">
        <v>3</v>
      </c>
      <c r="D728" s="523">
        <v>0.6</v>
      </c>
      <c r="E728" s="523">
        <v>0.19</v>
      </c>
      <c r="F728" s="523"/>
      <c r="G728" s="523">
        <f t="shared" si="21"/>
        <v>0.34</v>
      </c>
      <c r="H728" s="510"/>
      <c r="I728" s="510"/>
    </row>
    <row r="729" spans="1:14" ht="15.75" x14ac:dyDescent="0.25">
      <c r="A729" s="525"/>
      <c r="B729" s="515" t="s">
        <v>8364</v>
      </c>
      <c r="C729" s="581">
        <v>1</v>
      </c>
      <c r="D729" s="523">
        <v>0.6</v>
      </c>
      <c r="E729" s="523">
        <v>0.19</v>
      </c>
      <c r="F729" s="523"/>
      <c r="G729" s="523">
        <f t="shared" si="21"/>
        <v>0.11</v>
      </c>
      <c r="H729" s="510"/>
      <c r="I729" s="510"/>
    </row>
    <row r="730" spans="1:14" s="517" customFormat="1" ht="15.75" x14ac:dyDescent="0.25">
      <c r="A730" s="564"/>
      <c r="B730" s="564" t="s">
        <v>8441</v>
      </c>
      <c r="C730" s="581"/>
      <c r="D730" s="581"/>
      <c r="E730" s="581"/>
      <c r="F730" s="581"/>
      <c r="G730" s="581"/>
      <c r="H730" s="565"/>
      <c r="I730" s="565"/>
      <c r="J730" s="552"/>
      <c r="K730" s="537"/>
      <c r="L730" s="503"/>
      <c r="M730" s="505"/>
      <c r="N730" s="505"/>
    </row>
    <row r="731" spans="1:14" ht="15.75" x14ac:dyDescent="0.25">
      <c r="A731" s="525"/>
      <c r="B731" s="515" t="s">
        <v>8361</v>
      </c>
      <c r="C731" s="581">
        <v>2</v>
      </c>
      <c r="D731" s="523">
        <v>0.6</v>
      </c>
      <c r="E731" s="523">
        <v>0.19</v>
      </c>
      <c r="F731" s="523"/>
      <c r="G731" s="523">
        <f t="shared" ref="G731:G737" si="22">ROUND(C731*D731*E731,2)</f>
        <v>0.23</v>
      </c>
      <c r="H731" s="510"/>
      <c r="I731" s="510"/>
    </row>
    <row r="732" spans="1:14" ht="15.75" x14ac:dyDescent="0.25">
      <c r="A732" s="525"/>
      <c r="B732" s="515" t="s">
        <v>8364</v>
      </c>
      <c r="C732" s="581">
        <v>1</v>
      </c>
      <c r="D732" s="523">
        <v>0.6</v>
      </c>
      <c r="E732" s="523">
        <v>0.19</v>
      </c>
      <c r="F732" s="523"/>
      <c r="G732" s="523">
        <f t="shared" si="22"/>
        <v>0.11</v>
      </c>
      <c r="H732" s="510"/>
      <c r="I732" s="510"/>
    </row>
    <row r="733" spans="1:14" ht="15.75" x14ac:dyDescent="0.25">
      <c r="A733" s="525"/>
      <c r="B733" s="515" t="s">
        <v>8434</v>
      </c>
      <c r="C733" s="581">
        <v>2</v>
      </c>
      <c r="D733" s="523">
        <v>0.6</v>
      </c>
      <c r="E733" s="523">
        <v>0.19</v>
      </c>
      <c r="F733" s="523"/>
      <c r="G733" s="523">
        <f t="shared" si="22"/>
        <v>0.23</v>
      </c>
      <c r="H733" s="510"/>
      <c r="I733" s="510"/>
    </row>
    <row r="734" spans="1:14" ht="15.75" x14ac:dyDescent="0.25">
      <c r="A734" s="525"/>
      <c r="B734" s="515" t="s">
        <v>8435</v>
      </c>
      <c r="C734" s="581">
        <v>2</v>
      </c>
      <c r="D734" s="523">
        <v>0.6</v>
      </c>
      <c r="E734" s="523">
        <v>0.19</v>
      </c>
      <c r="F734" s="523"/>
      <c r="G734" s="523">
        <f t="shared" si="22"/>
        <v>0.23</v>
      </c>
      <c r="H734" s="510"/>
      <c r="I734" s="510"/>
    </row>
    <row r="735" spans="1:14" ht="15.75" x14ac:dyDescent="0.25">
      <c r="A735" s="525"/>
      <c r="B735" s="515" t="s">
        <v>8379</v>
      </c>
      <c r="C735" s="581">
        <v>3</v>
      </c>
      <c r="D735" s="523">
        <v>0.6</v>
      </c>
      <c r="E735" s="523">
        <v>0.19</v>
      </c>
      <c r="F735" s="523"/>
      <c r="G735" s="523">
        <f t="shared" si="22"/>
        <v>0.34</v>
      </c>
      <c r="H735" s="510"/>
      <c r="I735" s="510"/>
    </row>
    <row r="736" spans="1:14" ht="15.75" x14ac:dyDescent="0.25">
      <c r="A736" s="525"/>
      <c r="B736" s="515" t="s">
        <v>8378</v>
      </c>
      <c r="C736" s="581">
        <v>3</v>
      </c>
      <c r="D736" s="523">
        <v>0.6</v>
      </c>
      <c r="E736" s="523">
        <v>0.19</v>
      </c>
      <c r="F736" s="523"/>
      <c r="G736" s="523">
        <f t="shared" si="22"/>
        <v>0.34</v>
      </c>
      <c r="H736" s="510"/>
      <c r="I736" s="510"/>
    </row>
    <row r="737" spans="1:14" ht="15.75" x14ac:dyDescent="0.25">
      <c r="A737" s="525"/>
      <c r="B737" s="515" t="s">
        <v>8436</v>
      </c>
      <c r="C737" s="581">
        <v>1</v>
      </c>
      <c r="D737" s="523">
        <v>0.6</v>
      </c>
      <c r="E737" s="523">
        <v>0.19</v>
      </c>
      <c r="F737" s="523"/>
      <c r="G737" s="523">
        <f t="shared" si="22"/>
        <v>0.11</v>
      </c>
      <c r="H737" s="510"/>
      <c r="I737" s="510"/>
    </row>
    <row r="738" spans="1:14" s="517" customFormat="1" ht="15.75" x14ac:dyDescent="0.25">
      <c r="A738" s="564"/>
      <c r="B738" s="564" t="s">
        <v>8442</v>
      </c>
      <c r="C738" s="581"/>
      <c r="D738" s="581"/>
      <c r="E738" s="581"/>
      <c r="F738" s="581"/>
      <c r="G738" s="581"/>
      <c r="H738" s="565"/>
      <c r="I738" s="565"/>
      <c r="J738" s="552"/>
      <c r="K738" s="537"/>
      <c r="L738" s="503"/>
      <c r="M738" s="505"/>
      <c r="N738" s="505"/>
    </row>
    <row r="739" spans="1:14" ht="15.75" x14ac:dyDescent="0.25">
      <c r="A739" s="525"/>
      <c r="B739" s="515" t="s">
        <v>8340</v>
      </c>
      <c r="C739" s="581">
        <v>24</v>
      </c>
      <c r="D739" s="523">
        <v>0.6</v>
      </c>
      <c r="E739" s="523">
        <v>0.19</v>
      </c>
      <c r="F739" s="523"/>
      <c r="G739" s="523">
        <f t="shared" ref="G739:G740" si="23">ROUND(C739*D739*E739,2)</f>
        <v>2.74</v>
      </c>
      <c r="H739" s="510"/>
      <c r="I739" s="510"/>
    </row>
    <row r="740" spans="1:14" ht="15.75" x14ac:dyDescent="0.25">
      <c r="A740" s="525"/>
      <c r="B740" s="515" t="s">
        <v>8404</v>
      </c>
      <c r="C740" s="581">
        <v>1</v>
      </c>
      <c r="D740" s="523">
        <v>0.6</v>
      </c>
      <c r="E740" s="523">
        <v>0.19</v>
      </c>
      <c r="F740" s="523"/>
      <c r="G740" s="523">
        <f t="shared" si="23"/>
        <v>0.11</v>
      </c>
      <c r="H740" s="510"/>
      <c r="I740" s="510"/>
    </row>
    <row r="741" spans="1:14" s="512" customFormat="1" ht="15.75" x14ac:dyDescent="0.25">
      <c r="A741" s="525" t="str">
        <f>Planilha!A103</f>
        <v>12.2</v>
      </c>
      <c r="B741" s="626" t="str">
        <f>Planilha!D103</f>
        <v>PROTEÇÃO DE PORTA RADIOLÓGICA EM CHUMBO 1,10x2,10</v>
      </c>
      <c r="C741" s="581"/>
      <c r="D741" s="523"/>
      <c r="E741" s="523"/>
      <c r="F741" s="523"/>
      <c r="G741" s="523"/>
      <c r="H741" s="510">
        <v>1</v>
      </c>
      <c r="I741" s="510" t="str">
        <f>Planilha!E103</f>
        <v>UNID</v>
      </c>
      <c r="J741" s="507"/>
      <c r="K741" s="503"/>
      <c r="M741" s="505"/>
      <c r="N741" s="505"/>
    </row>
    <row r="742" spans="1:14" s="522" customFormat="1" ht="15.75" x14ac:dyDescent="0.25">
      <c r="A742" s="525" t="str">
        <f>Planilha!A104</f>
        <v>12.3</v>
      </c>
      <c r="B742" s="582" t="str">
        <f>Planilha!D104</f>
        <v>PROTEÇÃO DE PORTA RADIOLÓGICA EM CHUMBO 0,90x2,10</v>
      </c>
      <c r="C742" s="581"/>
      <c r="D742" s="523"/>
      <c r="E742" s="523"/>
      <c r="F742" s="523"/>
      <c r="G742" s="523"/>
      <c r="H742" s="510">
        <v>1</v>
      </c>
      <c r="I742" s="510" t="str">
        <f>Planilha!E104</f>
        <v>UNID</v>
      </c>
      <c r="J742" s="507"/>
      <c r="K742" s="507"/>
      <c r="L742" s="503"/>
      <c r="M742" s="505"/>
      <c r="N742" s="505"/>
    </row>
    <row r="743" spans="1:14" ht="31.5" x14ac:dyDescent="0.25">
      <c r="A743" s="525" t="str">
        <f>Planilha!A105</f>
        <v>12.4</v>
      </c>
      <c r="B743" s="526" t="s">
        <v>1286</v>
      </c>
      <c r="C743" s="523"/>
      <c r="D743" s="523"/>
      <c r="E743" s="523"/>
      <c r="F743" s="523"/>
      <c r="G743" s="523"/>
      <c r="H743" s="510">
        <f>ROUND(((G745+G747+G748)-(G751+G752+G753+G754)),2)</f>
        <v>197.86</v>
      </c>
      <c r="I743" s="510" t="str">
        <f>Planilha!E105</f>
        <v>M</v>
      </c>
    </row>
    <row r="744" spans="1:14" ht="15.75" x14ac:dyDescent="0.25">
      <c r="A744" s="564"/>
      <c r="B744" s="500" t="s">
        <v>8130</v>
      </c>
      <c r="C744" s="581"/>
      <c r="D744" s="581"/>
      <c r="E744" s="581"/>
      <c r="F744" s="581"/>
      <c r="G744" s="581"/>
      <c r="H744" s="581"/>
      <c r="I744" s="565"/>
      <c r="J744" s="552"/>
      <c r="K744" s="537"/>
    </row>
    <row r="745" spans="1:14" ht="15.75" x14ac:dyDescent="0.25">
      <c r="A745" s="525"/>
      <c r="B745" s="515" t="s">
        <v>8325</v>
      </c>
      <c r="C745" s="523"/>
      <c r="D745" s="523"/>
      <c r="E745" s="523"/>
      <c r="F745" s="581"/>
      <c r="G745" s="581">
        <f>80.91+21.91</f>
        <v>102.82</v>
      </c>
      <c r="H745" s="510"/>
      <c r="I745" s="510"/>
    </row>
    <row r="746" spans="1:14" ht="15.75" x14ac:dyDescent="0.25">
      <c r="A746" s="564"/>
      <c r="B746" s="564" t="s">
        <v>8203</v>
      </c>
      <c r="C746" s="581"/>
      <c r="D746" s="581"/>
      <c r="E746" s="581"/>
      <c r="F746" s="581"/>
      <c r="G746" s="581"/>
      <c r="H746" s="581"/>
      <c r="I746" s="565"/>
      <c r="J746" s="552"/>
      <c r="K746" s="537"/>
    </row>
    <row r="747" spans="1:14" ht="15.75" x14ac:dyDescent="0.25">
      <c r="A747" s="525"/>
      <c r="B747" s="515" t="s">
        <v>8359</v>
      </c>
      <c r="C747" s="523"/>
      <c r="D747" s="523"/>
      <c r="E747" s="523"/>
      <c r="F747" s="581"/>
      <c r="G747" s="581">
        <v>24.21</v>
      </c>
      <c r="H747" s="510"/>
      <c r="I747" s="510"/>
    </row>
    <row r="748" spans="1:14" ht="15.75" x14ac:dyDescent="0.25">
      <c r="A748" s="525"/>
      <c r="B748" s="515" t="s">
        <v>8400</v>
      </c>
      <c r="C748" s="523"/>
      <c r="D748" s="523"/>
      <c r="E748" s="523"/>
      <c r="F748" s="581"/>
      <c r="G748" s="581">
        <f>93.03</f>
        <v>93.03</v>
      </c>
      <c r="H748" s="510"/>
      <c r="I748" s="510"/>
    </row>
    <row r="749" spans="1:14" ht="15.75" x14ac:dyDescent="0.25">
      <c r="A749" s="525"/>
      <c r="B749" s="515"/>
      <c r="C749" s="523"/>
      <c r="D749" s="523"/>
      <c r="E749" s="523"/>
      <c r="F749" s="581"/>
      <c r="G749" s="523"/>
      <c r="H749" s="510"/>
      <c r="I749" s="510"/>
    </row>
    <row r="750" spans="1:14" ht="15.75" x14ac:dyDescent="0.25">
      <c r="A750" s="525"/>
      <c r="B750" s="515" t="s">
        <v>8415</v>
      </c>
      <c r="C750" s="523"/>
      <c r="D750" s="523"/>
      <c r="E750" s="523"/>
      <c r="F750" s="523"/>
      <c r="G750" s="523"/>
      <c r="H750" s="510"/>
      <c r="I750" s="510"/>
    </row>
    <row r="751" spans="1:14" ht="15.75" x14ac:dyDescent="0.25">
      <c r="A751" s="525"/>
      <c r="B751" s="515" t="s">
        <v>8416</v>
      </c>
      <c r="C751" s="581">
        <v>1</v>
      </c>
      <c r="D751" s="581">
        <v>1.5</v>
      </c>
      <c r="E751" s="523"/>
      <c r="F751" s="581">
        <v>2.1</v>
      </c>
      <c r="G751" s="523">
        <f>(D751*C751)</f>
        <v>1.5</v>
      </c>
      <c r="H751" s="510"/>
      <c r="I751" s="510"/>
    </row>
    <row r="752" spans="1:14" ht="15.75" x14ac:dyDescent="0.25">
      <c r="A752" s="525"/>
      <c r="B752" s="515" t="s">
        <v>8301</v>
      </c>
      <c r="C752" s="581">
        <v>9</v>
      </c>
      <c r="D752" s="581">
        <v>1.1000000000000001</v>
      </c>
      <c r="E752" s="523"/>
      <c r="F752" s="581">
        <v>2.1</v>
      </c>
      <c r="G752" s="523">
        <f>(D752*C752)</f>
        <v>9.9</v>
      </c>
      <c r="H752" s="510"/>
      <c r="I752" s="510"/>
    </row>
    <row r="753" spans="1:12" ht="15.75" x14ac:dyDescent="0.25">
      <c r="A753" s="525"/>
      <c r="B753" s="515" t="s">
        <v>8303</v>
      </c>
      <c r="C753" s="581">
        <v>4</v>
      </c>
      <c r="D753" s="581">
        <v>1.6</v>
      </c>
      <c r="E753" s="523"/>
      <c r="F753" s="581">
        <v>2.1</v>
      </c>
      <c r="G753" s="523">
        <f>D753*C753</f>
        <v>6.4</v>
      </c>
      <c r="H753" s="510"/>
      <c r="I753" s="510"/>
      <c r="L753" s="732"/>
    </row>
    <row r="754" spans="1:12" ht="15.75" x14ac:dyDescent="0.25">
      <c r="A754" s="525"/>
      <c r="B754" s="515" t="s">
        <v>8304</v>
      </c>
      <c r="C754" s="581">
        <v>2</v>
      </c>
      <c r="D754" s="581">
        <v>2.2000000000000002</v>
      </c>
      <c r="E754" s="523"/>
      <c r="F754" s="581">
        <v>2.1</v>
      </c>
      <c r="G754" s="523">
        <f>D754*C754</f>
        <v>4.4000000000000004</v>
      </c>
      <c r="H754" s="510"/>
      <c r="I754" s="510"/>
    </row>
    <row r="755" spans="1:12" ht="31.5" x14ac:dyDescent="0.25">
      <c r="A755" s="525" t="str">
        <f>Planilha!A106</f>
        <v>12.5</v>
      </c>
      <c r="B755" s="526" t="s">
        <v>2485</v>
      </c>
      <c r="C755" s="523"/>
      <c r="D755" s="523"/>
      <c r="E755" s="523"/>
      <c r="F755" s="523"/>
      <c r="G755" s="523"/>
      <c r="H755" s="510">
        <f>ROUND(SUM(G757:G785),2)</f>
        <v>44.4</v>
      </c>
      <c r="I755" s="510" t="str">
        <f>Planilha!E106</f>
        <v>M2</v>
      </c>
    </row>
    <row r="756" spans="1:12" ht="15.75" x14ac:dyDescent="0.25">
      <c r="A756" s="564"/>
      <c r="B756" s="500" t="s">
        <v>8130</v>
      </c>
      <c r="C756" s="581"/>
      <c r="D756" s="581"/>
      <c r="E756" s="581"/>
      <c r="F756" s="581"/>
      <c r="G756" s="581"/>
      <c r="H756" s="565"/>
      <c r="I756" s="565"/>
      <c r="J756" s="552"/>
      <c r="K756" s="537"/>
    </row>
    <row r="757" spans="1:12" ht="15.75" x14ac:dyDescent="0.25">
      <c r="A757" s="525"/>
      <c r="B757" s="515" t="s">
        <v>8361</v>
      </c>
      <c r="C757" s="523"/>
      <c r="D757" s="523"/>
      <c r="E757" s="523"/>
      <c r="F757" s="523"/>
      <c r="G757" s="581">
        <f>1.5*0.6</f>
        <v>0.89999999999999991</v>
      </c>
      <c r="H757" s="510"/>
      <c r="I757" s="510"/>
    </row>
    <row r="758" spans="1:12" ht="15.75" x14ac:dyDescent="0.25">
      <c r="A758" s="525"/>
      <c r="B758" s="515" t="s">
        <v>8328</v>
      </c>
      <c r="C758" s="523"/>
      <c r="D758" s="523"/>
      <c r="E758" s="523"/>
      <c r="F758" s="523"/>
      <c r="G758" s="581">
        <f>1.7*0.6</f>
        <v>1.02</v>
      </c>
      <c r="H758" s="510"/>
      <c r="I758" s="510"/>
    </row>
    <row r="759" spans="1:12" ht="15.75" x14ac:dyDescent="0.25">
      <c r="A759" s="525"/>
      <c r="B759" s="515" t="s">
        <v>8329</v>
      </c>
      <c r="C759" s="523"/>
      <c r="D759" s="523"/>
      <c r="E759" s="523"/>
      <c r="F759" s="523"/>
      <c r="G759" s="581">
        <f>1.7*0.6</f>
        <v>1.02</v>
      </c>
      <c r="H759" s="510"/>
      <c r="I759" s="510"/>
    </row>
    <row r="760" spans="1:12" ht="15.75" x14ac:dyDescent="0.25">
      <c r="A760" s="525"/>
      <c r="B760" s="515" t="s">
        <v>8331</v>
      </c>
      <c r="C760" s="523"/>
      <c r="D760" s="523"/>
      <c r="E760" s="523"/>
      <c r="F760" s="523"/>
      <c r="G760" s="581">
        <f>2.5*0.5</f>
        <v>1.25</v>
      </c>
      <c r="H760" s="510"/>
      <c r="I760" s="510"/>
    </row>
    <row r="761" spans="1:12" ht="15.75" x14ac:dyDescent="0.25">
      <c r="A761" s="525"/>
      <c r="B761" s="515" t="s">
        <v>8332</v>
      </c>
      <c r="C761" s="523"/>
      <c r="D761" s="523"/>
      <c r="E761" s="523"/>
      <c r="F761" s="523"/>
      <c r="G761" s="581">
        <f>(3.3*0.6)+(1.6*0.6)+(3.3*0.8)+(2.6*0.6)</f>
        <v>7.1400000000000006</v>
      </c>
      <c r="H761" s="510"/>
      <c r="I761" s="510"/>
    </row>
    <row r="762" spans="1:12" ht="15.75" x14ac:dyDescent="0.25">
      <c r="A762" s="525"/>
      <c r="B762" s="515" t="s">
        <v>8333</v>
      </c>
      <c r="C762" s="523"/>
      <c r="D762" s="523"/>
      <c r="E762" s="523"/>
      <c r="F762" s="523"/>
      <c r="G762" s="581">
        <f>4.45*0.6</f>
        <v>2.67</v>
      </c>
      <c r="H762" s="510"/>
      <c r="I762" s="510"/>
    </row>
    <row r="763" spans="1:12" ht="15.75" x14ac:dyDescent="0.25">
      <c r="A763" s="525"/>
      <c r="B763" s="515" t="s">
        <v>8334</v>
      </c>
      <c r="C763" s="523"/>
      <c r="D763" s="523"/>
      <c r="E763" s="523"/>
      <c r="F763" s="523"/>
      <c r="G763" s="581">
        <f>4.45*0.6</f>
        <v>2.67</v>
      </c>
      <c r="H763" s="510"/>
      <c r="I763" s="510"/>
    </row>
    <row r="764" spans="1:12" ht="15.75" x14ac:dyDescent="0.25">
      <c r="A764" s="525"/>
      <c r="B764" s="515" t="s">
        <v>8335</v>
      </c>
      <c r="C764" s="523"/>
      <c r="D764" s="523"/>
      <c r="E764" s="523"/>
      <c r="F764" s="523"/>
      <c r="G764" s="581">
        <f>(3.7*0.6)+(0.8*0.6)</f>
        <v>2.7</v>
      </c>
      <c r="H764" s="510"/>
      <c r="I764" s="510"/>
    </row>
    <row r="765" spans="1:12" ht="15.75" x14ac:dyDescent="0.25">
      <c r="A765" s="525"/>
      <c r="B765" s="515" t="s">
        <v>8337</v>
      </c>
      <c r="C765" s="523"/>
      <c r="D765" s="523"/>
      <c r="E765" s="523"/>
      <c r="F765" s="523"/>
      <c r="G765" s="581">
        <f>0.95*0.5</f>
        <v>0.47499999999999998</v>
      </c>
      <c r="H765" s="510"/>
      <c r="I765" s="510"/>
    </row>
    <row r="766" spans="1:12" ht="16.5" customHeight="1" x14ac:dyDescent="0.25">
      <c r="A766" s="525"/>
      <c r="B766" s="515" t="s">
        <v>8338</v>
      </c>
      <c r="C766" s="523"/>
      <c r="D766" s="523"/>
      <c r="E766" s="523"/>
      <c r="F766" s="523"/>
      <c r="G766" s="581">
        <f>0.95*0.5</f>
        <v>0.47499999999999998</v>
      </c>
      <c r="H766" s="510"/>
      <c r="I766" s="510"/>
    </row>
    <row r="767" spans="1:12" ht="16.5" customHeight="1" x14ac:dyDescent="0.25">
      <c r="A767" s="525"/>
      <c r="B767" s="515" t="s">
        <v>8339</v>
      </c>
      <c r="C767" s="523"/>
      <c r="D767" s="523"/>
      <c r="E767" s="523"/>
      <c r="F767" s="523"/>
      <c r="G767" s="581">
        <f>1.3*0.6</f>
        <v>0.78</v>
      </c>
      <c r="H767" s="510"/>
      <c r="I767" s="510"/>
    </row>
    <row r="768" spans="1:12" ht="16.5" customHeight="1" x14ac:dyDescent="0.25">
      <c r="A768" s="525"/>
      <c r="B768" s="515" t="s">
        <v>8345</v>
      </c>
      <c r="C768" s="523"/>
      <c r="D768" s="523"/>
      <c r="E768" s="523"/>
      <c r="F768" s="523"/>
      <c r="G768" s="581">
        <f>1.8*0.6</f>
        <v>1.08</v>
      </c>
      <c r="H768" s="510"/>
      <c r="I768" s="510"/>
    </row>
    <row r="769" spans="1:11" ht="16.5" customHeight="1" x14ac:dyDescent="0.25">
      <c r="A769" s="525"/>
      <c r="B769" s="515" t="s">
        <v>8343</v>
      </c>
      <c r="C769" s="523"/>
      <c r="D769" s="523"/>
      <c r="E769" s="523"/>
      <c r="F769" s="523"/>
      <c r="G769" s="581">
        <f>(0.7*0.4)+(0.7*1.1)</f>
        <v>1.05</v>
      </c>
      <c r="H769" s="510"/>
      <c r="I769" s="510"/>
    </row>
    <row r="770" spans="1:11" ht="17.25" customHeight="1" x14ac:dyDescent="0.25">
      <c r="A770" s="564"/>
      <c r="B770" s="564" t="s">
        <v>8203</v>
      </c>
      <c r="C770" s="581"/>
      <c r="D770" s="581"/>
      <c r="E770" s="581"/>
      <c r="F770" s="581"/>
      <c r="G770" s="581"/>
      <c r="H770" s="565"/>
      <c r="I770" s="565"/>
      <c r="J770" s="552"/>
      <c r="K770" s="537"/>
    </row>
    <row r="771" spans="1:11" ht="16.5" customHeight="1" x14ac:dyDescent="0.25">
      <c r="A771" s="525"/>
      <c r="B771" s="515" t="s">
        <v>8361</v>
      </c>
      <c r="C771" s="523"/>
      <c r="D771" s="523"/>
      <c r="E771" s="523"/>
      <c r="F771" s="523"/>
      <c r="G771" s="581">
        <f>1.4*0.6</f>
        <v>0.84</v>
      </c>
      <c r="H771" s="510"/>
      <c r="I771" s="510"/>
    </row>
    <row r="772" spans="1:11" ht="16.5" customHeight="1" x14ac:dyDescent="0.25">
      <c r="A772" s="525"/>
      <c r="B772" s="515" t="s">
        <v>8365</v>
      </c>
      <c r="C772" s="523"/>
      <c r="D772" s="523"/>
      <c r="E772" s="523"/>
      <c r="F772" s="523"/>
      <c r="G772" s="581">
        <f>2.7*0.6</f>
        <v>1.62</v>
      </c>
      <c r="H772" s="510"/>
      <c r="I772" s="510"/>
    </row>
    <row r="773" spans="1:11" ht="16.5" customHeight="1" x14ac:dyDescent="0.25">
      <c r="A773" s="525"/>
      <c r="B773" s="515" t="s">
        <v>8370</v>
      </c>
      <c r="C773" s="523"/>
      <c r="D773" s="523"/>
      <c r="E773" s="523"/>
      <c r="F773" s="523"/>
      <c r="G773" s="581">
        <f>ROUND(2.35*0.6+2.35*0.39,2)</f>
        <v>2.33</v>
      </c>
      <c r="H773" s="510"/>
      <c r="I773" s="510"/>
    </row>
    <row r="774" spans="1:11" ht="16.5" customHeight="1" x14ac:dyDescent="0.25">
      <c r="A774" s="525"/>
      <c r="B774" s="515" t="s">
        <v>8372</v>
      </c>
      <c r="C774" s="523"/>
      <c r="D774" s="523"/>
      <c r="E774" s="523"/>
      <c r="F774" s="523"/>
      <c r="G774" s="581">
        <f>0.8*0.5</f>
        <v>0.4</v>
      </c>
      <c r="H774" s="510"/>
      <c r="I774" s="510"/>
    </row>
    <row r="775" spans="1:11" ht="16.5" customHeight="1" x14ac:dyDescent="0.25">
      <c r="A775" s="525"/>
      <c r="B775" s="515" t="s">
        <v>8373</v>
      </c>
      <c r="C775" s="523"/>
      <c r="D775" s="523"/>
      <c r="E775" s="523"/>
      <c r="F775" s="523"/>
      <c r="G775" s="581">
        <f>1*0.6</f>
        <v>0.6</v>
      </c>
      <c r="H775" s="510"/>
      <c r="I775" s="510"/>
    </row>
    <row r="776" spans="1:11" ht="16.5" customHeight="1" x14ac:dyDescent="0.25">
      <c r="A776" s="525"/>
      <c r="B776" s="515" t="s">
        <v>8375</v>
      </c>
      <c r="C776" s="523"/>
      <c r="D776" s="523"/>
      <c r="E776" s="523"/>
      <c r="F776" s="523"/>
      <c r="G776" s="581">
        <f>2.55*0.6</f>
        <v>1.5299999999999998</v>
      </c>
      <c r="H776" s="510"/>
      <c r="I776" s="510"/>
    </row>
    <row r="777" spans="1:11" ht="15" customHeight="1" x14ac:dyDescent="0.25">
      <c r="A777" s="525"/>
      <c r="B777" s="515" t="s">
        <v>8376</v>
      </c>
      <c r="C777" s="523"/>
      <c r="D777" s="523"/>
      <c r="E777" s="523"/>
      <c r="F777" s="523"/>
      <c r="G777" s="581">
        <f>ROUND(3.41*0.6,2)</f>
        <v>2.0499999999999998</v>
      </c>
      <c r="H777" s="510"/>
      <c r="I777" s="510"/>
    </row>
    <row r="778" spans="1:11" ht="15" customHeight="1" x14ac:dyDescent="0.25">
      <c r="A778" s="525"/>
      <c r="B778" s="515" t="s">
        <v>8377</v>
      </c>
      <c r="C778" s="523"/>
      <c r="D778" s="523"/>
      <c r="E778" s="523"/>
      <c r="F778" s="523"/>
      <c r="G778" s="581">
        <f>(1.5+1.1)*0.6</f>
        <v>1.56</v>
      </c>
      <c r="H778" s="510"/>
      <c r="I778" s="510"/>
    </row>
    <row r="779" spans="1:11" ht="15" customHeight="1" x14ac:dyDescent="0.25">
      <c r="A779" s="525"/>
      <c r="B779" s="515" t="s">
        <v>8378</v>
      </c>
      <c r="C779" s="523"/>
      <c r="D779" s="523"/>
      <c r="E779" s="523"/>
      <c r="F779" s="523"/>
      <c r="G779" s="581">
        <f>2.3*0.5</f>
        <v>1.1499999999999999</v>
      </c>
      <c r="H779" s="510"/>
      <c r="I779" s="510"/>
    </row>
    <row r="780" spans="1:11" ht="15" customHeight="1" x14ac:dyDescent="0.25">
      <c r="A780" s="525"/>
      <c r="B780" s="515" t="s">
        <v>8379</v>
      </c>
      <c r="C780" s="523"/>
      <c r="D780" s="523"/>
      <c r="E780" s="523"/>
      <c r="F780" s="523"/>
      <c r="G780" s="581">
        <f>2.3*0.5</f>
        <v>1.1499999999999999</v>
      </c>
      <c r="H780" s="510"/>
      <c r="I780" s="510"/>
    </row>
    <row r="781" spans="1:11" ht="15" customHeight="1" x14ac:dyDescent="0.25">
      <c r="A781" s="525"/>
      <c r="B781" s="515" t="s">
        <v>8380</v>
      </c>
      <c r="C781" s="523"/>
      <c r="D781" s="523"/>
      <c r="E781" s="523"/>
      <c r="F781" s="523"/>
      <c r="G781" s="581">
        <f>2.75*0.6</f>
        <v>1.65</v>
      </c>
      <c r="H781" s="510"/>
      <c r="I781" s="510"/>
    </row>
    <row r="782" spans="1:11" ht="15" customHeight="1" x14ac:dyDescent="0.25">
      <c r="A782" s="525"/>
      <c r="B782" s="515" t="s">
        <v>8390</v>
      </c>
      <c r="C782" s="523"/>
      <c r="D782" s="523"/>
      <c r="E782" s="523"/>
      <c r="F782" s="523"/>
      <c r="G782" s="581">
        <f>2.5*0.6</f>
        <v>1.5</v>
      </c>
      <c r="H782" s="510"/>
      <c r="I782" s="510"/>
    </row>
    <row r="783" spans="1:11" ht="15" customHeight="1" x14ac:dyDescent="0.25">
      <c r="A783" s="525"/>
      <c r="B783" s="515" t="s">
        <v>8389</v>
      </c>
      <c r="C783" s="523"/>
      <c r="D783" s="523"/>
      <c r="E783" s="523"/>
      <c r="F783" s="523"/>
      <c r="G783" s="581">
        <f>1.16</f>
        <v>1.1599999999999999</v>
      </c>
      <c r="H783" s="510"/>
      <c r="I783" s="510"/>
    </row>
    <row r="784" spans="1:11" ht="15" customHeight="1" x14ac:dyDescent="0.25">
      <c r="A784" s="525"/>
      <c r="B784" s="515" t="s">
        <v>8401</v>
      </c>
      <c r="C784" s="523"/>
      <c r="D784" s="523"/>
      <c r="E784" s="523"/>
      <c r="F784" s="523"/>
      <c r="G784" s="581">
        <f>2.5*0.6</f>
        <v>1.5</v>
      </c>
      <c r="H784" s="510"/>
      <c r="I784" s="510"/>
    </row>
    <row r="785" spans="1:14" ht="15" customHeight="1" x14ac:dyDescent="0.25">
      <c r="A785" s="525"/>
      <c r="B785" s="515" t="s">
        <v>8403</v>
      </c>
      <c r="C785" s="523"/>
      <c r="D785" s="523"/>
      <c r="E785" s="523"/>
      <c r="F785" s="523"/>
      <c r="G785" s="581">
        <f>3.55*0.6</f>
        <v>2.13</v>
      </c>
      <c r="H785" s="510"/>
      <c r="I785" s="510"/>
    </row>
    <row r="786" spans="1:14" s="512" customFormat="1" ht="47.25" x14ac:dyDescent="0.25">
      <c r="A786" s="525" t="str">
        <f>Planilha!A107</f>
        <v>12.6</v>
      </c>
      <c r="B786" s="526" t="s">
        <v>2500</v>
      </c>
      <c r="C786" s="523"/>
      <c r="D786" s="523"/>
      <c r="E786" s="523"/>
      <c r="F786" s="523"/>
      <c r="G786" s="523"/>
      <c r="H786" s="510">
        <f>ROUND(SUM(G788:G816),2)</f>
        <v>94.85</v>
      </c>
      <c r="I786" s="510" t="str">
        <f>Planilha!E107</f>
        <v>M</v>
      </c>
      <c r="J786" s="507"/>
      <c r="K786" s="507"/>
      <c r="L786" s="503"/>
      <c r="M786" s="505"/>
      <c r="N786" s="505"/>
    </row>
    <row r="787" spans="1:14" ht="17.25" customHeight="1" x14ac:dyDescent="0.25">
      <c r="A787" s="564"/>
      <c r="B787" s="500" t="s">
        <v>8130</v>
      </c>
      <c r="C787" s="581"/>
      <c r="D787" s="581"/>
      <c r="E787" s="581"/>
      <c r="F787" s="581"/>
      <c r="G787" s="581"/>
      <c r="H787" s="565"/>
      <c r="I787" s="565"/>
      <c r="J787" s="552"/>
      <c r="K787" s="537"/>
    </row>
    <row r="788" spans="1:14" ht="16.5" customHeight="1" x14ac:dyDescent="0.25">
      <c r="A788" s="525"/>
      <c r="B788" s="515" t="s">
        <v>8361</v>
      </c>
      <c r="C788" s="523"/>
      <c r="D788" s="523"/>
      <c r="E788" s="523"/>
      <c r="F788" s="523"/>
      <c r="G788" s="581">
        <f>1.5+0.6+0.6</f>
        <v>2.7</v>
      </c>
      <c r="H788" s="510"/>
      <c r="I788" s="510"/>
    </row>
    <row r="789" spans="1:14" ht="16.5" customHeight="1" x14ac:dyDescent="0.25">
      <c r="A789" s="525"/>
      <c r="B789" s="515" t="s">
        <v>8328</v>
      </c>
      <c r="C789" s="523"/>
      <c r="D789" s="523"/>
      <c r="E789" s="523"/>
      <c r="F789" s="523"/>
      <c r="G789" s="581">
        <f>1.7+0.6</f>
        <v>2.2999999999999998</v>
      </c>
      <c r="H789" s="510"/>
      <c r="I789" s="510"/>
    </row>
    <row r="790" spans="1:14" ht="16.5" customHeight="1" x14ac:dyDescent="0.25">
      <c r="A790" s="525"/>
      <c r="B790" s="515" t="s">
        <v>8329</v>
      </c>
      <c r="C790" s="523"/>
      <c r="D790" s="523"/>
      <c r="E790" s="523"/>
      <c r="F790" s="523"/>
      <c r="G790" s="581">
        <f>1.7+0.6</f>
        <v>2.2999999999999998</v>
      </c>
      <c r="H790" s="510"/>
      <c r="I790" s="510"/>
    </row>
    <row r="791" spans="1:14" ht="16.5" customHeight="1" x14ac:dyDescent="0.25">
      <c r="A791" s="525"/>
      <c r="B791" s="515" t="s">
        <v>8331</v>
      </c>
      <c r="C791" s="523"/>
      <c r="D791" s="523"/>
      <c r="E791" s="523"/>
      <c r="F791" s="523"/>
      <c r="G791" s="581">
        <f>2.5+0.5</f>
        <v>3</v>
      </c>
      <c r="H791" s="510"/>
      <c r="I791" s="510"/>
    </row>
    <row r="792" spans="1:14" ht="16.5" customHeight="1" x14ac:dyDescent="0.25">
      <c r="A792" s="525"/>
      <c r="B792" s="515" t="s">
        <v>8332</v>
      </c>
      <c r="C792" s="523"/>
      <c r="D792" s="523"/>
      <c r="E792" s="523"/>
      <c r="F792" s="523"/>
      <c r="G792" s="581">
        <f>3.3+5.6+0.6</f>
        <v>9.4999999999999982</v>
      </c>
      <c r="H792" s="510"/>
      <c r="I792" s="510"/>
    </row>
    <row r="793" spans="1:14" ht="16.5" customHeight="1" x14ac:dyDescent="0.25">
      <c r="A793" s="525"/>
      <c r="B793" s="515" t="s">
        <v>8333</v>
      </c>
      <c r="C793" s="523"/>
      <c r="D793" s="523"/>
      <c r="E793" s="523"/>
      <c r="F793" s="523"/>
      <c r="G793" s="581">
        <f>0.6+4.45+0.6</f>
        <v>5.6499999999999995</v>
      </c>
      <c r="H793" s="510"/>
      <c r="I793" s="510"/>
    </row>
    <row r="794" spans="1:14" ht="16.5" customHeight="1" x14ac:dyDescent="0.25">
      <c r="A794" s="525"/>
      <c r="B794" s="515" t="s">
        <v>8334</v>
      </c>
      <c r="C794" s="523"/>
      <c r="D794" s="523"/>
      <c r="E794" s="523"/>
      <c r="F794" s="523"/>
      <c r="G794" s="581">
        <f>4.45+0.6+0.6</f>
        <v>5.6499999999999995</v>
      </c>
      <c r="H794" s="510"/>
      <c r="I794" s="510"/>
    </row>
    <row r="795" spans="1:14" ht="16.5" customHeight="1" x14ac:dyDescent="0.25">
      <c r="A795" s="525"/>
      <c r="B795" s="515" t="s">
        <v>8335</v>
      </c>
      <c r="C795" s="523"/>
      <c r="D795" s="523"/>
      <c r="E795" s="523"/>
      <c r="F795" s="523"/>
      <c r="G795" s="581">
        <f>3.9+0.6+1.4+0.6</f>
        <v>6.5</v>
      </c>
      <c r="H795" s="510"/>
      <c r="I795" s="510"/>
    </row>
    <row r="796" spans="1:14" ht="16.5" customHeight="1" x14ac:dyDescent="0.25">
      <c r="A796" s="525"/>
      <c r="B796" s="515" t="s">
        <v>8337</v>
      </c>
      <c r="C796" s="523"/>
      <c r="D796" s="523"/>
      <c r="E796" s="523"/>
      <c r="F796" s="523"/>
      <c r="G796" s="581">
        <f>0.95+0.5</f>
        <v>1.45</v>
      </c>
      <c r="H796" s="510"/>
      <c r="I796" s="510"/>
    </row>
    <row r="797" spans="1:14" ht="16.5" customHeight="1" x14ac:dyDescent="0.25">
      <c r="A797" s="525"/>
      <c r="B797" s="515" t="s">
        <v>8338</v>
      </c>
      <c r="C797" s="523"/>
      <c r="D797" s="523"/>
      <c r="E797" s="523"/>
      <c r="F797" s="523"/>
      <c r="G797" s="581">
        <f>0.95+0.5</f>
        <v>1.45</v>
      </c>
      <c r="H797" s="510"/>
      <c r="I797" s="510"/>
    </row>
    <row r="798" spans="1:14" ht="16.5" customHeight="1" x14ac:dyDescent="0.25">
      <c r="A798" s="525"/>
      <c r="B798" s="515" t="s">
        <v>8339</v>
      </c>
      <c r="C798" s="523"/>
      <c r="D798" s="523"/>
      <c r="E798" s="523"/>
      <c r="F798" s="523"/>
      <c r="G798" s="581">
        <f>1.3+0.6</f>
        <v>1.9</v>
      </c>
      <c r="H798" s="510"/>
      <c r="I798" s="510"/>
    </row>
    <row r="799" spans="1:14" ht="16.5" customHeight="1" x14ac:dyDescent="0.25">
      <c r="A799" s="525"/>
      <c r="B799" s="515" t="s">
        <v>8345</v>
      </c>
      <c r="C799" s="523"/>
      <c r="D799" s="523"/>
      <c r="E799" s="523"/>
      <c r="F799" s="523"/>
      <c r="G799" s="581">
        <f>1.8+0.6</f>
        <v>2.4</v>
      </c>
      <c r="H799" s="510"/>
      <c r="I799" s="510"/>
    </row>
    <row r="800" spans="1:14" ht="16.5" customHeight="1" x14ac:dyDescent="0.25">
      <c r="A800" s="525"/>
      <c r="B800" s="515" t="s">
        <v>8343</v>
      </c>
      <c r="C800" s="523"/>
      <c r="D800" s="523"/>
      <c r="E800" s="523"/>
      <c r="F800" s="523"/>
      <c r="G800" s="581">
        <f>0.4+0.7+0.7+1.1</f>
        <v>2.9000000000000004</v>
      </c>
      <c r="H800" s="510"/>
      <c r="I800" s="510"/>
    </row>
    <row r="801" spans="1:11" ht="17.25" customHeight="1" x14ac:dyDescent="0.25">
      <c r="A801" s="564"/>
      <c r="B801" s="564" t="s">
        <v>8203</v>
      </c>
      <c r="C801" s="581"/>
      <c r="D801" s="581"/>
      <c r="E801" s="581"/>
      <c r="F801" s="581"/>
      <c r="G801" s="581"/>
      <c r="H801" s="565"/>
      <c r="I801" s="565"/>
      <c r="J801" s="552"/>
      <c r="K801" s="537"/>
    </row>
    <row r="802" spans="1:11" ht="16.5" customHeight="1" x14ac:dyDescent="0.25">
      <c r="A802" s="525"/>
      <c r="B802" s="515" t="s">
        <v>8361</v>
      </c>
      <c r="C802" s="523"/>
      <c r="D802" s="523"/>
      <c r="E802" s="523"/>
      <c r="F802" s="523"/>
      <c r="G802" s="581">
        <f>1.4+0.6</f>
        <v>2</v>
      </c>
      <c r="H802" s="510"/>
      <c r="I802" s="510"/>
    </row>
    <row r="803" spans="1:11" ht="16.5" customHeight="1" x14ac:dyDescent="0.25">
      <c r="A803" s="525"/>
      <c r="B803" s="515" t="s">
        <v>8365</v>
      </c>
      <c r="C803" s="523"/>
      <c r="D803" s="523"/>
      <c r="E803" s="523"/>
      <c r="F803" s="523"/>
      <c r="G803" s="581">
        <f>2.7+0.6</f>
        <v>3.3000000000000003</v>
      </c>
      <c r="H803" s="510"/>
      <c r="I803" s="510"/>
    </row>
    <row r="804" spans="1:11" ht="16.5" customHeight="1" x14ac:dyDescent="0.25">
      <c r="A804" s="525"/>
      <c r="B804" s="515" t="s">
        <v>8370</v>
      </c>
      <c r="C804" s="523"/>
      <c r="D804" s="523"/>
      <c r="E804" s="523"/>
      <c r="F804" s="523"/>
      <c r="G804" s="581">
        <f>2.35+0.6+0.39</f>
        <v>3.3400000000000003</v>
      </c>
      <c r="H804" s="510"/>
      <c r="I804" s="510"/>
    </row>
    <row r="805" spans="1:11" ht="16.5" customHeight="1" x14ac:dyDescent="0.25">
      <c r="A805" s="525"/>
      <c r="B805" s="515" t="s">
        <v>8372</v>
      </c>
      <c r="C805" s="523"/>
      <c r="D805" s="523"/>
      <c r="E805" s="523"/>
      <c r="F805" s="523"/>
      <c r="G805" s="581">
        <f>0.8+0.5</f>
        <v>1.3</v>
      </c>
      <c r="H805" s="510"/>
      <c r="I805" s="510"/>
    </row>
    <row r="806" spans="1:11" ht="16.5" customHeight="1" x14ac:dyDescent="0.25">
      <c r="A806" s="525"/>
      <c r="B806" s="515" t="s">
        <v>8373</v>
      </c>
      <c r="C806" s="523"/>
      <c r="D806" s="523"/>
      <c r="E806" s="523"/>
      <c r="F806" s="523"/>
      <c r="G806" s="581">
        <f>1+0.6</f>
        <v>1.6</v>
      </c>
      <c r="H806" s="510"/>
      <c r="I806" s="510"/>
    </row>
    <row r="807" spans="1:11" ht="16.5" customHeight="1" x14ac:dyDescent="0.25">
      <c r="A807" s="525"/>
      <c r="B807" s="515" t="s">
        <v>8375</v>
      </c>
      <c r="C807" s="523"/>
      <c r="D807" s="523"/>
      <c r="E807" s="523"/>
      <c r="F807" s="523"/>
      <c r="G807" s="581">
        <f>2.55+0.6</f>
        <v>3.15</v>
      </c>
      <c r="H807" s="510"/>
      <c r="I807" s="510"/>
    </row>
    <row r="808" spans="1:11" ht="15" customHeight="1" x14ac:dyDescent="0.25">
      <c r="A808" s="525"/>
      <c r="B808" s="515" t="s">
        <v>8376</v>
      </c>
      <c r="C808" s="523"/>
      <c r="D808" s="523"/>
      <c r="E808" s="523"/>
      <c r="F808" s="523"/>
      <c r="G808" s="581">
        <f>3.4+0.6</f>
        <v>4</v>
      </c>
      <c r="H808" s="510"/>
      <c r="I808" s="510"/>
    </row>
    <row r="809" spans="1:11" ht="15" customHeight="1" x14ac:dyDescent="0.25">
      <c r="A809" s="525"/>
      <c r="B809" s="515" t="s">
        <v>8377</v>
      </c>
      <c r="C809" s="523"/>
      <c r="D809" s="523"/>
      <c r="E809" s="523"/>
      <c r="F809" s="523"/>
      <c r="G809" s="581">
        <f>2.1+1.1</f>
        <v>3.2</v>
      </c>
      <c r="H809" s="510"/>
      <c r="I809" s="510"/>
    </row>
    <row r="810" spans="1:11" ht="15" customHeight="1" x14ac:dyDescent="0.25">
      <c r="A810" s="525"/>
      <c r="B810" s="515" t="s">
        <v>8378</v>
      </c>
      <c r="C810" s="523"/>
      <c r="D810" s="523"/>
      <c r="E810" s="523"/>
      <c r="F810" s="523"/>
      <c r="G810" s="581">
        <f>2.3+0.5</f>
        <v>2.8</v>
      </c>
      <c r="H810" s="510"/>
      <c r="I810" s="510"/>
    </row>
    <row r="811" spans="1:11" ht="15" customHeight="1" x14ac:dyDescent="0.25">
      <c r="A811" s="525"/>
      <c r="B811" s="515" t="s">
        <v>8379</v>
      </c>
      <c r="C811" s="523"/>
      <c r="D811" s="523"/>
      <c r="E811" s="523"/>
      <c r="F811" s="523"/>
      <c r="G811" s="581">
        <f>2.3+0.5</f>
        <v>2.8</v>
      </c>
      <c r="H811" s="510"/>
      <c r="I811" s="510"/>
    </row>
    <row r="812" spans="1:11" ht="15" customHeight="1" x14ac:dyDescent="0.25">
      <c r="A812" s="525"/>
      <c r="B812" s="515" t="s">
        <v>8380</v>
      </c>
      <c r="C812" s="523"/>
      <c r="D812" s="523"/>
      <c r="E812" s="523"/>
      <c r="F812" s="523"/>
      <c r="G812" s="523">
        <f>2.75+0.6+0.6</f>
        <v>3.95</v>
      </c>
      <c r="H812" s="510"/>
      <c r="I812" s="510"/>
      <c r="J812" s="546"/>
      <c r="K812" s="544"/>
    </row>
    <row r="813" spans="1:11" ht="15" customHeight="1" x14ac:dyDescent="0.25">
      <c r="A813" s="525"/>
      <c r="B813" s="515" t="s">
        <v>8390</v>
      </c>
      <c r="C813" s="523"/>
      <c r="D813" s="523"/>
      <c r="E813" s="523"/>
      <c r="F813" s="523"/>
      <c r="G813" s="581">
        <f>2.5+0.6+0.6</f>
        <v>3.7</v>
      </c>
      <c r="H813" s="510"/>
      <c r="I813" s="510"/>
    </row>
    <row r="814" spans="1:11" ht="15" customHeight="1" x14ac:dyDescent="0.25">
      <c r="A814" s="525"/>
      <c r="B814" s="515" t="s">
        <v>8389</v>
      </c>
      <c r="C814" s="523"/>
      <c r="D814" s="523"/>
      <c r="E814" s="523"/>
      <c r="F814" s="523"/>
      <c r="G814" s="581">
        <v>3.56</v>
      </c>
      <c r="H814" s="510"/>
      <c r="I814" s="510"/>
    </row>
    <row r="815" spans="1:11" ht="15" customHeight="1" x14ac:dyDescent="0.25">
      <c r="A815" s="525"/>
      <c r="B815" s="515" t="s">
        <v>8401</v>
      </c>
      <c r="C815" s="523"/>
      <c r="D815" s="523"/>
      <c r="E815" s="523"/>
      <c r="F815" s="523"/>
      <c r="G815" s="581">
        <f>2.5+0.6+0.6</f>
        <v>3.7</v>
      </c>
      <c r="H815" s="510"/>
      <c r="I815" s="510"/>
    </row>
    <row r="816" spans="1:11" ht="15" customHeight="1" x14ac:dyDescent="0.25">
      <c r="A816" s="525"/>
      <c r="B816" s="515" t="s">
        <v>8403</v>
      </c>
      <c r="C816" s="523"/>
      <c r="D816" s="523"/>
      <c r="E816" s="523"/>
      <c r="F816" s="523"/>
      <c r="G816" s="581">
        <f>3.55+0.6+0.6</f>
        <v>4.7499999999999991</v>
      </c>
      <c r="H816" s="510"/>
      <c r="I816" s="510"/>
    </row>
    <row r="817" spans="1:12" ht="15" customHeight="1" x14ac:dyDescent="0.25">
      <c r="A817" s="525" t="str">
        <f>Planilha!A108</f>
        <v>12.7</v>
      </c>
      <c r="B817" s="526" t="s">
        <v>9371</v>
      </c>
      <c r="C817" s="523"/>
      <c r="D817" s="523"/>
      <c r="E817" s="523"/>
      <c r="F817" s="523"/>
      <c r="G817" s="581"/>
      <c r="H817" s="510">
        <f>ROUND(SUM(G819:G823),2)</f>
        <v>15.48</v>
      </c>
      <c r="I817" s="510" t="s">
        <v>8570</v>
      </c>
    </row>
    <row r="818" spans="1:12" ht="15" customHeight="1" x14ac:dyDescent="0.25">
      <c r="A818" s="525"/>
      <c r="B818" s="500" t="s">
        <v>8130</v>
      </c>
      <c r="C818" s="523"/>
      <c r="D818" s="523"/>
      <c r="E818" s="523"/>
      <c r="F818" s="523"/>
      <c r="G818" s="581"/>
      <c r="H818" s="510"/>
      <c r="I818" s="510"/>
    </row>
    <row r="819" spans="1:12" ht="15" customHeight="1" x14ac:dyDescent="0.25">
      <c r="A819" s="525"/>
      <c r="B819" s="515" t="s">
        <v>9372</v>
      </c>
      <c r="C819" s="523"/>
      <c r="D819" s="523"/>
      <c r="E819" s="523"/>
      <c r="F819" s="523"/>
      <c r="G819" s="523">
        <f>0.81+0.5+0.5+0.81</f>
        <v>2.62</v>
      </c>
      <c r="H819" s="510"/>
      <c r="I819" s="510"/>
    </row>
    <row r="820" spans="1:12" ht="15" customHeight="1" x14ac:dyDescent="0.25">
      <c r="A820" s="525"/>
      <c r="B820" s="515" t="s">
        <v>9373</v>
      </c>
      <c r="C820" s="523"/>
      <c r="D820" s="523"/>
      <c r="E820" s="523"/>
      <c r="F820" s="523"/>
      <c r="G820" s="523">
        <f>0.81+0.5+0.5+0.81</f>
        <v>2.62</v>
      </c>
      <c r="H820" s="510"/>
      <c r="I820" s="510"/>
    </row>
    <row r="821" spans="1:12" ht="15" customHeight="1" x14ac:dyDescent="0.25">
      <c r="A821" s="525"/>
      <c r="B821" s="564" t="s">
        <v>8203</v>
      </c>
      <c r="C821" s="523"/>
      <c r="D821" s="523"/>
      <c r="E821" s="523"/>
      <c r="F821" s="523"/>
      <c r="G821" s="523"/>
      <c r="H821" s="510"/>
      <c r="I821" s="510"/>
    </row>
    <row r="822" spans="1:12" ht="15" customHeight="1" x14ac:dyDescent="0.25">
      <c r="A822" s="525"/>
      <c r="B822" s="515" t="s">
        <v>9374</v>
      </c>
      <c r="C822" s="523"/>
      <c r="D822" s="523"/>
      <c r="E822" s="523"/>
      <c r="F822" s="523"/>
      <c r="G822" s="523">
        <f>(1.03*4)+1</f>
        <v>5.12</v>
      </c>
      <c r="H822" s="510"/>
      <c r="I822" s="510"/>
    </row>
    <row r="823" spans="1:12" ht="15" customHeight="1" x14ac:dyDescent="0.25">
      <c r="A823" s="525"/>
      <c r="B823" s="515" t="s">
        <v>9375</v>
      </c>
      <c r="C823" s="523"/>
      <c r="D823" s="523"/>
      <c r="E823" s="523"/>
      <c r="F823" s="523"/>
      <c r="G823" s="523">
        <f>(1.03*4)+1</f>
        <v>5.12</v>
      </c>
      <c r="H823" s="510"/>
      <c r="I823" s="510"/>
    </row>
    <row r="824" spans="1:12" s="660" customFormat="1" ht="15.75" x14ac:dyDescent="0.25">
      <c r="A824" s="561" t="s">
        <v>9072</v>
      </c>
      <c r="B824" s="627" t="s">
        <v>8073</v>
      </c>
      <c r="C824" s="613"/>
      <c r="D824" s="613"/>
      <c r="E824" s="613"/>
      <c r="F824" s="613"/>
      <c r="G824" s="613"/>
      <c r="H824" s="563"/>
      <c r="I824" s="563" t="s">
        <v>8126</v>
      </c>
      <c r="J824" s="659"/>
      <c r="K824" s="659"/>
      <c r="L824" s="661"/>
    </row>
    <row r="825" spans="1:12" s="660" customFormat="1" ht="15.75" x14ac:dyDescent="0.25">
      <c r="A825" s="564"/>
      <c r="B825" s="527" t="s">
        <v>8074</v>
      </c>
      <c r="C825" s="581"/>
      <c r="D825" s="581"/>
      <c r="E825" s="581"/>
      <c r="F825" s="581"/>
      <c r="G825" s="581"/>
      <c r="H825" s="565"/>
      <c r="I825" s="565"/>
      <c r="J825" s="659"/>
      <c r="K825" s="659"/>
      <c r="L825" s="661"/>
    </row>
    <row r="826" spans="1:12" s="660" customFormat="1" ht="47.25" x14ac:dyDescent="0.25">
      <c r="A826" s="525" t="s">
        <v>8916</v>
      </c>
      <c r="B826" s="526" t="s">
        <v>3461</v>
      </c>
      <c r="C826" s="523"/>
      <c r="D826" s="523"/>
      <c r="E826" s="523"/>
      <c r="F826" s="523"/>
      <c r="G826" s="523"/>
      <c r="H826" s="510">
        <v>1</v>
      </c>
      <c r="I826" s="510" t="s">
        <v>589</v>
      </c>
      <c r="J826" s="659"/>
      <c r="K826" s="659"/>
      <c r="L826" s="661"/>
    </row>
    <row r="827" spans="1:12" s="660" customFormat="1" ht="15.75" x14ac:dyDescent="0.25">
      <c r="A827" s="525"/>
      <c r="B827" s="515" t="s">
        <v>8911</v>
      </c>
      <c r="C827" s="523"/>
      <c r="D827" s="523"/>
      <c r="E827" s="523"/>
      <c r="F827" s="523"/>
      <c r="G827" s="523"/>
      <c r="H827" s="510"/>
      <c r="I827" s="510"/>
      <c r="J827" s="659"/>
      <c r="K827" s="659"/>
      <c r="L827" s="661"/>
    </row>
    <row r="828" spans="1:12" s="858" customFormat="1" ht="31.5" x14ac:dyDescent="0.25">
      <c r="A828" s="852" t="s">
        <v>8917</v>
      </c>
      <c r="B828" s="853" t="s">
        <v>2608</v>
      </c>
      <c r="C828" s="854"/>
      <c r="D828" s="854"/>
      <c r="E828" s="854"/>
      <c r="F828" s="854"/>
      <c r="G828" s="854"/>
      <c r="H828" s="855">
        <f>G829</f>
        <v>150</v>
      </c>
      <c r="I828" s="855" t="s">
        <v>8081</v>
      </c>
      <c r="J828" s="856"/>
      <c r="K828" s="856"/>
      <c r="L828" s="857"/>
    </row>
    <row r="829" spans="1:12" s="858" customFormat="1" ht="31.5" x14ac:dyDescent="0.25">
      <c r="A829" s="852"/>
      <c r="B829" s="859" t="s">
        <v>9267</v>
      </c>
      <c r="C829" s="854">
        <v>5</v>
      </c>
      <c r="D829" s="854">
        <v>30</v>
      </c>
      <c r="E829" s="854"/>
      <c r="F829" s="854"/>
      <c r="G829" s="854">
        <f>C829*D829</f>
        <v>150</v>
      </c>
      <c r="H829" s="855"/>
      <c r="I829" s="855"/>
      <c r="J829" s="856"/>
      <c r="K829" s="856"/>
      <c r="L829" s="857"/>
    </row>
    <row r="830" spans="1:12" s="660" customFormat="1" ht="31.5" x14ac:dyDescent="0.25">
      <c r="A830" s="525" t="s">
        <v>8918</v>
      </c>
      <c r="B830" s="526" t="s">
        <v>9219</v>
      </c>
      <c r="C830" s="523"/>
      <c r="D830" s="523"/>
      <c r="E830" s="523"/>
      <c r="F830" s="523"/>
      <c r="G830" s="523"/>
      <c r="H830" s="510">
        <v>80</v>
      </c>
      <c r="I830" s="510" t="s">
        <v>8081</v>
      </c>
      <c r="J830" s="659"/>
      <c r="K830" s="659"/>
      <c r="L830" s="661"/>
    </row>
    <row r="831" spans="1:12" s="660" customFormat="1" ht="15.75" x14ac:dyDescent="0.25">
      <c r="A831" s="525"/>
      <c r="B831" s="515" t="s">
        <v>9268</v>
      </c>
      <c r="C831" s="523">
        <v>4</v>
      </c>
      <c r="D831" s="523">
        <v>20</v>
      </c>
      <c r="E831" s="523"/>
      <c r="F831" s="523"/>
      <c r="G831" s="523">
        <v>80</v>
      </c>
      <c r="H831" s="510"/>
      <c r="I831" s="510"/>
      <c r="J831" s="659"/>
      <c r="K831" s="659"/>
      <c r="L831" s="661"/>
    </row>
    <row r="832" spans="1:12" s="660" customFormat="1" ht="31.5" x14ac:dyDescent="0.25">
      <c r="A832" s="525" t="s">
        <v>9073</v>
      </c>
      <c r="B832" s="526" t="s">
        <v>9221</v>
      </c>
      <c r="C832" s="523"/>
      <c r="D832" s="523"/>
      <c r="E832" s="523"/>
      <c r="F832" s="523"/>
      <c r="G832" s="523"/>
      <c r="H832" s="510">
        <f>ROUND(SUM(G833:G834),2)</f>
        <v>240</v>
      </c>
      <c r="I832" s="510" t="s">
        <v>8081</v>
      </c>
      <c r="J832" s="659"/>
      <c r="K832" s="659"/>
      <c r="L832" s="661"/>
    </row>
    <row r="833" spans="1:12" s="660" customFormat="1" ht="15.75" x14ac:dyDescent="0.25">
      <c r="A833" s="525"/>
      <c r="B833" s="515" t="s">
        <v>9269</v>
      </c>
      <c r="C833" s="523">
        <v>4</v>
      </c>
      <c r="D833" s="523">
        <v>38</v>
      </c>
      <c r="E833" s="523"/>
      <c r="F833" s="523"/>
      <c r="G833" s="523">
        <v>152</v>
      </c>
      <c r="H833" s="510"/>
      <c r="I833" s="510"/>
      <c r="J833" s="659"/>
      <c r="K833" s="659"/>
      <c r="L833" s="661"/>
    </row>
    <row r="834" spans="1:12" s="660" customFormat="1" ht="15.75" x14ac:dyDescent="0.25">
      <c r="A834" s="525"/>
      <c r="B834" s="515" t="s">
        <v>9270</v>
      </c>
      <c r="C834" s="523">
        <v>4</v>
      </c>
      <c r="D834" s="523">
        <v>22</v>
      </c>
      <c r="E834" s="523"/>
      <c r="F834" s="523"/>
      <c r="G834" s="523">
        <v>88</v>
      </c>
      <c r="H834" s="510"/>
      <c r="I834" s="510"/>
      <c r="J834" s="659"/>
      <c r="K834" s="659"/>
      <c r="L834" s="661"/>
    </row>
    <row r="835" spans="1:12" s="660" customFormat="1" ht="31.5" x14ac:dyDescent="0.25">
      <c r="A835" s="525" t="s">
        <v>9074</v>
      </c>
      <c r="B835" s="526" t="s">
        <v>9223</v>
      </c>
      <c r="C835" s="523"/>
      <c r="D835" s="523"/>
      <c r="E835" s="523"/>
      <c r="F835" s="523"/>
      <c r="G835" s="523"/>
      <c r="H835" s="510">
        <f>ROUND((G836),2)</f>
        <v>34</v>
      </c>
      <c r="I835" s="510" t="s">
        <v>8081</v>
      </c>
      <c r="J835" s="659"/>
      <c r="K835" s="659"/>
      <c r="L835" s="661"/>
    </row>
    <row r="836" spans="1:12" s="660" customFormat="1" ht="15.75" x14ac:dyDescent="0.25">
      <c r="A836" s="525"/>
      <c r="B836" s="515" t="s">
        <v>9271</v>
      </c>
      <c r="C836" s="523">
        <v>4</v>
      </c>
      <c r="D836" s="523">
        <v>8.5</v>
      </c>
      <c r="E836" s="523"/>
      <c r="F836" s="523"/>
      <c r="G836" s="523">
        <f>C836*D836</f>
        <v>34</v>
      </c>
      <c r="H836" s="510"/>
      <c r="I836" s="510"/>
      <c r="J836" s="659"/>
      <c r="K836" s="659"/>
      <c r="L836" s="661"/>
    </row>
    <row r="837" spans="1:12" s="660" customFormat="1" ht="31.5" x14ac:dyDescent="0.25">
      <c r="A837" s="525" t="s">
        <v>9075</v>
      </c>
      <c r="B837" s="526" t="s">
        <v>9224</v>
      </c>
      <c r="C837" s="523"/>
      <c r="D837" s="523"/>
      <c r="E837" s="523"/>
      <c r="F837" s="523"/>
      <c r="G837" s="523"/>
      <c r="H837" s="510">
        <f>ROUND(SUM(G838:G840),2)</f>
        <v>197.6</v>
      </c>
      <c r="I837" s="510" t="s">
        <v>8081</v>
      </c>
      <c r="J837" s="659"/>
      <c r="K837" s="659"/>
      <c r="L837" s="661"/>
    </row>
    <row r="838" spans="1:12" s="660" customFormat="1" ht="15.75" x14ac:dyDescent="0.25">
      <c r="A838" s="525"/>
      <c r="B838" s="515" t="s">
        <v>9272</v>
      </c>
      <c r="C838" s="523">
        <v>4</v>
      </c>
      <c r="D838" s="523">
        <v>16.7</v>
      </c>
      <c r="E838" s="523"/>
      <c r="F838" s="523"/>
      <c r="G838" s="523">
        <v>66.8</v>
      </c>
      <c r="H838" s="510"/>
      <c r="I838" s="510"/>
      <c r="J838" s="659"/>
      <c r="K838" s="659"/>
      <c r="L838" s="661"/>
    </row>
    <row r="839" spans="1:12" s="660" customFormat="1" ht="15.75" x14ac:dyDescent="0.25">
      <c r="A839" s="525"/>
      <c r="B839" s="515" t="s">
        <v>9273</v>
      </c>
      <c r="C839" s="523">
        <v>4</v>
      </c>
      <c r="D839" s="523">
        <v>2.7</v>
      </c>
      <c r="E839" s="523"/>
      <c r="F839" s="523"/>
      <c r="G839" s="523">
        <v>10.8</v>
      </c>
      <c r="H839" s="510"/>
      <c r="I839" s="510"/>
      <c r="J839" s="659"/>
      <c r="K839" s="659"/>
      <c r="L839" s="661"/>
    </row>
    <row r="840" spans="1:12" s="660" customFormat="1" ht="15.75" x14ac:dyDescent="0.25">
      <c r="A840" s="525"/>
      <c r="B840" s="515" t="s">
        <v>9274</v>
      </c>
      <c r="C840" s="523">
        <v>4</v>
      </c>
      <c r="D840" s="523">
        <v>30</v>
      </c>
      <c r="E840" s="523"/>
      <c r="F840" s="523"/>
      <c r="G840" s="523">
        <v>120</v>
      </c>
      <c r="H840" s="510"/>
      <c r="I840" s="510"/>
      <c r="J840" s="659"/>
      <c r="K840" s="659"/>
      <c r="L840" s="661"/>
    </row>
    <row r="841" spans="1:12" s="660" customFormat="1" ht="31.5" x14ac:dyDescent="0.25">
      <c r="A841" s="525" t="s">
        <v>9076</v>
      </c>
      <c r="B841" s="526" t="s">
        <v>2912</v>
      </c>
      <c r="C841" s="523"/>
      <c r="D841" s="523"/>
      <c r="E841" s="523"/>
      <c r="F841" s="523"/>
      <c r="G841" s="523"/>
      <c r="H841" s="510">
        <f>ROUND(SUM(G842:G849),2)</f>
        <v>167.9</v>
      </c>
      <c r="I841" s="510" t="s">
        <v>8081</v>
      </c>
      <c r="J841" s="659"/>
      <c r="K841" s="659"/>
      <c r="L841" s="661"/>
    </row>
    <row r="842" spans="1:12" s="660" customFormat="1" ht="31.5" x14ac:dyDescent="0.25">
      <c r="A842" s="525"/>
      <c r="B842" s="515" t="s">
        <v>8910</v>
      </c>
      <c r="C842" s="523"/>
      <c r="D842" s="523"/>
      <c r="E842" s="523"/>
      <c r="F842" s="523"/>
      <c r="G842" s="523">
        <v>30</v>
      </c>
      <c r="H842" s="510"/>
      <c r="I842" s="510"/>
      <c r="J842" s="659"/>
      <c r="K842" s="659"/>
      <c r="L842" s="661"/>
    </row>
    <row r="843" spans="1:12" s="660" customFormat="1" ht="15.75" x14ac:dyDescent="0.25">
      <c r="A843" s="525"/>
      <c r="B843" s="515" t="s">
        <v>9275</v>
      </c>
      <c r="C843" s="523"/>
      <c r="D843" s="523"/>
      <c r="E843" s="523"/>
      <c r="F843" s="523"/>
      <c r="G843" s="523">
        <v>20</v>
      </c>
      <c r="H843" s="510"/>
      <c r="I843" s="510"/>
      <c r="J843" s="659"/>
      <c r="K843" s="659"/>
      <c r="L843" s="661"/>
    </row>
    <row r="844" spans="1:12" s="660" customFormat="1" ht="15.75" x14ac:dyDescent="0.25">
      <c r="A844" s="525"/>
      <c r="B844" s="515" t="s">
        <v>9276</v>
      </c>
      <c r="C844" s="523"/>
      <c r="D844" s="523"/>
      <c r="E844" s="523"/>
      <c r="F844" s="523"/>
      <c r="G844" s="523">
        <v>38</v>
      </c>
      <c r="H844" s="510"/>
      <c r="I844" s="510"/>
      <c r="J844" s="659"/>
      <c r="K844" s="659"/>
      <c r="L844" s="661"/>
    </row>
    <row r="845" spans="1:12" s="660" customFormat="1" ht="15.75" x14ac:dyDescent="0.25">
      <c r="A845" s="525"/>
      <c r="B845" s="515" t="s">
        <v>9277</v>
      </c>
      <c r="C845" s="523"/>
      <c r="D845" s="523"/>
      <c r="E845" s="523"/>
      <c r="F845" s="523"/>
      <c r="G845" s="523">
        <v>22</v>
      </c>
      <c r="H845" s="510"/>
      <c r="I845" s="510"/>
      <c r="J845" s="659"/>
      <c r="K845" s="659"/>
      <c r="L845" s="661"/>
    </row>
    <row r="846" spans="1:12" s="660" customFormat="1" ht="15.75" x14ac:dyDescent="0.25">
      <c r="A846" s="525"/>
      <c r="B846" s="515" t="s">
        <v>9278</v>
      </c>
      <c r="C846" s="523"/>
      <c r="D846" s="523"/>
      <c r="E846" s="523"/>
      <c r="F846" s="523"/>
      <c r="G846" s="523">
        <v>8.5</v>
      </c>
      <c r="H846" s="510"/>
      <c r="I846" s="510"/>
      <c r="J846" s="659"/>
      <c r="K846" s="659"/>
      <c r="L846" s="661"/>
    </row>
    <row r="847" spans="1:12" s="660" customFormat="1" ht="15.75" x14ac:dyDescent="0.25">
      <c r="A847" s="525"/>
      <c r="B847" s="515" t="s">
        <v>9279</v>
      </c>
      <c r="C847" s="523"/>
      <c r="D847" s="523"/>
      <c r="E847" s="523"/>
      <c r="F847" s="523"/>
      <c r="G847" s="523">
        <v>16.7</v>
      </c>
      <c r="H847" s="510"/>
      <c r="I847" s="510"/>
      <c r="J847" s="659"/>
      <c r="K847" s="659"/>
      <c r="L847" s="661"/>
    </row>
    <row r="848" spans="1:12" s="660" customFormat="1" ht="15.75" x14ac:dyDescent="0.25">
      <c r="A848" s="525"/>
      <c r="B848" s="515" t="s">
        <v>9280</v>
      </c>
      <c r="C848" s="523"/>
      <c r="D848" s="523"/>
      <c r="E848" s="523"/>
      <c r="F848" s="523"/>
      <c r="G848" s="523">
        <v>2.7</v>
      </c>
      <c r="H848" s="510"/>
      <c r="I848" s="510"/>
      <c r="J848" s="659"/>
      <c r="K848" s="659"/>
      <c r="L848" s="661"/>
    </row>
    <row r="849" spans="1:12" s="660" customFormat="1" ht="15.75" x14ac:dyDescent="0.25">
      <c r="A849" s="525"/>
      <c r="B849" s="515" t="s">
        <v>9281</v>
      </c>
      <c r="C849" s="523"/>
      <c r="D849" s="523"/>
      <c r="E849" s="523"/>
      <c r="F849" s="523"/>
      <c r="G849" s="523">
        <v>30</v>
      </c>
      <c r="H849" s="510"/>
      <c r="I849" s="510"/>
      <c r="J849" s="659"/>
      <c r="K849" s="659"/>
      <c r="L849" s="661"/>
    </row>
    <row r="850" spans="1:12" s="660" customFormat="1" ht="15.75" x14ac:dyDescent="0.25">
      <c r="A850" s="564"/>
      <c r="B850" s="527" t="s">
        <v>8076</v>
      </c>
      <c r="C850" s="581"/>
      <c r="D850" s="581"/>
      <c r="E850" s="581"/>
      <c r="F850" s="581"/>
      <c r="G850" s="581"/>
      <c r="H850" s="565"/>
      <c r="I850" s="565"/>
      <c r="J850" s="659"/>
      <c r="K850" s="659"/>
      <c r="L850" s="661"/>
    </row>
    <row r="851" spans="1:12" s="660" customFormat="1" ht="110.25" x14ac:dyDescent="0.25">
      <c r="A851" s="570" t="s">
        <v>9077</v>
      </c>
      <c r="B851" s="526" t="s">
        <v>5116</v>
      </c>
      <c r="C851" s="523"/>
      <c r="D851" s="523"/>
      <c r="E851" s="523"/>
      <c r="F851" s="523"/>
      <c r="G851" s="523"/>
      <c r="H851" s="510">
        <f>ROUND(SUM(C852:C855),2)</f>
        <v>89</v>
      </c>
      <c r="I851" s="510" t="s">
        <v>589</v>
      </c>
      <c r="J851" s="659"/>
      <c r="K851" s="659"/>
      <c r="L851" s="661"/>
    </row>
    <row r="852" spans="1:12" s="660" customFormat="1" ht="15.75" x14ac:dyDescent="0.25">
      <c r="A852" s="570"/>
      <c r="B852" s="515" t="s">
        <v>8447</v>
      </c>
      <c r="C852" s="523">
        <v>23</v>
      </c>
      <c r="D852" s="523"/>
      <c r="E852" s="523"/>
      <c r="F852" s="523"/>
      <c r="G852" s="523"/>
      <c r="H852" s="510"/>
      <c r="I852" s="510"/>
      <c r="J852" s="659"/>
      <c r="K852" s="659"/>
      <c r="L852" s="661"/>
    </row>
    <row r="853" spans="1:12" s="660" customFormat="1" ht="15.75" x14ac:dyDescent="0.25">
      <c r="A853" s="570"/>
      <c r="B853" s="515" t="s">
        <v>8448</v>
      </c>
      <c r="C853" s="523">
        <v>23</v>
      </c>
      <c r="D853" s="523"/>
      <c r="E853" s="523"/>
      <c r="F853" s="523"/>
      <c r="G853" s="523"/>
      <c r="H853" s="510"/>
      <c r="I853" s="510"/>
      <c r="J853" s="659"/>
      <c r="K853" s="659"/>
      <c r="L853" s="661"/>
    </row>
    <row r="854" spans="1:12" s="660" customFormat="1" ht="15.75" x14ac:dyDescent="0.25">
      <c r="A854" s="570"/>
      <c r="B854" s="515" t="s">
        <v>8449</v>
      </c>
      <c r="C854" s="523">
        <v>20</v>
      </c>
      <c r="D854" s="523"/>
      <c r="E854" s="523"/>
      <c r="F854" s="523"/>
      <c r="G854" s="523"/>
      <c r="H854" s="510"/>
      <c r="I854" s="510"/>
      <c r="J854" s="659"/>
      <c r="K854" s="659"/>
      <c r="L854" s="661"/>
    </row>
    <row r="855" spans="1:12" s="660" customFormat="1" ht="15.75" x14ac:dyDescent="0.25">
      <c r="A855" s="570"/>
      <c r="B855" s="515" t="s">
        <v>8450</v>
      </c>
      <c r="C855" s="523">
        <v>23</v>
      </c>
      <c r="D855" s="523"/>
      <c r="E855" s="523"/>
      <c r="F855" s="523"/>
      <c r="G855" s="523"/>
      <c r="H855" s="510"/>
      <c r="I855" s="510"/>
      <c r="J855" s="659"/>
      <c r="K855" s="659"/>
      <c r="L855" s="661"/>
    </row>
    <row r="856" spans="1:12" s="660" customFormat="1" ht="15.75" x14ac:dyDescent="0.25">
      <c r="A856" s="570" t="s">
        <v>9078</v>
      </c>
      <c r="B856" s="526" t="s">
        <v>9225</v>
      </c>
      <c r="C856" s="523"/>
      <c r="D856" s="523"/>
      <c r="E856" s="523"/>
      <c r="F856" s="523"/>
      <c r="G856" s="523"/>
      <c r="H856" s="510">
        <v>1</v>
      </c>
      <c r="I856" s="510" t="s">
        <v>589</v>
      </c>
      <c r="J856" s="659"/>
      <c r="K856" s="659"/>
      <c r="L856" s="661"/>
    </row>
    <row r="857" spans="1:12" s="660" customFormat="1" ht="15.75" x14ac:dyDescent="0.25">
      <c r="A857" s="570"/>
      <c r="B857" s="515" t="s">
        <v>8447</v>
      </c>
      <c r="C857" s="523">
        <v>1</v>
      </c>
      <c r="D857" s="523"/>
      <c r="E857" s="523"/>
      <c r="F857" s="523"/>
      <c r="G857" s="523"/>
      <c r="H857" s="510" t="s">
        <v>8451</v>
      </c>
      <c r="I857" s="510"/>
      <c r="J857" s="659"/>
      <c r="K857" s="659"/>
      <c r="L857" s="661"/>
    </row>
    <row r="858" spans="1:12" s="660" customFormat="1" ht="15.75" x14ac:dyDescent="0.25">
      <c r="A858" s="570" t="s">
        <v>9079</v>
      </c>
      <c r="B858" s="526" t="s">
        <v>9226</v>
      </c>
      <c r="C858" s="523"/>
      <c r="D858" s="523"/>
      <c r="E858" s="523"/>
      <c r="F858" s="523"/>
      <c r="G858" s="523"/>
      <c r="H858" s="510">
        <f>SUM(C859:C862)</f>
        <v>15</v>
      </c>
      <c r="I858" s="510" t="s">
        <v>589</v>
      </c>
      <c r="J858" s="659"/>
      <c r="K858" s="659"/>
      <c r="L858" s="661"/>
    </row>
    <row r="859" spans="1:12" s="660" customFormat="1" ht="15.75" x14ac:dyDescent="0.25">
      <c r="A859" s="570"/>
      <c r="B859" s="515" t="s">
        <v>8447</v>
      </c>
      <c r="C859" s="523">
        <v>4</v>
      </c>
      <c r="D859" s="523"/>
      <c r="E859" s="523"/>
      <c r="F859" s="523"/>
      <c r="G859" s="523"/>
      <c r="H859" s="510" t="s">
        <v>8451</v>
      </c>
      <c r="I859" s="510"/>
      <c r="J859" s="659"/>
      <c r="K859" s="659"/>
      <c r="L859" s="661"/>
    </row>
    <row r="860" spans="1:12" s="660" customFormat="1" ht="15.75" x14ac:dyDescent="0.25">
      <c r="A860" s="570"/>
      <c r="B860" s="515" t="s">
        <v>8448</v>
      </c>
      <c r="C860" s="523">
        <v>5</v>
      </c>
      <c r="D860" s="523"/>
      <c r="E860" s="523"/>
      <c r="F860" s="523"/>
      <c r="G860" s="523"/>
      <c r="H860" s="510"/>
      <c r="I860" s="510"/>
      <c r="J860" s="659"/>
      <c r="K860" s="659"/>
      <c r="L860" s="661"/>
    </row>
    <row r="861" spans="1:12" s="660" customFormat="1" ht="15.75" x14ac:dyDescent="0.25">
      <c r="A861" s="570"/>
      <c r="B861" s="515" t="s">
        <v>8449</v>
      </c>
      <c r="C861" s="523">
        <v>2</v>
      </c>
      <c r="D861" s="523"/>
      <c r="E861" s="523"/>
      <c r="F861" s="523"/>
      <c r="G861" s="523"/>
      <c r="H861" s="510"/>
      <c r="I861" s="510"/>
      <c r="J861" s="659"/>
      <c r="K861" s="659"/>
      <c r="L861" s="661"/>
    </row>
    <row r="862" spans="1:12" s="660" customFormat="1" ht="15.75" x14ac:dyDescent="0.25">
      <c r="A862" s="570"/>
      <c r="B862" s="515" t="s">
        <v>8450</v>
      </c>
      <c r="C862" s="523">
        <v>4</v>
      </c>
      <c r="D862" s="523"/>
      <c r="E862" s="523"/>
      <c r="F862" s="523"/>
      <c r="G862" s="523"/>
      <c r="H862" s="510"/>
      <c r="I862" s="510"/>
      <c r="J862" s="659"/>
      <c r="K862" s="659"/>
      <c r="L862" s="661"/>
    </row>
    <row r="863" spans="1:12" s="660" customFormat="1" ht="15.75" x14ac:dyDescent="0.25">
      <c r="A863" s="570" t="s">
        <v>9080</v>
      </c>
      <c r="B863" s="526" t="s">
        <v>9227</v>
      </c>
      <c r="C863" s="523"/>
      <c r="D863" s="523"/>
      <c r="E863" s="523"/>
      <c r="F863" s="523"/>
      <c r="G863" s="523"/>
      <c r="H863" s="510">
        <v>1</v>
      </c>
      <c r="I863" s="510" t="s">
        <v>589</v>
      </c>
      <c r="J863" s="659"/>
      <c r="K863" s="659"/>
      <c r="L863" s="661"/>
    </row>
    <row r="864" spans="1:12" s="660" customFormat="1" ht="15.75" x14ac:dyDescent="0.25">
      <c r="A864" s="570"/>
      <c r="B864" s="515" t="s">
        <v>8448</v>
      </c>
      <c r="C864" s="523">
        <v>1</v>
      </c>
      <c r="D864" s="523"/>
      <c r="E864" s="523"/>
      <c r="F864" s="523"/>
      <c r="G864" s="523"/>
      <c r="H864" s="510"/>
      <c r="I864" s="510"/>
      <c r="J864" s="659"/>
      <c r="K864" s="659"/>
      <c r="L864" s="661"/>
    </row>
    <row r="865" spans="1:12" s="660" customFormat="1" ht="94.5" x14ac:dyDescent="0.25">
      <c r="A865" s="570" t="s">
        <v>8627</v>
      </c>
      <c r="B865" s="526" t="s">
        <v>5118</v>
      </c>
      <c r="C865" s="523"/>
      <c r="D865" s="523"/>
      <c r="E865" s="523"/>
      <c r="F865" s="523"/>
      <c r="G865" s="523"/>
      <c r="H865" s="510">
        <f>ROUND(SUM(C866:C869),2)</f>
        <v>251</v>
      </c>
      <c r="I865" s="510" t="s">
        <v>589</v>
      </c>
      <c r="J865" s="659"/>
      <c r="K865" s="659"/>
      <c r="L865" s="661"/>
    </row>
    <row r="866" spans="1:12" s="660" customFormat="1" ht="15.75" x14ac:dyDescent="0.25">
      <c r="A866" s="570"/>
      <c r="B866" s="515" t="s">
        <v>8447</v>
      </c>
      <c r="C866" s="523">
        <v>70</v>
      </c>
      <c r="D866" s="523"/>
      <c r="E866" s="523"/>
      <c r="F866" s="523"/>
      <c r="G866" s="523"/>
      <c r="H866" s="510"/>
      <c r="I866" s="510"/>
      <c r="J866" s="659"/>
      <c r="K866" s="659"/>
      <c r="L866" s="661"/>
    </row>
    <row r="867" spans="1:12" s="660" customFormat="1" ht="15.75" x14ac:dyDescent="0.25">
      <c r="A867" s="570"/>
      <c r="B867" s="515" t="s">
        <v>8448</v>
      </c>
      <c r="C867" s="523">
        <v>52</v>
      </c>
      <c r="D867" s="523"/>
      <c r="E867" s="523"/>
      <c r="F867" s="523"/>
      <c r="G867" s="523"/>
      <c r="H867" s="510"/>
      <c r="I867" s="510"/>
      <c r="J867" s="659"/>
      <c r="K867" s="659"/>
      <c r="L867" s="661"/>
    </row>
    <row r="868" spans="1:12" s="660" customFormat="1" ht="15.75" x14ac:dyDescent="0.25">
      <c r="A868" s="570"/>
      <c r="B868" s="515" t="s">
        <v>8449</v>
      </c>
      <c r="C868" s="523">
        <v>53</v>
      </c>
      <c r="D868" s="523"/>
      <c r="E868" s="523"/>
      <c r="F868" s="523"/>
      <c r="G868" s="523"/>
      <c r="H868" s="510"/>
      <c r="I868" s="510"/>
      <c r="J868" s="659"/>
      <c r="K868" s="659"/>
      <c r="L868" s="661"/>
    </row>
    <row r="869" spans="1:12" s="660" customFormat="1" ht="15.75" x14ac:dyDescent="0.25">
      <c r="A869" s="570"/>
      <c r="B869" s="515" t="s">
        <v>8450</v>
      </c>
      <c r="C869" s="523">
        <v>76</v>
      </c>
      <c r="D869" s="523"/>
      <c r="E869" s="523"/>
      <c r="F869" s="523"/>
      <c r="G869" s="523"/>
      <c r="H869" s="510"/>
      <c r="I869" s="510"/>
      <c r="J869" s="659"/>
      <c r="K869" s="659"/>
      <c r="L869" s="661"/>
    </row>
    <row r="870" spans="1:12" s="660" customFormat="1" ht="126" x14ac:dyDescent="0.25">
      <c r="A870" s="570" t="s">
        <v>9082</v>
      </c>
      <c r="B870" s="526" t="s">
        <v>5122</v>
      </c>
      <c r="C870" s="523"/>
      <c r="D870" s="523"/>
      <c r="E870" s="523"/>
      <c r="F870" s="523"/>
      <c r="G870" s="523"/>
      <c r="H870" s="510">
        <f>ROUND(SUM(C871:C874),2)</f>
        <v>349</v>
      </c>
      <c r="I870" s="721" t="s">
        <v>589</v>
      </c>
      <c r="J870" s="659"/>
      <c r="K870" s="659"/>
      <c r="L870" s="661"/>
    </row>
    <row r="871" spans="1:12" s="660" customFormat="1" ht="15.75" x14ac:dyDescent="0.25">
      <c r="A871" s="570"/>
      <c r="B871" s="515" t="s">
        <v>8447</v>
      </c>
      <c r="C871" s="523">
        <v>104</v>
      </c>
      <c r="D871" s="523"/>
      <c r="E871" s="523"/>
      <c r="F871" s="523"/>
      <c r="G871" s="523"/>
      <c r="H871" s="510"/>
      <c r="I871" s="721"/>
      <c r="J871" s="659"/>
      <c r="K871" s="659"/>
      <c r="L871" s="661"/>
    </row>
    <row r="872" spans="1:12" s="660" customFormat="1" ht="15.75" x14ac:dyDescent="0.25">
      <c r="A872" s="570"/>
      <c r="B872" s="515" t="s">
        <v>8448</v>
      </c>
      <c r="C872" s="523">
        <v>84</v>
      </c>
      <c r="D872" s="523"/>
      <c r="E872" s="523"/>
      <c r="F872" s="523"/>
      <c r="G872" s="523"/>
      <c r="H872" s="510"/>
      <c r="I872" s="721"/>
      <c r="J872" s="659"/>
      <c r="K872" s="659"/>
      <c r="L872" s="661"/>
    </row>
    <row r="873" spans="1:12" s="660" customFormat="1" ht="15.75" x14ac:dyDescent="0.25">
      <c r="A873" s="570"/>
      <c r="B873" s="515" t="s">
        <v>8449</v>
      </c>
      <c r="C873" s="523">
        <v>74</v>
      </c>
      <c r="D873" s="523"/>
      <c r="E873" s="523"/>
      <c r="F873" s="523"/>
      <c r="G873" s="523"/>
      <c r="H873" s="510"/>
      <c r="I873" s="721"/>
      <c r="J873" s="659"/>
      <c r="K873" s="659"/>
      <c r="L873" s="661"/>
    </row>
    <row r="874" spans="1:12" s="660" customFormat="1" ht="15.75" x14ac:dyDescent="0.25">
      <c r="A874" s="570"/>
      <c r="B874" s="515" t="s">
        <v>8450</v>
      </c>
      <c r="C874" s="523">
        <v>87</v>
      </c>
      <c r="D874" s="523"/>
      <c r="E874" s="523"/>
      <c r="F874" s="523"/>
      <c r="G874" s="523"/>
      <c r="H874" s="510"/>
      <c r="I874" s="721"/>
      <c r="J874" s="659"/>
      <c r="K874" s="659"/>
      <c r="L874" s="661"/>
    </row>
    <row r="875" spans="1:12" s="660" customFormat="1" ht="31.5" x14ac:dyDescent="0.25">
      <c r="A875" s="570" t="s">
        <v>9083</v>
      </c>
      <c r="B875" s="526" t="s">
        <v>9228</v>
      </c>
      <c r="C875" s="523"/>
      <c r="D875" s="523"/>
      <c r="E875" s="523"/>
      <c r="F875" s="523"/>
      <c r="G875" s="523"/>
      <c r="H875" s="510">
        <v>2</v>
      </c>
      <c r="I875" s="721" t="s">
        <v>589</v>
      </c>
      <c r="J875" s="659"/>
      <c r="K875" s="659"/>
      <c r="L875" s="661"/>
    </row>
    <row r="876" spans="1:12" s="660" customFormat="1" ht="15.75" x14ac:dyDescent="0.25">
      <c r="A876" s="570"/>
      <c r="B876" s="515" t="s">
        <v>8448</v>
      </c>
      <c r="C876" s="523">
        <v>1</v>
      </c>
      <c r="D876" s="523"/>
      <c r="E876" s="523"/>
      <c r="F876" s="523"/>
      <c r="G876" s="523"/>
      <c r="H876" s="510"/>
      <c r="I876" s="721"/>
      <c r="J876" s="659"/>
      <c r="K876" s="659"/>
      <c r="L876" s="661"/>
    </row>
    <row r="877" spans="1:12" s="660" customFormat="1" ht="15.75" x14ac:dyDescent="0.25">
      <c r="A877" s="570"/>
      <c r="B877" s="515" t="s">
        <v>8449</v>
      </c>
      <c r="C877" s="523">
        <v>1</v>
      </c>
      <c r="D877" s="523"/>
      <c r="E877" s="523"/>
      <c r="F877" s="523"/>
      <c r="G877" s="523"/>
      <c r="H877" s="510"/>
      <c r="I877" s="721"/>
      <c r="J877" s="659"/>
      <c r="K877" s="659"/>
      <c r="L877" s="661"/>
    </row>
    <row r="878" spans="1:12" s="660" customFormat="1" ht="31.5" x14ac:dyDescent="0.25">
      <c r="A878" s="570" t="s">
        <v>9084</v>
      </c>
      <c r="B878" s="526" t="s">
        <v>9229</v>
      </c>
      <c r="C878" s="523"/>
      <c r="D878" s="523"/>
      <c r="E878" s="523"/>
      <c r="F878" s="523"/>
      <c r="G878" s="523"/>
      <c r="H878" s="510">
        <v>8</v>
      </c>
      <c r="I878" s="721" t="s">
        <v>589</v>
      </c>
      <c r="J878" s="659"/>
      <c r="K878" s="659"/>
      <c r="L878" s="661"/>
    </row>
    <row r="879" spans="1:12" s="660" customFormat="1" ht="15.75" x14ac:dyDescent="0.25">
      <c r="A879" s="570"/>
      <c r="B879" s="515" t="s">
        <v>8447</v>
      </c>
      <c r="C879" s="523">
        <v>2</v>
      </c>
      <c r="D879" s="523"/>
      <c r="E879" s="523"/>
      <c r="F879" s="523"/>
      <c r="G879" s="523"/>
      <c r="H879" s="510"/>
      <c r="I879" s="721"/>
      <c r="J879" s="659"/>
      <c r="K879" s="659"/>
      <c r="L879" s="661"/>
    </row>
    <row r="880" spans="1:12" s="660" customFormat="1" ht="15.75" x14ac:dyDescent="0.25">
      <c r="A880" s="570"/>
      <c r="B880" s="515" t="s">
        <v>8449</v>
      </c>
      <c r="C880" s="523">
        <v>4</v>
      </c>
      <c r="D880" s="523"/>
      <c r="E880" s="523"/>
      <c r="F880" s="523"/>
      <c r="G880" s="523"/>
      <c r="H880" s="510"/>
      <c r="I880" s="721"/>
      <c r="J880" s="659"/>
      <c r="K880" s="659"/>
      <c r="L880" s="661"/>
    </row>
    <row r="881" spans="1:12" s="660" customFormat="1" ht="15.75" x14ac:dyDescent="0.25">
      <c r="A881" s="570"/>
      <c r="B881" s="515" t="s">
        <v>8450</v>
      </c>
      <c r="C881" s="523">
        <v>2</v>
      </c>
      <c r="D881" s="523"/>
      <c r="E881" s="523"/>
      <c r="F881" s="523"/>
      <c r="G881" s="523"/>
      <c r="H881" s="510"/>
      <c r="I881" s="721"/>
      <c r="J881" s="659"/>
      <c r="K881" s="659"/>
      <c r="L881" s="661"/>
    </row>
    <row r="882" spans="1:12" ht="63" x14ac:dyDescent="0.25">
      <c r="A882" s="570" t="s">
        <v>9085</v>
      </c>
      <c r="B882" s="526" t="s">
        <v>9230</v>
      </c>
      <c r="C882" s="523"/>
      <c r="D882" s="523"/>
      <c r="E882" s="523"/>
      <c r="F882" s="523"/>
      <c r="G882" s="523"/>
      <c r="H882" s="510">
        <f>SUM(C883:C886)</f>
        <v>30</v>
      </c>
      <c r="I882" s="721" t="s">
        <v>589</v>
      </c>
      <c r="L882" s="545"/>
    </row>
    <row r="883" spans="1:12" s="660" customFormat="1" ht="15.75" x14ac:dyDescent="0.25">
      <c r="A883" s="570"/>
      <c r="B883" s="515" t="s">
        <v>8447</v>
      </c>
      <c r="C883" s="523">
        <v>10</v>
      </c>
      <c r="D883" s="523"/>
      <c r="E883" s="523"/>
      <c r="F883" s="523"/>
      <c r="G883" s="523"/>
      <c r="H883" s="510"/>
      <c r="I883" s="721"/>
      <c r="J883" s="659"/>
      <c r="K883" s="659"/>
      <c r="L883" s="661"/>
    </row>
    <row r="884" spans="1:12" s="660" customFormat="1" ht="15.75" x14ac:dyDescent="0.25">
      <c r="A884" s="570"/>
      <c r="B884" s="515" t="s">
        <v>8448</v>
      </c>
      <c r="C884" s="523">
        <v>6</v>
      </c>
      <c r="D884" s="523"/>
      <c r="E884" s="523"/>
      <c r="F884" s="523"/>
      <c r="G884" s="523"/>
      <c r="H884" s="510"/>
      <c r="I884" s="721"/>
      <c r="J884" s="659"/>
      <c r="K884" s="659"/>
      <c r="L884" s="661"/>
    </row>
    <row r="885" spans="1:12" s="660" customFormat="1" ht="15.75" x14ac:dyDescent="0.25">
      <c r="A885" s="570"/>
      <c r="B885" s="515" t="s">
        <v>8449</v>
      </c>
      <c r="C885" s="523">
        <v>5</v>
      </c>
      <c r="D885" s="523"/>
      <c r="E885" s="523"/>
      <c r="F885" s="523"/>
      <c r="G885" s="523"/>
      <c r="H885" s="510"/>
      <c r="I885" s="721"/>
      <c r="J885" s="659"/>
      <c r="K885" s="659"/>
      <c r="L885" s="661"/>
    </row>
    <row r="886" spans="1:12" s="660" customFormat="1" ht="15.75" x14ac:dyDescent="0.25">
      <c r="A886" s="570"/>
      <c r="B886" s="515" t="s">
        <v>8450</v>
      </c>
      <c r="C886" s="523">
        <v>9</v>
      </c>
      <c r="D886" s="523"/>
      <c r="E886" s="523"/>
      <c r="F886" s="523"/>
      <c r="G886" s="523"/>
      <c r="H886" s="510"/>
      <c r="I886" s="721"/>
      <c r="J886" s="659"/>
      <c r="K886" s="659"/>
      <c r="L886" s="661"/>
    </row>
    <row r="887" spans="1:12" s="660" customFormat="1" ht="15.75" x14ac:dyDescent="0.25">
      <c r="A887" s="570" t="s">
        <v>9086</v>
      </c>
      <c r="B887" s="572" t="s">
        <v>9231</v>
      </c>
      <c r="C887" s="523"/>
      <c r="D887" s="523"/>
      <c r="E887" s="523"/>
      <c r="F887" s="523"/>
      <c r="G887" s="523"/>
      <c r="H887" s="510">
        <v>23</v>
      </c>
      <c r="I887" s="721" t="s">
        <v>589</v>
      </c>
      <c r="J887" s="659"/>
      <c r="K887" s="659"/>
      <c r="L887" s="661"/>
    </row>
    <row r="888" spans="1:12" s="660" customFormat="1" ht="15.75" x14ac:dyDescent="0.25">
      <c r="A888" s="570"/>
      <c r="B888" s="515" t="s">
        <v>9282</v>
      </c>
      <c r="C888" s="523"/>
      <c r="D888" s="523"/>
      <c r="E888" s="523"/>
      <c r="F888" s="523"/>
      <c r="G888" s="523">
        <v>23</v>
      </c>
      <c r="H888" s="510"/>
      <c r="I888" s="510"/>
      <c r="J888" s="659"/>
      <c r="K888" s="659"/>
      <c r="L888" s="661"/>
    </row>
    <row r="889" spans="1:12" s="867" customFormat="1" ht="15.75" x14ac:dyDescent="0.25">
      <c r="A889" s="872"/>
      <c r="B889" s="873" t="s">
        <v>8078</v>
      </c>
      <c r="C889" s="862"/>
      <c r="D889" s="862"/>
      <c r="E889" s="862"/>
      <c r="F889" s="862"/>
      <c r="G889" s="862"/>
      <c r="H889" s="863"/>
      <c r="I889" s="863"/>
      <c r="J889" s="871"/>
      <c r="K889" s="871"/>
      <c r="L889" s="874"/>
    </row>
    <row r="890" spans="1:12" s="660" customFormat="1" ht="15.75" x14ac:dyDescent="0.25">
      <c r="A890" s="525" t="s">
        <v>9283</v>
      </c>
      <c r="B890" s="526" t="s">
        <v>3518</v>
      </c>
      <c r="C890" s="523"/>
      <c r="D890" s="523"/>
      <c r="E890" s="523"/>
      <c r="F890" s="523"/>
      <c r="G890" s="523"/>
      <c r="H890" s="510">
        <v>3</v>
      </c>
      <c r="I890" s="510" t="s">
        <v>589</v>
      </c>
      <c r="J890" s="659"/>
      <c r="K890" s="659"/>
      <c r="L890" s="661"/>
    </row>
    <row r="891" spans="1:12" s="660" customFormat="1" ht="15.75" x14ac:dyDescent="0.25">
      <c r="A891" s="525"/>
      <c r="B891" s="515" t="s">
        <v>8919</v>
      </c>
      <c r="C891" s="523"/>
      <c r="D891" s="523"/>
      <c r="E891" s="523"/>
      <c r="F891" s="523"/>
      <c r="G891" s="523">
        <v>1</v>
      </c>
      <c r="H891" s="510"/>
      <c r="I891" s="510"/>
      <c r="J891" s="659"/>
      <c r="K891" s="659"/>
      <c r="L891" s="661"/>
    </row>
    <row r="892" spans="1:12" s="660" customFormat="1" ht="15.75" x14ac:dyDescent="0.25">
      <c r="A892" s="525"/>
      <c r="B892" s="515" t="s">
        <v>8920</v>
      </c>
      <c r="C892" s="523"/>
      <c r="D892" s="523"/>
      <c r="E892" s="523"/>
      <c r="F892" s="523"/>
      <c r="G892" s="523">
        <v>1</v>
      </c>
      <c r="H892" s="510"/>
      <c r="I892" s="510"/>
      <c r="J892" s="659"/>
      <c r="K892" s="659"/>
      <c r="L892" s="661"/>
    </row>
    <row r="893" spans="1:12" s="660" customFormat="1" ht="15.75" x14ac:dyDescent="0.25">
      <c r="A893" s="525"/>
      <c r="B893" s="515" t="s">
        <v>8921</v>
      </c>
      <c r="C893" s="523"/>
      <c r="D893" s="523"/>
      <c r="E893" s="523"/>
      <c r="F893" s="523"/>
      <c r="G893" s="523">
        <v>1</v>
      </c>
      <c r="H893" s="510"/>
      <c r="I893" s="510"/>
      <c r="J893" s="659"/>
      <c r="K893" s="659"/>
      <c r="L893" s="661"/>
    </row>
    <row r="894" spans="1:12" s="660" customFormat="1" ht="15.75" x14ac:dyDescent="0.25">
      <c r="A894" s="525" t="s">
        <v>9232</v>
      </c>
      <c r="B894" s="526" t="s">
        <v>3520</v>
      </c>
      <c r="C894" s="523"/>
      <c r="D894" s="523"/>
      <c r="E894" s="523"/>
      <c r="F894" s="523"/>
      <c r="G894" s="523"/>
      <c r="H894" s="510">
        <v>1</v>
      </c>
      <c r="I894" s="510" t="s">
        <v>589</v>
      </c>
      <c r="J894" s="659"/>
      <c r="K894" s="659"/>
      <c r="L894" s="661"/>
    </row>
    <row r="895" spans="1:12" s="660" customFormat="1" ht="15.75" x14ac:dyDescent="0.25">
      <c r="A895" s="525"/>
      <c r="B895" s="515" t="s">
        <v>8924</v>
      </c>
      <c r="C895" s="523"/>
      <c r="D895" s="523"/>
      <c r="E895" s="523"/>
      <c r="F895" s="523"/>
      <c r="G895" s="523">
        <v>1</v>
      </c>
      <c r="H895" s="510"/>
      <c r="I895" s="510"/>
      <c r="J895" s="659"/>
      <c r="K895" s="659"/>
      <c r="L895" s="661"/>
    </row>
    <row r="896" spans="1:12" s="660" customFormat="1" ht="15.75" x14ac:dyDescent="0.25">
      <c r="A896" s="525" t="s">
        <v>9146</v>
      </c>
      <c r="B896" s="526" t="s">
        <v>3524</v>
      </c>
      <c r="C896" s="523"/>
      <c r="D896" s="523"/>
      <c r="E896" s="523"/>
      <c r="F896" s="523"/>
      <c r="G896" s="523"/>
      <c r="H896" s="510">
        <v>3</v>
      </c>
      <c r="I896" s="510" t="s">
        <v>589</v>
      </c>
      <c r="J896" s="659"/>
      <c r="K896" s="659"/>
      <c r="L896" s="661"/>
    </row>
    <row r="897" spans="1:12" s="660" customFormat="1" ht="15.75" x14ac:dyDescent="0.25">
      <c r="A897" s="525"/>
      <c r="B897" s="515" t="s">
        <v>8922</v>
      </c>
      <c r="C897" s="523"/>
      <c r="D897" s="523"/>
      <c r="E897" s="523"/>
      <c r="F897" s="523"/>
      <c r="G897" s="523">
        <v>1</v>
      </c>
      <c r="H897" s="510"/>
      <c r="I897" s="510"/>
      <c r="J897" s="659"/>
      <c r="K897" s="659"/>
      <c r="L897" s="661"/>
    </row>
    <row r="898" spans="1:12" s="660" customFormat="1" ht="15.75" x14ac:dyDescent="0.25">
      <c r="A898" s="525"/>
      <c r="B898" s="515" t="s">
        <v>9284</v>
      </c>
      <c r="C898" s="523"/>
      <c r="D898" s="523"/>
      <c r="E898" s="523"/>
      <c r="F898" s="523"/>
      <c r="G898" s="523">
        <v>1</v>
      </c>
      <c r="H898" s="510"/>
      <c r="I898" s="510"/>
      <c r="J898" s="659"/>
      <c r="K898" s="659"/>
      <c r="L898" s="661"/>
    </row>
    <row r="899" spans="1:12" s="660" customFormat="1" ht="15.75" x14ac:dyDescent="0.25">
      <c r="A899" s="525"/>
      <c r="B899" s="515" t="s">
        <v>8923</v>
      </c>
      <c r="C899" s="523"/>
      <c r="D899" s="523"/>
      <c r="E899" s="523"/>
      <c r="F899" s="523"/>
      <c r="G899" s="523">
        <v>1</v>
      </c>
      <c r="H899" s="510"/>
      <c r="I899" s="510"/>
      <c r="J899" s="659"/>
      <c r="K899" s="659"/>
      <c r="L899" s="661"/>
    </row>
    <row r="900" spans="1:12" s="867" customFormat="1" ht="15.75" x14ac:dyDescent="0.25">
      <c r="A900" s="875"/>
      <c r="B900" s="873" t="s">
        <v>8079</v>
      </c>
      <c r="C900" s="863"/>
      <c r="D900" s="863"/>
      <c r="E900" s="863"/>
      <c r="F900" s="863"/>
      <c r="G900" s="863"/>
      <c r="H900" s="863"/>
      <c r="I900" s="863" t="s">
        <v>8126</v>
      </c>
      <c r="J900" s="871"/>
      <c r="K900" s="871"/>
      <c r="L900" s="874"/>
    </row>
    <row r="901" spans="1:12" s="660" customFormat="1" ht="15.75" x14ac:dyDescent="0.25">
      <c r="A901" s="525"/>
      <c r="B901" s="515" t="s">
        <v>8929</v>
      </c>
      <c r="C901" s="523"/>
      <c r="D901" s="523"/>
      <c r="E901" s="523"/>
      <c r="F901" s="523"/>
      <c r="G901" s="523"/>
      <c r="H901" s="510"/>
      <c r="I901" s="510"/>
      <c r="J901" s="659"/>
      <c r="K901" s="659"/>
      <c r="L901" s="661"/>
    </row>
    <row r="902" spans="1:12" s="660" customFormat="1" ht="31.5" x14ac:dyDescent="0.25">
      <c r="A902" s="570" t="s">
        <v>9233</v>
      </c>
      <c r="B902" s="572" t="s">
        <v>9234</v>
      </c>
      <c r="C902" s="523"/>
      <c r="D902" s="523"/>
      <c r="E902" s="523"/>
      <c r="F902" s="523"/>
      <c r="G902" s="523"/>
      <c r="H902" s="510">
        <v>6</v>
      </c>
      <c r="I902" s="721" t="s">
        <v>589</v>
      </c>
      <c r="J902" s="659"/>
      <c r="K902" s="659"/>
      <c r="L902" s="661"/>
    </row>
    <row r="903" spans="1:12" s="660" customFormat="1" ht="31.5" x14ac:dyDescent="0.25">
      <c r="A903" s="570" t="s">
        <v>9235</v>
      </c>
      <c r="B903" s="572" t="s">
        <v>9236</v>
      </c>
      <c r="C903" s="523"/>
      <c r="D903" s="523"/>
      <c r="E903" s="523"/>
      <c r="F903" s="523"/>
      <c r="G903" s="523"/>
      <c r="H903" s="510">
        <v>35</v>
      </c>
      <c r="I903" s="721" t="s">
        <v>589</v>
      </c>
      <c r="J903" s="659"/>
      <c r="K903" s="659"/>
      <c r="L903" s="661"/>
    </row>
    <row r="904" spans="1:12" s="660" customFormat="1" ht="31.5" x14ac:dyDescent="0.25">
      <c r="A904" s="570" t="s">
        <v>9237</v>
      </c>
      <c r="B904" s="572" t="s">
        <v>9238</v>
      </c>
      <c r="C904" s="523"/>
      <c r="D904" s="523"/>
      <c r="E904" s="523"/>
      <c r="F904" s="523"/>
      <c r="G904" s="523"/>
      <c r="H904" s="510">
        <v>17</v>
      </c>
      <c r="I904" s="721" t="s">
        <v>589</v>
      </c>
      <c r="J904" s="659"/>
      <c r="K904" s="659"/>
      <c r="L904" s="661"/>
    </row>
    <row r="905" spans="1:12" s="660" customFormat="1" ht="15.75" x14ac:dyDescent="0.25">
      <c r="A905" s="570" t="s">
        <v>9239</v>
      </c>
      <c r="B905" s="572" t="s">
        <v>9240</v>
      </c>
      <c r="C905" s="523"/>
      <c r="D905" s="523"/>
      <c r="E905" s="523"/>
      <c r="F905" s="523"/>
      <c r="G905" s="523"/>
      <c r="H905" s="510">
        <v>7</v>
      </c>
      <c r="I905" s="721" t="s">
        <v>589</v>
      </c>
      <c r="J905" s="659"/>
      <c r="K905" s="659"/>
      <c r="L905" s="661"/>
    </row>
    <row r="906" spans="1:12" s="660" customFormat="1" ht="15.75" x14ac:dyDescent="0.25">
      <c r="A906" s="570" t="s">
        <v>9241</v>
      </c>
      <c r="B906" s="572" t="s">
        <v>9242</v>
      </c>
      <c r="C906" s="523"/>
      <c r="D906" s="523"/>
      <c r="E906" s="523"/>
      <c r="F906" s="523"/>
      <c r="G906" s="523"/>
      <c r="H906" s="510">
        <v>2</v>
      </c>
      <c r="I906" s="721" t="s">
        <v>589</v>
      </c>
      <c r="J906" s="659"/>
      <c r="K906" s="659"/>
      <c r="L906" s="661"/>
    </row>
    <row r="907" spans="1:12" s="660" customFormat="1" ht="15.75" x14ac:dyDescent="0.25">
      <c r="A907" s="570" t="s">
        <v>9243</v>
      </c>
      <c r="B907" s="572" t="s">
        <v>9244</v>
      </c>
      <c r="C907" s="523"/>
      <c r="D907" s="523"/>
      <c r="E907" s="523"/>
      <c r="F907" s="523"/>
      <c r="G907" s="523"/>
      <c r="H907" s="510">
        <v>4</v>
      </c>
      <c r="I907" s="721" t="s">
        <v>589</v>
      </c>
      <c r="J907" s="659"/>
      <c r="K907" s="659"/>
      <c r="L907" s="661"/>
    </row>
    <row r="908" spans="1:12" s="660" customFormat="1" ht="15.75" x14ac:dyDescent="0.25">
      <c r="A908" s="570" t="s">
        <v>9245</v>
      </c>
      <c r="B908" s="572" t="s">
        <v>9246</v>
      </c>
      <c r="C908" s="523"/>
      <c r="D908" s="523"/>
      <c r="E908" s="523"/>
      <c r="F908" s="523"/>
      <c r="G908" s="523"/>
      <c r="H908" s="510">
        <v>11</v>
      </c>
      <c r="I908" s="721" t="s">
        <v>589</v>
      </c>
      <c r="J908" s="659"/>
      <c r="K908" s="659"/>
      <c r="L908" s="661"/>
    </row>
    <row r="909" spans="1:12" s="660" customFormat="1" ht="31.5" x14ac:dyDescent="0.25">
      <c r="A909" s="570" t="s">
        <v>9247</v>
      </c>
      <c r="B909" s="572" t="s">
        <v>9248</v>
      </c>
      <c r="C909" s="523"/>
      <c r="D909" s="523"/>
      <c r="E909" s="523"/>
      <c r="F909" s="523"/>
      <c r="G909" s="523"/>
      <c r="H909" s="510">
        <v>1</v>
      </c>
      <c r="I909" s="721" t="s">
        <v>589</v>
      </c>
      <c r="J909" s="659"/>
      <c r="K909" s="659"/>
      <c r="L909" s="661"/>
    </row>
    <row r="910" spans="1:12" s="660" customFormat="1" ht="15.75" x14ac:dyDescent="0.25">
      <c r="A910" s="570" t="s">
        <v>9249</v>
      </c>
      <c r="B910" s="572" t="s">
        <v>3533</v>
      </c>
      <c r="C910" s="523"/>
      <c r="D910" s="523"/>
      <c r="E910" s="523"/>
      <c r="F910" s="523"/>
      <c r="G910" s="523"/>
      <c r="H910" s="510">
        <v>1</v>
      </c>
      <c r="I910" s="721" t="s">
        <v>589</v>
      </c>
      <c r="J910" s="659"/>
      <c r="K910" s="659"/>
      <c r="L910" s="661"/>
    </row>
    <row r="911" spans="1:12" s="660" customFormat="1" ht="15.75" x14ac:dyDescent="0.25">
      <c r="A911" s="570" t="s">
        <v>9250</v>
      </c>
      <c r="B911" s="572" t="s">
        <v>3537</v>
      </c>
      <c r="C911" s="523"/>
      <c r="D911" s="523"/>
      <c r="E911" s="523"/>
      <c r="F911" s="523"/>
      <c r="G911" s="523"/>
      <c r="H911" s="510">
        <v>1</v>
      </c>
      <c r="I911" s="721" t="s">
        <v>589</v>
      </c>
      <c r="J911" s="659"/>
      <c r="K911" s="659"/>
      <c r="L911" s="661"/>
    </row>
    <row r="912" spans="1:12" s="660" customFormat="1" ht="31.5" x14ac:dyDescent="0.25">
      <c r="A912" s="570" t="s">
        <v>9251</v>
      </c>
      <c r="B912" s="572" t="s">
        <v>9252</v>
      </c>
      <c r="C912" s="523"/>
      <c r="D912" s="523"/>
      <c r="E912" s="523"/>
      <c r="F912" s="523"/>
      <c r="G912" s="523"/>
      <c r="H912" s="510">
        <v>1</v>
      </c>
      <c r="I912" s="721" t="s">
        <v>589</v>
      </c>
      <c r="J912" s="659"/>
      <c r="K912" s="659"/>
      <c r="L912" s="661"/>
    </row>
    <row r="913" spans="1:12" s="660" customFormat="1" ht="31.5" x14ac:dyDescent="0.25">
      <c r="A913" s="570" t="s">
        <v>9253</v>
      </c>
      <c r="B913" s="572" t="s">
        <v>9254</v>
      </c>
      <c r="C913" s="523"/>
      <c r="D913" s="523"/>
      <c r="E913" s="523"/>
      <c r="F913" s="523"/>
      <c r="G913" s="523"/>
      <c r="H913" s="510">
        <v>1</v>
      </c>
      <c r="I913" s="721" t="s">
        <v>589</v>
      </c>
      <c r="J913" s="659"/>
      <c r="K913" s="659"/>
      <c r="L913" s="661"/>
    </row>
    <row r="914" spans="1:12" s="660" customFormat="1" ht="15.75" x14ac:dyDescent="0.25">
      <c r="A914" s="570" t="s">
        <v>9255</v>
      </c>
      <c r="B914" s="572" t="s">
        <v>9256</v>
      </c>
      <c r="C914" s="523"/>
      <c r="D914" s="523"/>
      <c r="E914" s="523"/>
      <c r="F914" s="523"/>
      <c r="G914" s="523"/>
      <c r="H914" s="510">
        <v>1</v>
      </c>
      <c r="I914" s="721" t="s">
        <v>589</v>
      </c>
      <c r="J914" s="659"/>
      <c r="K914" s="659"/>
      <c r="L914" s="661"/>
    </row>
    <row r="915" spans="1:12" s="660" customFormat="1" ht="15.75" x14ac:dyDescent="0.25">
      <c r="A915" s="570" t="s">
        <v>9257</v>
      </c>
      <c r="B915" s="572" t="s">
        <v>9258</v>
      </c>
      <c r="C915" s="523"/>
      <c r="D915" s="523"/>
      <c r="E915" s="523"/>
      <c r="F915" s="523"/>
      <c r="G915" s="523"/>
      <c r="H915" s="510">
        <v>1</v>
      </c>
      <c r="I915" s="721" t="s">
        <v>589</v>
      </c>
      <c r="J915" s="659"/>
      <c r="K915" s="659"/>
      <c r="L915" s="661"/>
    </row>
    <row r="916" spans="1:12" s="660" customFormat="1" ht="31.5" x14ac:dyDescent="0.25">
      <c r="A916" s="570" t="s">
        <v>9259</v>
      </c>
      <c r="B916" s="572" t="s">
        <v>9260</v>
      </c>
      <c r="C916" s="523"/>
      <c r="D916" s="523"/>
      <c r="E916" s="523"/>
      <c r="F916" s="523"/>
      <c r="G916" s="523"/>
      <c r="H916" s="510">
        <v>1</v>
      </c>
      <c r="I916" s="721" t="s">
        <v>589</v>
      </c>
      <c r="J916" s="659"/>
      <c r="K916" s="659"/>
      <c r="L916" s="661"/>
    </row>
    <row r="917" spans="1:12" s="660" customFormat="1" ht="15.75" x14ac:dyDescent="0.25">
      <c r="A917" s="570" t="s">
        <v>9261</v>
      </c>
      <c r="B917" s="572" t="s">
        <v>9262</v>
      </c>
      <c r="C917" s="523"/>
      <c r="D917" s="523"/>
      <c r="E917" s="523"/>
      <c r="F917" s="523"/>
      <c r="G917" s="523"/>
      <c r="H917" s="510">
        <v>18</v>
      </c>
      <c r="I917" s="721" t="s">
        <v>589</v>
      </c>
      <c r="J917" s="659"/>
      <c r="K917" s="659"/>
      <c r="L917" s="661"/>
    </row>
    <row r="918" spans="1:12" s="660" customFormat="1" ht="15.75" x14ac:dyDescent="0.25">
      <c r="A918" s="570" t="s">
        <v>9263</v>
      </c>
      <c r="B918" s="572" t="s">
        <v>9264</v>
      </c>
      <c r="C918" s="523"/>
      <c r="D918" s="523"/>
      <c r="E918" s="523"/>
      <c r="F918" s="523"/>
      <c r="G918" s="523"/>
      <c r="H918" s="510">
        <v>3</v>
      </c>
      <c r="I918" s="721" t="s">
        <v>589</v>
      </c>
      <c r="J918" s="659"/>
      <c r="K918" s="659"/>
      <c r="L918" s="661"/>
    </row>
    <row r="919" spans="1:12" s="660" customFormat="1" ht="15.75" x14ac:dyDescent="0.25">
      <c r="A919" s="570" t="s">
        <v>9265</v>
      </c>
      <c r="B919" s="572" t="s">
        <v>9266</v>
      </c>
      <c r="C919" s="523"/>
      <c r="D919" s="523"/>
      <c r="E919" s="523"/>
      <c r="F919" s="523"/>
      <c r="G919" s="523"/>
      <c r="H919" s="510">
        <v>8</v>
      </c>
      <c r="I919" s="721" t="s">
        <v>589</v>
      </c>
      <c r="J919" s="659"/>
      <c r="K919" s="659"/>
      <c r="L919" s="661"/>
    </row>
    <row r="920" spans="1:12" s="867" customFormat="1" ht="15.75" x14ac:dyDescent="0.25">
      <c r="A920" s="868">
        <v>0</v>
      </c>
      <c r="B920" s="876" t="s">
        <v>9143</v>
      </c>
      <c r="C920" s="869"/>
      <c r="D920" s="869"/>
      <c r="E920" s="869"/>
      <c r="F920" s="869"/>
      <c r="G920" s="869"/>
      <c r="H920" s="863"/>
      <c r="I920" s="870"/>
      <c r="J920" s="871"/>
      <c r="K920" s="871"/>
      <c r="L920" s="874"/>
    </row>
    <row r="921" spans="1:12" s="660" customFormat="1" ht="47.25" x14ac:dyDescent="0.25">
      <c r="A921" s="593" t="str">
        <f>Planilha!A153</f>
        <v>13.39</v>
      </c>
      <c r="B921" s="594" t="s">
        <v>3229</v>
      </c>
      <c r="C921" s="595"/>
      <c r="D921" s="595"/>
      <c r="E921" s="595"/>
      <c r="F921" s="595"/>
      <c r="G921" s="595"/>
      <c r="H921" s="602">
        <v>23</v>
      </c>
      <c r="I921" s="596" t="s">
        <v>589</v>
      </c>
      <c r="J921" s="659"/>
      <c r="K921" s="659"/>
      <c r="L921" s="661"/>
    </row>
    <row r="922" spans="1:12" s="660" customFormat="1" ht="47.25" x14ac:dyDescent="0.25">
      <c r="A922" s="525" t="str">
        <f>Planilha!A154</f>
        <v>13.40</v>
      </c>
      <c r="B922" s="526" t="s">
        <v>3283</v>
      </c>
      <c r="C922" s="523"/>
      <c r="D922" s="523"/>
      <c r="E922" s="523"/>
      <c r="F922" s="523"/>
      <c r="G922" s="523"/>
      <c r="H922" s="565">
        <v>251</v>
      </c>
      <c r="I922" s="510" t="s">
        <v>589</v>
      </c>
      <c r="J922" s="659"/>
      <c r="K922" s="659"/>
      <c r="L922" s="661"/>
    </row>
    <row r="923" spans="1:12" s="617" customFormat="1" ht="15" customHeight="1" x14ac:dyDescent="0.25">
      <c r="A923" s="561" t="str">
        <f>Planilha!A155</f>
        <v>14.0</v>
      </c>
      <c r="B923" s="619" t="s">
        <v>5129</v>
      </c>
      <c r="C923" s="613"/>
      <c r="D923" s="613"/>
      <c r="E923" s="613"/>
      <c r="F923" s="613"/>
      <c r="G923" s="613"/>
      <c r="H923" s="563"/>
      <c r="I923" s="563">
        <v>0</v>
      </c>
      <c r="J923" s="614"/>
      <c r="K923" s="615"/>
      <c r="L923" s="610"/>
    </row>
    <row r="924" spans="1:12" s="518" customFormat="1" ht="47.25" x14ac:dyDescent="0.25">
      <c r="A924" s="692" t="str">
        <f>Planilha!A156</f>
        <v>14.1</v>
      </c>
      <c r="B924" s="594" t="s">
        <v>3759</v>
      </c>
      <c r="C924" s="595"/>
      <c r="D924" s="595"/>
      <c r="E924" s="595"/>
      <c r="F924" s="595"/>
      <c r="G924" s="595"/>
      <c r="H924" s="596">
        <f>SUM(C926:C928)</f>
        <v>69</v>
      </c>
      <c r="I924" s="596" t="str">
        <f>Planilha!E156</f>
        <v>UN</v>
      </c>
      <c r="J924" s="642"/>
      <c r="K924" s="653"/>
      <c r="L924" s="643"/>
    </row>
    <row r="925" spans="1:12" s="518" customFormat="1" ht="15" customHeight="1" x14ac:dyDescent="0.25">
      <c r="A925" s="692"/>
      <c r="B925" s="689" t="s">
        <v>8452</v>
      </c>
      <c r="C925" s="595"/>
      <c r="D925" s="595"/>
      <c r="E925" s="595"/>
      <c r="F925" s="595"/>
      <c r="G925" s="595"/>
      <c r="H925" s="596"/>
      <c r="I925" s="596"/>
      <c r="J925" s="654"/>
      <c r="K925" s="655"/>
      <c r="L925" s="643"/>
    </row>
    <row r="926" spans="1:12" s="518" customFormat="1" ht="15" customHeight="1" x14ac:dyDescent="0.25">
      <c r="A926" s="692"/>
      <c r="B926" s="600" t="s">
        <v>8453</v>
      </c>
      <c r="C926" s="595">
        <f>37</f>
        <v>37</v>
      </c>
      <c r="D926" s="595"/>
      <c r="E926" s="595"/>
      <c r="F926" s="595"/>
      <c r="G926" s="595"/>
      <c r="H926" s="596"/>
      <c r="I926" s="596"/>
      <c r="J926" s="654"/>
      <c r="K926" s="655"/>
      <c r="L926" s="643"/>
    </row>
    <row r="927" spans="1:12" s="518" customFormat="1" ht="15" customHeight="1" x14ac:dyDescent="0.25">
      <c r="A927" s="692"/>
      <c r="B927" s="600" t="s">
        <v>8454</v>
      </c>
      <c r="C927" s="595">
        <v>6</v>
      </c>
      <c r="D927" s="595"/>
      <c r="E927" s="595"/>
      <c r="F927" s="595"/>
      <c r="G927" s="595"/>
      <c r="H927" s="596"/>
      <c r="I927" s="596"/>
      <c r="J927" s="654"/>
      <c r="K927" s="655"/>
      <c r="L927" s="643"/>
    </row>
    <row r="928" spans="1:12" s="518" customFormat="1" ht="15" customHeight="1" x14ac:dyDescent="0.25">
      <c r="A928" s="692"/>
      <c r="B928" s="600" t="s">
        <v>9163</v>
      </c>
      <c r="C928" s="595">
        <v>26</v>
      </c>
      <c r="D928" s="595"/>
      <c r="E928" s="595"/>
      <c r="F928" s="595"/>
      <c r="G928" s="595"/>
      <c r="H928" s="596"/>
      <c r="I928" s="596"/>
      <c r="J928" s="654"/>
      <c r="K928" s="655"/>
      <c r="L928" s="643"/>
    </row>
    <row r="929" spans="1:12" s="518" customFormat="1" ht="15.75" x14ac:dyDescent="0.25">
      <c r="A929" s="593" t="str">
        <f>Planilha!A157</f>
        <v>14.2</v>
      </c>
      <c r="B929" s="594" t="s">
        <v>8077</v>
      </c>
      <c r="C929" s="595"/>
      <c r="D929" s="595"/>
      <c r="E929" s="595"/>
      <c r="F929" s="595"/>
      <c r="G929" s="595"/>
      <c r="H929" s="596">
        <v>2</v>
      </c>
      <c r="I929" s="596" t="str">
        <f>Planilha!E157</f>
        <v>UN</v>
      </c>
      <c r="J929" s="642"/>
      <c r="K929" s="642"/>
      <c r="L929" s="643"/>
    </row>
    <row r="930" spans="1:12" s="518" customFormat="1" ht="18" customHeight="1" x14ac:dyDescent="0.25">
      <c r="A930" s="593"/>
      <c r="B930" s="600" t="s">
        <v>9162</v>
      </c>
      <c r="C930" s="595"/>
      <c r="D930" s="595"/>
      <c r="E930" s="595"/>
      <c r="F930" s="595"/>
      <c r="G930" s="595"/>
      <c r="H930" s="596"/>
      <c r="I930" s="596"/>
      <c r="J930" s="642"/>
      <c r="K930" s="642"/>
      <c r="L930" s="643"/>
    </row>
    <row r="931" spans="1:12" s="518" customFormat="1" ht="15.75" x14ac:dyDescent="0.25">
      <c r="A931" s="593" t="str">
        <f>Planilha!A158</f>
        <v>14.3</v>
      </c>
      <c r="B931" s="690" t="s">
        <v>3797</v>
      </c>
      <c r="C931" s="595"/>
      <c r="D931" s="595"/>
      <c r="E931" s="595"/>
      <c r="F931" s="595"/>
      <c r="G931" s="595"/>
      <c r="H931" s="596">
        <f>C932</f>
        <v>2</v>
      </c>
      <c r="I931" s="596" t="str">
        <f>Planilha!E158</f>
        <v>CJ</v>
      </c>
      <c r="J931" s="642"/>
      <c r="K931" s="642"/>
      <c r="L931" s="643"/>
    </row>
    <row r="932" spans="1:12" s="518" customFormat="1" ht="15.75" x14ac:dyDescent="0.25">
      <c r="A932" s="593"/>
      <c r="B932" s="600" t="s">
        <v>9164</v>
      </c>
      <c r="C932" s="595">
        <v>2</v>
      </c>
      <c r="D932" s="595"/>
      <c r="E932" s="595"/>
      <c r="F932" s="595"/>
      <c r="G932" s="595"/>
      <c r="H932" s="596"/>
      <c r="I932" s="596"/>
      <c r="J932" s="642"/>
      <c r="K932" s="642"/>
      <c r="L932" s="643"/>
    </row>
    <row r="933" spans="1:12" s="518" customFormat="1" ht="15.75" x14ac:dyDescent="0.25">
      <c r="A933" s="593" t="str">
        <f>Planilha!A159</f>
        <v>14.4</v>
      </c>
      <c r="B933" s="690" t="s">
        <v>3799</v>
      </c>
      <c r="C933" s="595"/>
      <c r="D933" s="595"/>
      <c r="E933" s="595"/>
      <c r="F933" s="595"/>
      <c r="G933" s="595"/>
      <c r="H933" s="596">
        <f>C934</f>
        <v>2</v>
      </c>
      <c r="I933" s="596" t="str">
        <f>Planilha!E159</f>
        <v>UN</v>
      </c>
      <c r="J933" s="642"/>
      <c r="K933" s="642"/>
      <c r="L933" s="643"/>
    </row>
    <row r="934" spans="1:12" s="518" customFormat="1" ht="15.75" x14ac:dyDescent="0.25">
      <c r="A934" s="593"/>
      <c r="B934" s="600" t="s">
        <v>9165</v>
      </c>
      <c r="C934" s="595">
        <v>2</v>
      </c>
      <c r="D934" s="595"/>
      <c r="E934" s="595"/>
      <c r="F934" s="595"/>
      <c r="G934" s="595"/>
      <c r="H934" s="596"/>
      <c r="I934" s="596"/>
      <c r="J934" s="642"/>
      <c r="K934" s="642"/>
      <c r="L934" s="643"/>
    </row>
    <row r="935" spans="1:12" s="518" customFormat="1" ht="47.25" x14ac:dyDescent="0.25">
      <c r="A935" s="593" t="s">
        <v>9166</v>
      </c>
      <c r="B935" s="690" t="str">
        <f>Planilha!D160</f>
        <v>ELETROCALHA PERFURADA (150X100)MM EM CHAPA DE AÇO GALVANIZADO #18, COM TRATAMENTO PRÉ-ZINCADO, INCLUSIVE TAMPA DE ENCAIXE, FIXAÇÃO SUPERIOR, CONEXÕES E ACESSÓRIOS</v>
      </c>
      <c r="C935" s="595"/>
      <c r="D935" s="595"/>
      <c r="E935" s="595"/>
      <c r="F935" s="595"/>
      <c r="G935" s="595"/>
      <c r="H935" s="596">
        <v>113.32</v>
      </c>
      <c r="I935" s="596" t="str">
        <f>Planilha!E160</f>
        <v>M</v>
      </c>
      <c r="J935" s="642"/>
      <c r="K935" s="642"/>
      <c r="L935" s="643"/>
    </row>
    <row r="936" spans="1:12" s="629" customFormat="1" ht="15" customHeight="1" x14ac:dyDescent="0.25">
      <c r="A936" s="628">
        <v>15</v>
      </c>
      <c r="B936" s="619" t="s">
        <v>8080</v>
      </c>
      <c r="C936" s="563"/>
      <c r="D936" s="563"/>
      <c r="E936" s="563"/>
      <c r="F936" s="563"/>
      <c r="G936" s="563"/>
      <c r="H936" s="563"/>
      <c r="I936" s="563"/>
      <c r="J936" s="591"/>
    </row>
    <row r="937" spans="1:12" ht="47.25" x14ac:dyDescent="0.25">
      <c r="A937" s="525" t="s">
        <v>8930</v>
      </c>
      <c r="B937" s="526" t="s">
        <v>3828</v>
      </c>
      <c r="C937" s="523"/>
      <c r="D937" s="523"/>
      <c r="E937" s="523"/>
      <c r="F937" s="523"/>
      <c r="G937" s="523"/>
      <c r="H937" s="510">
        <v>1</v>
      </c>
      <c r="I937" s="510" t="str">
        <f>Planilha!E162</f>
        <v>U</v>
      </c>
    </row>
    <row r="938" spans="1:12" ht="15" customHeight="1" x14ac:dyDescent="0.25">
      <c r="A938" s="525"/>
      <c r="B938" s="515" t="s">
        <v>8941</v>
      </c>
      <c r="C938" s="523"/>
      <c r="D938" s="523"/>
      <c r="E938" s="523"/>
      <c r="F938" s="523"/>
      <c r="G938" s="523">
        <v>1</v>
      </c>
      <c r="H938" s="510"/>
      <c r="I938" s="510"/>
    </row>
    <row r="939" spans="1:12" ht="31.5" x14ac:dyDescent="0.25">
      <c r="A939" s="525" t="s">
        <v>8932</v>
      </c>
      <c r="B939" s="526" t="s">
        <v>3811</v>
      </c>
      <c r="C939" s="523"/>
      <c r="D939" s="523"/>
      <c r="E939" s="523"/>
      <c r="F939" s="523"/>
      <c r="G939" s="523"/>
      <c r="H939" s="510">
        <v>50</v>
      </c>
      <c r="I939" s="510" t="s">
        <v>589</v>
      </c>
    </row>
    <row r="940" spans="1:12" ht="15" customHeight="1" x14ac:dyDescent="0.25">
      <c r="A940" s="525"/>
      <c r="B940" s="515" t="s">
        <v>8941</v>
      </c>
      <c r="C940" s="523"/>
      <c r="D940" s="523"/>
      <c r="E940" s="523"/>
      <c r="F940" s="523"/>
      <c r="G940" s="523">
        <v>50</v>
      </c>
      <c r="H940" s="510"/>
      <c r="I940" s="510"/>
    </row>
    <row r="941" spans="1:12" ht="31.5" x14ac:dyDescent="0.25">
      <c r="A941" s="525" t="s">
        <v>8933</v>
      </c>
      <c r="B941" s="573" t="s">
        <v>3901</v>
      </c>
      <c r="C941" s="523"/>
      <c r="D941" s="523"/>
      <c r="E941" s="523"/>
      <c r="F941" s="523"/>
      <c r="G941" s="523"/>
      <c r="H941" s="510">
        <v>5</v>
      </c>
      <c r="I941" s="510" t="s">
        <v>589</v>
      </c>
    </row>
    <row r="942" spans="1:12" ht="15" customHeight="1" x14ac:dyDescent="0.25">
      <c r="A942" s="525"/>
      <c r="B942" s="515" t="s">
        <v>8942</v>
      </c>
      <c r="C942" s="523"/>
      <c r="D942" s="523"/>
      <c r="E942" s="523"/>
      <c r="F942" s="523"/>
      <c r="G942" s="523">
        <v>5</v>
      </c>
      <c r="H942" s="510"/>
      <c r="I942" s="510"/>
    </row>
    <row r="943" spans="1:12" ht="31.5" x14ac:dyDescent="0.25">
      <c r="A943" s="525" t="s">
        <v>8931</v>
      </c>
      <c r="B943" s="573" t="s">
        <v>3875</v>
      </c>
      <c r="C943" s="523"/>
      <c r="D943" s="523"/>
      <c r="E943" s="523"/>
      <c r="F943" s="523"/>
      <c r="G943" s="523"/>
      <c r="H943" s="510">
        <v>285</v>
      </c>
      <c r="I943" s="510" t="str">
        <f>Planilha!E165</f>
        <v>M</v>
      </c>
    </row>
    <row r="944" spans="1:12" ht="15" customHeight="1" x14ac:dyDescent="0.25">
      <c r="A944" s="525"/>
      <c r="B944" s="515" t="s">
        <v>8943</v>
      </c>
      <c r="C944" s="523"/>
      <c r="D944" s="523"/>
      <c r="E944" s="523"/>
      <c r="F944" s="523"/>
      <c r="G944" s="523">
        <v>285</v>
      </c>
      <c r="H944" s="510"/>
      <c r="I944" s="510"/>
    </row>
    <row r="945" spans="1:10" ht="31.5" x14ac:dyDescent="0.25">
      <c r="A945" s="525" t="s">
        <v>8934</v>
      </c>
      <c r="B945" s="526" t="s">
        <v>3879</v>
      </c>
      <c r="C945" s="523"/>
      <c r="D945" s="523"/>
      <c r="E945" s="523"/>
      <c r="F945" s="523"/>
      <c r="G945" s="523"/>
      <c r="H945" s="510">
        <f>G946+G947</f>
        <v>560</v>
      </c>
      <c r="I945" s="510" t="str">
        <f>Planilha!E166</f>
        <v>M</v>
      </c>
    </row>
    <row r="946" spans="1:10" ht="15" customHeight="1" x14ac:dyDescent="0.25">
      <c r="A946" s="525"/>
      <c r="B946" s="515" t="s">
        <v>8943</v>
      </c>
      <c r="C946" s="523"/>
      <c r="D946" s="523"/>
      <c r="E946" s="523"/>
      <c r="F946" s="523"/>
      <c r="G946" s="523">
        <v>150</v>
      </c>
      <c r="H946" s="510"/>
      <c r="I946" s="510"/>
    </row>
    <row r="947" spans="1:10" ht="15" customHeight="1" x14ac:dyDescent="0.25">
      <c r="A947" s="525"/>
      <c r="B947" s="515" t="s">
        <v>8939</v>
      </c>
      <c r="C947" s="523"/>
      <c r="D947" s="523"/>
      <c r="E947" s="523"/>
      <c r="F947" s="523"/>
      <c r="G947" s="523">
        <v>410</v>
      </c>
      <c r="H947" s="510"/>
      <c r="I947" s="510"/>
    </row>
    <row r="948" spans="1:10" ht="31.5" x14ac:dyDescent="0.25">
      <c r="A948" s="525" t="s">
        <v>8935</v>
      </c>
      <c r="B948" s="526" t="s">
        <v>3899</v>
      </c>
      <c r="C948" s="523"/>
      <c r="D948" s="523"/>
      <c r="E948" s="523"/>
      <c r="F948" s="523"/>
      <c r="G948" s="523"/>
      <c r="H948" s="510">
        <f>G949</f>
        <v>10</v>
      </c>
      <c r="I948" s="510" t="str">
        <f>Planilha!E167</f>
        <v>U</v>
      </c>
    </row>
    <row r="949" spans="1:10" ht="15" customHeight="1" x14ac:dyDescent="0.25">
      <c r="A949" s="525"/>
      <c r="B949" s="515" t="s">
        <v>8944</v>
      </c>
      <c r="C949" s="523">
        <v>2</v>
      </c>
      <c r="D949" s="523">
        <v>5</v>
      </c>
      <c r="E949" s="523"/>
      <c r="F949" s="523"/>
      <c r="G949" s="523">
        <f>C949*D949</f>
        <v>10</v>
      </c>
      <c r="H949" s="510"/>
      <c r="I949" s="510"/>
    </row>
    <row r="950" spans="1:10" ht="15.75" x14ac:dyDescent="0.25">
      <c r="A950" s="525" t="s">
        <v>8936</v>
      </c>
      <c r="B950" s="526" t="s">
        <v>3912</v>
      </c>
      <c r="C950" s="523"/>
      <c r="D950" s="523"/>
      <c r="E950" s="523"/>
      <c r="F950" s="523"/>
      <c r="G950" s="523"/>
      <c r="H950" s="510">
        <f>G951+G952</f>
        <v>100</v>
      </c>
      <c r="I950" s="510" t="str">
        <f>Planilha!E168</f>
        <v>U</v>
      </c>
    </row>
    <row r="951" spans="1:10" ht="15" customHeight="1" x14ac:dyDescent="0.25">
      <c r="A951" s="525"/>
      <c r="B951" s="515" t="s">
        <v>8943</v>
      </c>
      <c r="C951" s="523"/>
      <c r="D951" s="523"/>
      <c r="E951" s="523"/>
      <c r="F951" s="523"/>
      <c r="G951" s="523">
        <v>50</v>
      </c>
      <c r="H951" s="510"/>
      <c r="I951" s="510"/>
    </row>
    <row r="952" spans="1:10" ht="15" customHeight="1" x14ac:dyDescent="0.25">
      <c r="A952" s="525"/>
      <c r="B952" s="515" t="s">
        <v>8939</v>
      </c>
      <c r="C952" s="523"/>
      <c r="D952" s="523"/>
      <c r="E952" s="523"/>
      <c r="F952" s="523"/>
      <c r="G952" s="523">
        <v>50</v>
      </c>
      <c r="H952" s="510"/>
      <c r="I952" s="510"/>
    </row>
    <row r="953" spans="1:10" ht="30" customHeight="1" x14ac:dyDescent="0.25">
      <c r="A953" s="525" t="s">
        <v>8937</v>
      </c>
      <c r="B953" s="526" t="s">
        <v>3820</v>
      </c>
      <c r="C953" s="523"/>
      <c r="D953" s="523"/>
      <c r="E953" s="523"/>
      <c r="F953" s="523"/>
      <c r="G953" s="523"/>
      <c r="H953" s="510">
        <v>22</v>
      </c>
      <c r="I953" s="510" t="str">
        <f>Planilha!E169</f>
        <v>UN</v>
      </c>
    </row>
    <row r="954" spans="1:10" ht="15" customHeight="1" x14ac:dyDescent="0.25">
      <c r="A954" s="525"/>
      <c r="B954" s="515" t="s">
        <v>8943</v>
      </c>
      <c r="C954" s="523"/>
      <c r="D954" s="523"/>
      <c r="E954" s="523"/>
      <c r="F954" s="523"/>
      <c r="G954" s="523">
        <v>22</v>
      </c>
      <c r="H954" s="510"/>
      <c r="I954" s="510"/>
    </row>
    <row r="955" spans="1:10" ht="31.5" x14ac:dyDescent="0.25">
      <c r="A955" s="525" t="s">
        <v>8938</v>
      </c>
      <c r="B955" s="526" t="s">
        <v>3830</v>
      </c>
      <c r="C955" s="523"/>
      <c r="D955" s="523"/>
      <c r="E955" s="523"/>
      <c r="F955" s="523"/>
      <c r="G955" s="523"/>
      <c r="H955" s="510">
        <v>1</v>
      </c>
      <c r="I955" s="510" t="str">
        <f>Planilha!E170</f>
        <v>U</v>
      </c>
    </row>
    <row r="956" spans="1:10" ht="15" customHeight="1" x14ac:dyDescent="0.25">
      <c r="A956" s="525"/>
      <c r="B956" s="515" t="s">
        <v>8943</v>
      </c>
      <c r="C956" s="523"/>
      <c r="D956" s="523"/>
      <c r="E956" s="523"/>
      <c r="F956" s="523"/>
      <c r="G956" s="523">
        <v>1</v>
      </c>
      <c r="H956" s="510"/>
      <c r="I956" s="510"/>
    </row>
    <row r="957" spans="1:10" ht="31.5" x14ac:dyDescent="0.25">
      <c r="A957" s="525" t="s">
        <v>8940</v>
      </c>
      <c r="B957" s="526" t="str">
        <f>Planilha!D171</f>
        <v>ELETRODUTO DE PVC RÍGIDO ROSCÁVEL, DN 40 MM (1.1/2"), INCLUSIVE CONEXÕES, SUPORTES E FIXAÇÃO</v>
      </c>
      <c r="C957" s="523"/>
      <c r="D957" s="523"/>
      <c r="E957" s="523"/>
      <c r="F957" s="523"/>
      <c r="G957" s="523"/>
      <c r="H957" s="510">
        <f>G958</f>
        <v>6</v>
      </c>
      <c r="I957" s="510" t="str">
        <f>Planilha!E171</f>
        <v>M</v>
      </c>
    </row>
    <row r="958" spans="1:10" ht="15" customHeight="1" x14ac:dyDescent="0.25">
      <c r="A958" s="525"/>
      <c r="B958" s="515" t="s">
        <v>8945</v>
      </c>
      <c r="C958" s="523">
        <v>2</v>
      </c>
      <c r="D958" s="523">
        <v>3</v>
      </c>
      <c r="E958" s="523"/>
      <c r="F958" s="523"/>
      <c r="G958" s="523">
        <f>C958*D958</f>
        <v>6</v>
      </c>
      <c r="H958" s="510"/>
      <c r="I958" s="510"/>
    </row>
    <row r="959" spans="1:10" s="629" customFormat="1" ht="15" customHeight="1" x14ac:dyDescent="0.25">
      <c r="A959" s="628">
        <v>16</v>
      </c>
      <c r="B959" s="619" t="s">
        <v>4842</v>
      </c>
      <c r="C959" s="563"/>
      <c r="D959" s="563"/>
      <c r="E959" s="563"/>
      <c r="F959" s="563"/>
      <c r="G959" s="563"/>
      <c r="H959" s="563"/>
      <c r="I959" s="563"/>
      <c r="J959" s="591"/>
    </row>
    <row r="960" spans="1:10" s="878" customFormat="1" ht="15" customHeight="1" x14ac:dyDescent="0.25">
      <c r="A960" s="873"/>
      <c r="B960" s="873" t="s">
        <v>8083</v>
      </c>
      <c r="C960" s="863"/>
      <c r="D960" s="863"/>
      <c r="E960" s="863"/>
      <c r="F960" s="863"/>
      <c r="G960" s="863"/>
      <c r="H960" s="863"/>
      <c r="I960" s="863"/>
      <c r="J960" s="877"/>
    </row>
    <row r="961" spans="1:14" ht="15" customHeight="1" x14ac:dyDescent="0.25">
      <c r="A961" s="525" t="s">
        <v>8946</v>
      </c>
      <c r="B961" s="526" t="s">
        <v>4876</v>
      </c>
      <c r="C961" s="523"/>
      <c r="D961" s="523"/>
      <c r="E961" s="523"/>
      <c r="F961" s="523"/>
      <c r="G961" s="523"/>
      <c r="H961" s="510">
        <v>22</v>
      </c>
      <c r="I961" s="510" t="str">
        <f>Planilha!E174</f>
        <v>U</v>
      </c>
    </row>
    <row r="962" spans="1:14" s="555" customFormat="1" ht="15" customHeight="1" x14ac:dyDescent="0.25">
      <c r="A962" s="527"/>
      <c r="B962" s="527" t="s">
        <v>8084</v>
      </c>
      <c r="C962" s="565"/>
      <c r="D962" s="565"/>
      <c r="E962" s="565"/>
      <c r="F962" s="565"/>
      <c r="G962" s="565"/>
      <c r="H962" s="565"/>
      <c r="I962" s="565"/>
      <c r="J962" s="590"/>
      <c r="K962" s="504"/>
      <c r="L962" s="504"/>
      <c r="M962" s="504"/>
      <c r="N962" s="504"/>
    </row>
    <row r="963" spans="1:14" ht="33" customHeight="1" x14ac:dyDescent="0.25">
      <c r="A963" s="525" t="s">
        <v>8947</v>
      </c>
      <c r="B963" s="526" t="s">
        <v>4893</v>
      </c>
      <c r="C963" s="523"/>
      <c r="D963" s="523"/>
      <c r="E963" s="523"/>
      <c r="F963" s="523"/>
      <c r="G963" s="523"/>
      <c r="H963" s="510">
        <v>1</v>
      </c>
      <c r="I963" s="510" t="str">
        <f>Planilha!E176</f>
        <v>U</v>
      </c>
    </row>
    <row r="964" spans="1:14" ht="37.5" customHeight="1" x14ac:dyDescent="0.25">
      <c r="A964" s="525" t="s">
        <v>8948</v>
      </c>
      <c r="B964" s="526" t="s">
        <v>4864</v>
      </c>
      <c r="C964" s="523"/>
      <c r="D964" s="523"/>
      <c r="E964" s="523"/>
      <c r="F964" s="523"/>
      <c r="G964" s="523"/>
      <c r="H964" s="510">
        <v>10</v>
      </c>
      <c r="I964" s="510" t="str">
        <f>Planilha!E177</f>
        <v>U</v>
      </c>
    </row>
    <row r="965" spans="1:14" ht="41.25" customHeight="1" x14ac:dyDescent="0.25">
      <c r="A965" s="525" t="s">
        <v>8949</v>
      </c>
      <c r="B965" s="526" t="s">
        <v>4870</v>
      </c>
      <c r="C965" s="523"/>
      <c r="D965" s="523"/>
      <c r="E965" s="523"/>
      <c r="F965" s="523"/>
      <c r="G965" s="523"/>
      <c r="H965" s="510">
        <v>10</v>
      </c>
      <c r="I965" s="510" t="str">
        <f>Planilha!E178</f>
        <v>U</v>
      </c>
    </row>
    <row r="966" spans="1:14" ht="63" customHeight="1" x14ac:dyDescent="0.25">
      <c r="A966" s="525" t="s">
        <v>8950</v>
      </c>
      <c r="B966" s="526" t="s">
        <v>4860</v>
      </c>
      <c r="C966" s="523"/>
      <c r="D966" s="523"/>
      <c r="E966" s="523"/>
      <c r="F966" s="523"/>
      <c r="G966" s="523"/>
      <c r="H966" s="510">
        <v>10</v>
      </c>
      <c r="I966" s="510" t="str">
        <f>Planilha!E179</f>
        <v>U</v>
      </c>
    </row>
    <row r="967" spans="1:14" ht="30.75" customHeight="1" x14ac:dyDescent="0.25">
      <c r="A967" s="525" t="s">
        <v>8951</v>
      </c>
      <c r="B967" s="526" t="s">
        <v>4884</v>
      </c>
      <c r="C967" s="523"/>
      <c r="D967" s="523"/>
      <c r="E967" s="523"/>
      <c r="F967" s="523"/>
      <c r="G967" s="523"/>
      <c r="H967" s="510">
        <v>10</v>
      </c>
      <c r="I967" s="510" t="str">
        <f>Planilha!E180</f>
        <v>U</v>
      </c>
    </row>
    <row r="968" spans="1:14" s="878" customFormat="1" ht="15" customHeight="1" x14ac:dyDescent="0.25">
      <c r="A968" s="873"/>
      <c r="B968" s="873" t="s">
        <v>8085</v>
      </c>
      <c r="C968" s="863"/>
      <c r="D968" s="863"/>
      <c r="E968" s="863"/>
      <c r="F968" s="863"/>
      <c r="G968" s="863"/>
      <c r="H968" s="863"/>
      <c r="I968" s="863"/>
      <c r="J968" s="877"/>
    </row>
    <row r="969" spans="1:14" ht="37.5" customHeight="1" x14ac:dyDescent="0.25">
      <c r="A969" s="525" t="s">
        <v>8952</v>
      </c>
      <c r="B969" s="526" t="s">
        <v>8892</v>
      </c>
      <c r="C969" s="523"/>
      <c r="D969" s="523"/>
      <c r="E969" s="523"/>
      <c r="F969" s="523"/>
      <c r="G969" s="523"/>
      <c r="H969" s="510">
        <f>ROUND(SUM(F970:F972),2)</f>
        <v>144.5</v>
      </c>
      <c r="I969" s="510" t="str">
        <f>Planilha!E182</f>
        <v>M</v>
      </c>
    </row>
    <row r="970" spans="1:14" ht="15" customHeight="1" x14ac:dyDescent="0.25">
      <c r="A970" s="525"/>
      <c r="B970" s="600" t="s">
        <v>9167</v>
      </c>
      <c r="C970" s="595"/>
      <c r="D970" s="595"/>
      <c r="E970" s="595"/>
      <c r="F970" s="595">
        <v>56.08</v>
      </c>
      <c r="G970" s="595"/>
      <c r="H970" s="596"/>
      <c r="I970" s="596"/>
    </row>
    <row r="971" spans="1:14" ht="15" customHeight="1" x14ac:dyDescent="0.25">
      <c r="A971" s="525"/>
      <c r="B971" s="600" t="s">
        <v>9167</v>
      </c>
      <c r="C971" s="595"/>
      <c r="D971" s="595"/>
      <c r="E971" s="595"/>
      <c r="F971" s="595">
        <v>75.42</v>
      </c>
      <c r="G971" s="595"/>
      <c r="H971" s="596"/>
      <c r="I971" s="596"/>
    </row>
    <row r="972" spans="1:14" ht="15" customHeight="1" x14ac:dyDescent="0.25">
      <c r="A972" s="525"/>
      <c r="B972" s="600" t="s">
        <v>9168</v>
      </c>
      <c r="C972" s="595">
        <v>10</v>
      </c>
      <c r="D972" s="595">
        <v>1.3</v>
      </c>
      <c r="E972" s="595"/>
      <c r="F972" s="595">
        <f>C972*D972</f>
        <v>13</v>
      </c>
      <c r="G972" s="595"/>
      <c r="H972" s="596"/>
      <c r="I972" s="596"/>
    </row>
    <row r="973" spans="1:14" s="880" customFormat="1" ht="15" customHeight="1" x14ac:dyDescent="0.25">
      <c r="A973" s="879"/>
      <c r="B973" s="876" t="s">
        <v>8086</v>
      </c>
      <c r="C973" s="870"/>
      <c r="D973" s="870"/>
      <c r="E973" s="870"/>
      <c r="F973" s="870"/>
      <c r="G973" s="870"/>
      <c r="H973" s="870"/>
      <c r="I973" s="870"/>
      <c r="J973" s="871"/>
      <c r="K973" s="871"/>
    </row>
    <row r="974" spans="1:14" ht="15" customHeight="1" x14ac:dyDescent="0.25">
      <c r="A974" s="525" t="s">
        <v>8953</v>
      </c>
      <c r="B974" s="526" t="s">
        <v>4901</v>
      </c>
      <c r="C974" s="523"/>
      <c r="D974" s="523"/>
      <c r="E974" s="523"/>
      <c r="F974" s="523"/>
      <c r="G974" s="523"/>
      <c r="H974" s="510">
        <v>1</v>
      </c>
      <c r="I974" s="510" t="str">
        <f>Planilha!E184</f>
        <v>U</v>
      </c>
    </row>
    <row r="975" spans="1:14" ht="15" customHeight="1" x14ac:dyDescent="0.25">
      <c r="A975" s="525" t="s">
        <v>8954</v>
      </c>
      <c r="B975" s="526" t="s">
        <v>4903</v>
      </c>
      <c r="C975" s="523"/>
      <c r="D975" s="523"/>
      <c r="E975" s="523"/>
      <c r="F975" s="523"/>
      <c r="G975" s="523"/>
      <c r="H975" s="510">
        <f>SUM(C976:C979)</f>
        <v>53</v>
      </c>
      <c r="I975" s="510" t="str">
        <f>Planilha!E185</f>
        <v>U</v>
      </c>
    </row>
    <row r="976" spans="1:14" ht="15" customHeight="1" x14ac:dyDescent="0.25">
      <c r="A976" s="525"/>
      <c r="B976" s="515" t="s">
        <v>9169</v>
      </c>
      <c r="C976" s="523">
        <v>10</v>
      </c>
      <c r="D976" s="523"/>
      <c r="E976" s="523"/>
      <c r="F976" s="523"/>
      <c r="G976" s="523"/>
      <c r="H976" s="510"/>
      <c r="I976" s="510"/>
    </row>
    <row r="977" spans="1:10" ht="15" customHeight="1" x14ac:dyDescent="0.25">
      <c r="A977" s="525"/>
      <c r="B977" s="515" t="s">
        <v>9170</v>
      </c>
      <c r="C977" s="523">
        <v>10</v>
      </c>
      <c r="D977" s="523"/>
      <c r="E977" s="523"/>
      <c r="F977" s="523"/>
      <c r="G977" s="523"/>
      <c r="H977" s="510"/>
      <c r="I977" s="510"/>
    </row>
    <row r="978" spans="1:10" ht="15" customHeight="1" x14ac:dyDescent="0.25">
      <c r="A978" s="525"/>
      <c r="B978" s="515" t="s">
        <v>9171</v>
      </c>
      <c r="C978" s="523">
        <v>11</v>
      </c>
      <c r="D978" s="523"/>
      <c r="E978" s="523"/>
      <c r="F978" s="523"/>
      <c r="G978" s="523"/>
      <c r="H978" s="510"/>
      <c r="I978" s="510"/>
    </row>
    <row r="979" spans="1:10" ht="15" customHeight="1" x14ac:dyDescent="0.25">
      <c r="A979" s="525"/>
      <c r="B979" s="515" t="s">
        <v>9172</v>
      </c>
      <c r="C979" s="523">
        <v>22</v>
      </c>
      <c r="D979" s="523"/>
      <c r="E979" s="523"/>
      <c r="F979" s="523"/>
      <c r="G979" s="523"/>
      <c r="H979" s="510"/>
      <c r="I979" s="510"/>
    </row>
    <row r="980" spans="1:10" ht="15" customHeight="1" x14ac:dyDescent="0.25">
      <c r="A980" s="525" t="s">
        <v>8955</v>
      </c>
      <c r="B980" s="526" t="s">
        <v>4905</v>
      </c>
      <c r="C980" s="523"/>
      <c r="D980" s="523"/>
      <c r="E980" s="523"/>
      <c r="F980" s="523"/>
      <c r="G980" s="523"/>
      <c r="H980" s="510">
        <v>10</v>
      </c>
      <c r="I980" s="510" t="str">
        <f>Planilha!E186</f>
        <v>U</v>
      </c>
    </row>
    <row r="981" spans="1:10" ht="15" customHeight="1" x14ac:dyDescent="0.25">
      <c r="A981" s="525" t="s">
        <v>8956</v>
      </c>
      <c r="B981" s="526" t="s">
        <v>4907</v>
      </c>
      <c r="C981" s="523"/>
      <c r="D981" s="523"/>
      <c r="E981" s="523"/>
      <c r="F981" s="523"/>
      <c r="G981" s="523"/>
      <c r="H981" s="510">
        <f>C982</f>
        <v>1</v>
      </c>
      <c r="I981" s="510" t="str">
        <f>Planilha!E187</f>
        <v>U</v>
      </c>
    </row>
    <row r="982" spans="1:10" ht="15" customHeight="1" x14ac:dyDescent="0.25">
      <c r="A982" s="525"/>
      <c r="B982" s="515" t="s">
        <v>9173</v>
      </c>
      <c r="C982" s="523">
        <v>1</v>
      </c>
      <c r="D982" s="523"/>
      <c r="E982" s="523"/>
      <c r="F982" s="523"/>
      <c r="G982" s="523"/>
      <c r="H982" s="510"/>
      <c r="I982" s="510"/>
    </row>
    <row r="983" spans="1:10" ht="15" customHeight="1" x14ac:dyDescent="0.25">
      <c r="A983" s="525" t="s">
        <v>8957</v>
      </c>
      <c r="B983" s="526" t="s">
        <v>4909</v>
      </c>
      <c r="C983" s="523"/>
      <c r="D983" s="523"/>
      <c r="E983" s="523"/>
      <c r="F983" s="523"/>
      <c r="G983" s="523"/>
      <c r="H983" s="510">
        <f>SUM(C984:C985)</f>
        <v>39</v>
      </c>
      <c r="I983" s="510" t="str">
        <f>Planilha!E188</f>
        <v>U</v>
      </c>
    </row>
    <row r="984" spans="1:10" ht="15" customHeight="1" x14ac:dyDescent="0.25">
      <c r="A984" s="525"/>
      <c r="B984" s="515" t="s">
        <v>9174</v>
      </c>
      <c r="C984" s="523">
        <v>33</v>
      </c>
      <c r="D984" s="523"/>
      <c r="E984" s="523"/>
      <c r="F984" s="523"/>
      <c r="G984" s="523"/>
      <c r="H984" s="510"/>
      <c r="I984" s="510"/>
    </row>
    <row r="985" spans="1:10" ht="15" customHeight="1" x14ac:dyDescent="0.25">
      <c r="A985" s="525"/>
      <c r="B985" s="515" t="s">
        <v>9175</v>
      </c>
      <c r="C985" s="523">
        <v>6</v>
      </c>
      <c r="D985" s="523"/>
      <c r="E985" s="523"/>
      <c r="F985" s="523"/>
      <c r="G985" s="523"/>
      <c r="H985" s="510"/>
      <c r="I985" s="510"/>
    </row>
    <row r="986" spans="1:10" ht="15" customHeight="1" x14ac:dyDescent="0.25">
      <c r="A986" s="525" t="s">
        <v>8958</v>
      </c>
      <c r="B986" s="526" t="s">
        <v>4915</v>
      </c>
      <c r="C986" s="523"/>
      <c r="D986" s="523"/>
      <c r="E986" s="523"/>
      <c r="F986" s="523"/>
      <c r="G986" s="523"/>
      <c r="H986" s="510">
        <f>SUM(C987:C989)</f>
        <v>16</v>
      </c>
      <c r="I986" s="510" t="str">
        <f>Planilha!E189</f>
        <v>U</v>
      </c>
    </row>
    <row r="987" spans="1:10" ht="15" customHeight="1" x14ac:dyDescent="0.25">
      <c r="A987" s="525"/>
      <c r="B987" s="515" t="s">
        <v>9176</v>
      </c>
      <c r="C987" s="523">
        <v>12</v>
      </c>
      <c r="D987" s="523"/>
      <c r="E987" s="523"/>
      <c r="F987" s="523"/>
      <c r="G987" s="523"/>
      <c r="H987" s="510"/>
      <c r="I987" s="510"/>
    </row>
    <row r="988" spans="1:10" ht="15" customHeight="1" x14ac:dyDescent="0.25">
      <c r="A988" s="525"/>
      <c r="B988" s="515" t="s">
        <v>9177</v>
      </c>
      <c r="C988" s="523">
        <v>2</v>
      </c>
      <c r="D988" s="523"/>
      <c r="E988" s="523"/>
      <c r="F988" s="523"/>
      <c r="G988" s="523"/>
      <c r="H988" s="510"/>
      <c r="I988" s="510"/>
    </row>
    <row r="989" spans="1:10" ht="15" customHeight="1" x14ac:dyDescent="0.25">
      <c r="A989" s="525"/>
      <c r="B989" s="515" t="s">
        <v>9178</v>
      </c>
      <c r="C989" s="523">
        <v>2</v>
      </c>
      <c r="D989" s="523"/>
      <c r="E989" s="523"/>
      <c r="F989" s="523"/>
      <c r="G989" s="523"/>
      <c r="H989" s="510"/>
      <c r="I989" s="510"/>
    </row>
    <row r="990" spans="1:10" s="878" customFormat="1" ht="15" customHeight="1" x14ac:dyDescent="0.25">
      <c r="A990" s="873"/>
      <c r="B990" s="873" t="s">
        <v>8087</v>
      </c>
      <c r="C990" s="863"/>
      <c r="D990" s="863"/>
      <c r="E990" s="863"/>
      <c r="F990" s="863"/>
      <c r="G990" s="863"/>
      <c r="H990" s="863"/>
      <c r="I990" s="863"/>
      <c r="J990" s="877"/>
    </row>
    <row r="991" spans="1:10" ht="34.5" customHeight="1" x14ac:dyDescent="0.25">
      <c r="A991" s="525" t="s">
        <v>8959</v>
      </c>
      <c r="B991" s="526" t="s">
        <v>4845</v>
      </c>
      <c r="C991" s="523"/>
      <c r="D991" s="523"/>
      <c r="E991" s="523"/>
      <c r="F991" s="523"/>
      <c r="G991" s="523"/>
      <c r="H991" s="510">
        <v>1</v>
      </c>
      <c r="I991" s="510" t="s">
        <v>589</v>
      </c>
    </row>
    <row r="992" spans="1:10" ht="18.75" customHeight="1" x14ac:dyDescent="0.25">
      <c r="A992" s="525" t="s">
        <v>8960</v>
      </c>
      <c r="B992" s="526" t="s">
        <v>4847</v>
      </c>
      <c r="C992" s="523"/>
      <c r="D992" s="523"/>
      <c r="E992" s="523"/>
      <c r="F992" s="523"/>
      <c r="G992" s="523"/>
      <c r="H992" s="510">
        <v>1</v>
      </c>
      <c r="I992" s="510" t="s">
        <v>589</v>
      </c>
    </row>
    <row r="993" spans="1:12" ht="18.75" customHeight="1" x14ac:dyDescent="0.25">
      <c r="A993" s="525" t="s">
        <v>8961</v>
      </c>
      <c r="B993" s="526" t="s">
        <v>4849</v>
      </c>
      <c r="C993" s="523"/>
      <c r="D993" s="523"/>
      <c r="E993" s="523"/>
      <c r="F993" s="523"/>
      <c r="G993" s="523"/>
      <c r="H993" s="510">
        <v>1</v>
      </c>
      <c r="I993" s="510" t="s">
        <v>589</v>
      </c>
    </row>
    <row r="994" spans="1:12" ht="18.75" customHeight="1" x14ac:dyDescent="0.25">
      <c r="A994" s="525" t="s">
        <v>8962</v>
      </c>
      <c r="B994" s="526" t="s">
        <v>4851</v>
      </c>
      <c r="C994" s="523"/>
      <c r="D994" s="523"/>
      <c r="E994" s="523"/>
      <c r="F994" s="523"/>
      <c r="G994" s="523"/>
      <c r="H994" s="510">
        <v>1</v>
      </c>
      <c r="I994" s="510" t="s">
        <v>589</v>
      </c>
    </row>
    <row r="995" spans="1:12" s="867" customFormat="1" ht="15" customHeight="1" x14ac:dyDescent="0.25">
      <c r="A995" s="868"/>
      <c r="B995" s="876" t="s">
        <v>8088</v>
      </c>
      <c r="C995" s="869"/>
      <c r="D995" s="869"/>
      <c r="E995" s="869"/>
      <c r="F995" s="869"/>
      <c r="G995" s="869"/>
      <c r="H995" s="870"/>
      <c r="I995" s="870"/>
      <c r="J995" s="871"/>
      <c r="K995" s="871"/>
      <c r="L995" s="866"/>
    </row>
    <row r="996" spans="1:12" ht="15" customHeight="1" x14ac:dyDescent="0.25">
      <c r="A996" s="525" t="s">
        <v>8963</v>
      </c>
      <c r="B996" s="526" t="s">
        <v>4880</v>
      </c>
      <c r="C996" s="523"/>
      <c r="D996" s="523"/>
      <c r="E996" s="523"/>
      <c r="F996" s="523"/>
      <c r="G996" s="523"/>
      <c r="H996" s="510">
        <v>1</v>
      </c>
      <c r="I996" s="510" t="s">
        <v>589</v>
      </c>
    </row>
    <row r="997" spans="1:12" s="878" customFormat="1" ht="15" customHeight="1" x14ac:dyDescent="0.25">
      <c r="A997" s="873"/>
      <c r="B997" s="873" t="s">
        <v>8089</v>
      </c>
      <c r="C997" s="863"/>
      <c r="D997" s="863"/>
      <c r="E997" s="863"/>
      <c r="F997" s="863"/>
      <c r="G997" s="863"/>
      <c r="H997" s="863"/>
      <c r="I997" s="863"/>
      <c r="J997" s="877"/>
    </row>
    <row r="998" spans="1:12" ht="15" customHeight="1" x14ac:dyDescent="0.25">
      <c r="A998" s="525" t="s">
        <v>8965</v>
      </c>
      <c r="B998" s="526" t="s">
        <v>8090</v>
      </c>
      <c r="C998" s="523"/>
      <c r="D998" s="523"/>
      <c r="E998" s="523"/>
      <c r="F998" s="523"/>
      <c r="G998" s="523"/>
      <c r="H998" s="510">
        <v>10</v>
      </c>
      <c r="I998" s="510" t="str">
        <f>Planilha!E198</f>
        <v>U</v>
      </c>
    </row>
    <row r="999" spans="1:12" ht="15" customHeight="1" x14ac:dyDescent="0.25">
      <c r="A999" s="525" t="s">
        <v>8964</v>
      </c>
      <c r="B999" s="526" t="s">
        <v>8893</v>
      </c>
      <c r="C999" s="523"/>
      <c r="D999" s="523"/>
      <c r="E999" s="523"/>
      <c r="F999" s="523"/>
      <c r="G999" s="523"/>
      <c r="H999" s="510">
        <v>10</v>
      </c>
      <c r="I999" s="510" t="str">
        <f>Planilha!E199</f>
        <v>U</v>
      </c>
    </row>
    <row r="1000" spans="1:12" ht="15" customHeight="1" x14ac:dyDescent="0.25">
      <c r="A1000" s="525" t="s">
        <v>8966</v>
      </c>
      <c r="B1000" s="526" t="s">
        <v>8091</v>
      </c>
      <c r="C1000" s="523"/>
      <c r="D1000" s="523"/>
      <c r="E1000" s="523"/>
      <c r="F1000" s="523"/>
      <c r="G1000" s="523"/>
      <c r="H1000" s="510">
        <v>1</v>
      </c>
      <c r="I1000" s="510" t="str">
        <f>Planilha!E200</f>
        <v>U</v>
      </c>
    </row>
    <row r="1001" spans="1:12" s="878" customFormat="1" ht="15" customHeight="1" x14ac:dyDescent="0.25">
      <c r="A1001" s="873"/>
      <c r="B1001" s="873" t="s">
        <v>8092</v>
      </c>
      <c r="C1001" s="863"/>
      <c r="D1001" s="863"/>
      <c r="E1001" s="863"/>
      <c r="F1001" s="863"/>
      <c r="G1001" s="863"/>
      <c r="H1001" s="863"/>
      <c r="I1001" s="863"/>
      <c r="J1001" s="877"/>
    </row>
    <row r="1002" spans="1:12" ht="33.75" customHeight="1" x14ac:dyDescent="0.25">
      <c r="A1002" s="525" t="s">
        <v>8967</v>
      </c>
      <c r="B1002" s="526" t="s">
        <v>4898</v>
      </c>
      <c r="C1002" s="523"/>
      <c r="D1002" s="523"/>
      <c r="E1002" s="523"/>
      <c r="F1002" s="523"/>
      <c r="G1002" s="523"/>
      <c r="H1002" s="510">
        <v>30</v>
      </c>
      <c r="I1002" s="510" t="str">
        <f>Planilha!E202</f>
        <v>UN</v>
      </c>
    </row>
    <row r="1003" spans="1:12" s="629" customFormat="1" ht="15" customHeight="1" x14ac:dyDescent="0.25">
      <c r="A1003" s="628">
        <v>17</v>
      </c>
      <c r="B1003" s="619" t="s">
        <v>4931</v>
      </c>
      <c r="C1003" s="563"/>
      <c r="D1003" s="563"/>
      <c r="E1003" s="563"/>
      <c r="F1003" s="563"/>
      <c r="G1003" s="563"/>
      <c r="H1003" s="563"/>
      <c r="I1003" s="563"/>
      <c r="J1003" s="591"/>
    </row>
    <row r="1004" spans="1:12" s="878" customFormat="1" ht="15" customHeight="1" x14ac:dyDescent="0.25">
      <c r="A1004" s="873"/>
      <c r="B1004" s="873" t="str">
        <f>Planilha!D204</f>
        <v>GASES MEDICINAIS</v>
      </c>
      <c r="C1004" s="863"/>
      <c r="D1004" s="863"/>
      <c r="E1004" s="863"/>
      <c r="F1004" s="863"/>
      <c r="G1004" s="863"/>
      <c r="H1004" s="863"/>
      <c r="I1004" s="863"/>
      <c r="J1004" s="877"/>
    </row>
    <row r="1005" spans="1:12" s="599" customFormat="1" ht="31.5" x14ac:dyDescent="0.25">
      <c r="A1005" s="593" t="s">
        <v>8968</v>
      </c>
      <c r="B1005" s="594" t="s">
        <v>4117</v>
      </c>
      <c r="C1005" s="595"/>
      <c r="D1005" s="595"/>
      <c r="E1005" s="595"/>
      <c r="F1005" s="595"/>
      <c r="G1005" s="595"/>
      <c r="H1005" s="596">
        <v>230</v>
      </c>
      <c r="I1005" s="596" t="s">
        <v>53</v>
      </c>
      <c r="J1005" s="597"/>
      <c r="K1005" s="597"/>
      <c r="L1005" s="598"/>
    </row>
    <row r="1006" spans="1:12" ht="15" customHeight="1" x14ac:dyDescent="0.25">
      <c r="A1006" s="525"/>
      <c r="B1006" s="515" t="s">
        <v>9019</v>
      </c>
      <c r="C1006" s="523"/>
      <c r="D1006" s="523"/>
      <c r="E1006" s="523"/>
      <c r="F1006" s="523"/>
      <c r="G1006" s="523"/>
      <c r="H1006" s="510"/>
      <c r="I1006" s="510"/>
    </row>
    <row r="1007" spans="1:12" s="599" customFormat="1" ht="31.5" x14ac:dyDescent="0.25">
      <c r="A1007" s="593" t="s">
        <v>8969</v>
      </c>
      <c r="B1007" s="594" t="s">
        <v>4115</v>
      </c>
      <c r="C1007" s="595"/>
      <c r="D1007" s="595"/>
      <c r="E1007" s="595"/>
      <c r="F1007" s="595"/>
      <c r="G1007" s="595"/>
      <c r="H1007" s="596">
        <v>570</v>
      </c>
      <c r="I1007" s="596" t="s">
        <v>53</v>
      </c>
      <c r="J1007" s="597"/>
      <c r="K1007" s="597"/>
      <c r="L1007" s="598"/>
    </row>
    <row r="1008" spans="1:12" ht="18" customHeight="1" x14ac:dyDescent="0.25">
      <c r="A1008" s="516"/>
      <c r="B1008" s="515" t="s">
        <v>9019</v>
      </c>
      <c r="C1008" s="523"/>
      <c r="D1008" s="523"/>
      <c r="E1008" s="523"/>
      <c r="F1008" s="523"/>
      <c r="G1008" s="523"/>
      <c r="H1008" s="510"/>
      <c r="I1008" s="510"/>
    </row>
    <row r="1009" spans="1:12" s="867" customFormat="1" ht="18" customHeight="1" x14ac:dyDescent="0.25">
      <c r="A1009" s="881"/>
      <c r="B1009" s="876" t="s">
        <v>8971</v>
      </c>
      <c r="C1009" s="869"/>
      <c r="D1009" s="869"/>
      <c r="E1009" s="869"/>
      <c r="F1009" s="869"/>
      <c r="G1009" s="869"/>
      <c r="H1009" s="870"/>
      <c r="I1009" s="870"/>
      <c r="J1009" s="871"/>
      <c r="K1009" s="871"/>
      <c r="L1009" s="866"/>
    </row>
    <row r="1010" spans="1:12" s="658" customFormat="1" ht="18" customHeight="1" x14ac:dyDescent="0.25">
      <c r="A1010" s="688" t="str">
        <f>Planilha!A208</f>
        <v>17.3</v>
      </c>
      <c r="B1010" s="594" t="str">
        <f>Planilha!D208</f>
        <v>TUBO AÇO PRETO SCH-40, D = 3/4" SEM COSTURA</v>
      </c>
      <c r="C1010" s="595"/>
      <c r="D1010" s="595"/>
      <c r="E1010" s="595"/>
      <c r="F1010" s="595"/>
      <c r="G1010" s="595"/>
      <c r="H1010" s="596">
        <v>341.19</v>
      </c>
      <c r="I1010" s="596" t="str">
        <f>Planilha!E208</f>
        <v>M</v>
      </c>
      <c r="J1010" s="656"/>
      <c r="K1010" s="656"/>
      <c r="L1010" s="657"/>
    </row>
    <row r="1011" spans="1:12" s="658" customFormat="1" ht="33" customHeight="1" x14ac:dyDescent="0.25">
      <c r="A1011" s="688" t="str">
        <f>Planilha!A209</f>
        <v>17.4</v>
      </c>
      <c r="B1011" s="690" t="str">
        <f>Planilha!D209</f>
        <v>REGISTRO DE BLOQUEIO EM LATÃO, DIÂMETRO DE 1/2"X1/2", ROSCA NPT, BAIXA PRESSÃO, INCLUSIVE ACESSÓRIOS DE VEDAÇÃO</v>
      </c>
      <c r="C1011" s="595"/>
      <c r="D1011" s="595"/>
      <c r="E1011" s="595"/>
      <c r="F1011" s="595"/>
      <c r="G1011" s="595"/>
      <c r="H1011" s="596">
        <v>1</v>
      </c>
      <c r="I1011" s="596" t="str">
        <f>Planilha!E209</f>
        <v>U</v>
      </c>
      <c r="J1011" s="656"/>
      <c r="K1011" s="656"/>
      <c r="L1011" s="657"/>
    </row>
    <row r="1012" spans="1:12" s="658" customFormat="1" ht="18" customHeight="1" x14ac:dyDescent="0.25">
      <c r="A1012" s="688" t="str">
        <f>Planilha!A210</f>
        <v>17.5</v>
      </c>
      <c r="B1012" s="690" t="str">
        <f>Planilha!D210</f>
        <v>VÁLVULA DE ESFERA TRIPARTIDA COM ROSCA NPT, CLASSE 300lbs - 3/4"</v>
      </c>
      <c r="C1012" s="595"/>
      <c r="D1012" s="595"/>
      <c r="E1012" s="595"/>
      <c r="F1012" s="595"/>
      <c r="G1012" s="595"/>
      <c r="H1012" s="596">
        <v>1</v>
      </c>
      <c r="I1012" s="596" t="str">
        <f>Planilha!E210</f>
        <v>U</v>
      </c>
      <c r="J1012" s="656"/>
      <c r="K1012" s="656"/>
      <c r="L1012" s="657"/>
    </row>
    <row r="1013" spans="1:12" s="658" customFormat="1" ht="38.25" customHeight="1" x14ac:dyDescent="0.25">
      <c r="A1013" s="688" t="str">
        <f>Planilha!A211</f>
        <v>17.6</v>
      </c>
      <c r="B1013" s="690" t="str">
        <f>Planilha!D211</f>
        <v>ENVELOPE DE CONCRETO PARA PROTEÇÃO DE TUBOS DE PVC ENTERRADO - CONCRETO TIPO A FCK = 13,5 MPA</v>
      </c>
      <c r="C1013" s="595"/>
      <c r="D1013" s="595"/>
      <c r="E1013" s="595"/>
      <c r="F1013" s="595"/>
      <c r="G1013" s="595"/>
      <c r="H1013" s="596">
        <f>ROUND((C1014*E1014),2)</f>
        <v>1.61</v>
      </c>
      <c r="I1013" s="596" t="str">
        <f>Planilha!E211</f>
        <v>M3</v>
      </c>
      <c r="J1013" s="656"/>
      <c r="K1013" s="656"/>
      <c r="L1013" s="657"/>
    </row>
    <row r="1014" spans="1:12" s="658" customFormat="1" ht="18" customHeight="1" x14ac:dyDescent="0.25">
      <c r="A1014" s="688"/>
      <c r="B1014" s="690" t="s">
        <v>9161</v>
      </c>
      <c r="C1014" s="595">
        <f>H1010</f>
        <v>341.19</v>
      </c>
      <c r="D1014" s="595"/>
      <c r="E1014" s="691">
        <v>4.7123879999999996E-3</v>
      </c>
      <c r="F1014" s="595"/>
      <c r="G1014" s="595"/>
      <c r="H1014" s="596"/>
      <c r="I1014" s="596"/>
      <c r="J1014" s="656"/>
      <c r="K1014" s="656"/>
      <c r="L1014" s="657"/>
    </row>
    <row r="1015" spans="1:12" s="658" customFormat="1" ht="18" customHeight="1" x14ac:dyDescent="0.25">
      <c r="A1015" s="688" t="str">
        <f>Planilha!A212</f>
        <v>17.7</v>
      </c>
      <c r="B1015" s="690" t="str">
        <f>Planilha!D212</f>
        <v>VÁLVULA DE ESFERA EM LATÃO, DIÂMETRO DE 3/4" NPT</v>
      </c>
      <c r="C1015" s="595"/>
      <c r="D1015" s="595"/>
      <c r="E1015" s="595"/>
      <c r="F1015" s="595"/>
      <c r="G1015" s="595"/>
      <c r="H1015" s="596">
        <v>1</v>
      </c>
      <c r="I1015" s="596" t="str">
        <f>Planilha!E212</f>
        <v>U</v>
      </c>
      <c r="J1015" s="656"/>
      <c r="K1015" s="656"/>
      <c r="L1015" s="657"/>
    </row>
    <row r="1016" spans="1:12" s="658" customFormat="1" ht="51" customHeight="1" x14ac:dyDescent="0.25">
      <c r="A1016" s="688" t="str">
        <f>Planilha!A213</f>
        <v>17.8</v>
      </c>
      <c r="B1016" s="690" t="str">
        <f>Planilha!D213</f>
        <v xml:space="preserve">COLETOR DE GÁS COM DUAS (2) SAÍDAS, EM AÇO PRETO, SCHEDULE 40, DIÂMETRO SAÍDA 1/2" (21,34MM), COM ACABAMENTO EM PINTURA ELETROSTÁTICA, INCLUSIVE ACESSÓRIOS DE VEDAÇÃO
</v>
      </c>
      <c r="C1016" s="595"/>
      <c r="D1016" s="595"/>
      <c r="E1016" s="595"/>
      <c r="F1016" s="595"/>
      <c r="G1016" s="595"/>
      <c r="H1016" s="596">
        <v>1</v>
      </c>
      <c r="I1016" s="596" t="str">
        <f>Planilha!E213</f>
        <v>U</v>
      </c>
      <c r="J1016" s="656"/>
      <c r="K1016" s="656"/>
      <c r="L1016" s="657"/>
    </row>
    <row r="1017" spans="1:12" s="658" customFormat="1" ht="18" customHeight="1" x14ac:dyDescent="0.25">
      <c r="A1017" s="688" t="str">
        <f>Planilha!A214</f>
        <v>17.9</v>
      </c>
      <c r="B1017" s="690" t="str">
        <f>Planilha!D214</f>
        <v>MANGUEIRA PLÁSTICA PARA GÁS D = 3/8" X 1,50 M</v>
      </c>
      <c r="C1017" s="595"/>
      <c r="D1017" s="595"/>
      <c r="E1017" s="595"/>
      <c r="F1017" s="595"/>
      <c r="G1017" s="595"/>
      <c r="H1017" s="596">
        <v>1</v>
      </c>
      <c r="I1017" s="596" t="str">
        <f>Planilha!E214</f>
        <v>U</v>
      </c>
      <c r="J1017" s="656"/>
      <c r="K1017" s="656"/>
      <c r="L1017" s="657"/>
    </row>
    <row r="1018" spans="1:12" s="617" customFormat="1" ht="18" customHeight="1" x14ac:dyDescent="0.25">
      <c r="A1018" s="630" t="s">
        <v>9088</v>
      </c>
      <c r="B1018" s="607" t="str">
        <f>Planilha!D215</f>
        <v xml:space="preserve">TUBULAÇÕES DE AR CONDICIONADO </v>
      </c>
      <c r="C1018" s="631"/>
      <c r="D1018" s="631"/>
      <c r="E1018" s="631"/>
      <c r="F1018" s="631"/>
      <c r="G1018" s="631"/>
      <c r="H1018" s="608"/>
      <c r="I1018" s="608" t="str">
        <f>Planilha!E215</f>
        <v/>
      </c>
      <c r="J1018" s="609"/>
      <c r="K1018" s="609"/>
      <c r="L1018" s="610"/>
    </row>
    <row r="1019" spans="1:12" s="617" customFormat="1" ht="53.25" customHeight="1" x14ac:dyDescent="0.25">
      <c r="A1019" s="688" t="s">
        <v>8982</v>
      </c>
      <c r="B1019" s="690" t="s">
        <v>9288</v>
      </c>
      <c r="C1019" s="595"/>
      <c r="D1019" s="595"/>
      <c r="E1019" s="595"/>
      <c r="F1019" s="595"/>
      <c r="G1019" s="595"/>
      <c r="H1019" s="596">
        <f>SUM(D1020)</f>
        <v>102.83</v>
      </c>
      <c r="I1019" s="596" t="s">
        <v>8081</v>
      </c>
      <c r="J1019" s="609"/>
      <c r="K1019" s="609"/>
      <c r="L1019" s="610"/>
    </row>
    <row r="1020" spans="1:12" s="617" customFormat="1" ht="18" customHeight="1" x14ac:dyDescent="0.25">
      <c r="A1020" s="688"/>
      <c r="B1020" s="600" t="s">
        <v>9306</v>
      </c>
      <c r="C1020" s="595"/>
      <c r="D1020" s="595">
        <v>102.83</v>
      </c>
      <c r="E1020" s="595"/>
      <c r="F1020" s="595"/>
      <c r="G1020" s="595"/>
      <c r="H1020" s="596"/>
      <c r="I1020" s="596"/>
      <c r="J1020" s="609"/>
      <c r="K1020" s="609"/>
      <c r="L1020" s="610"/>
    </row>
    <row r="1021" spans="1:12" s="617" customFormat="1" ht="47.25" customHeight="1" x14ac:dyDescent="0.25">
      <c r="A1021" s="688" t="s">
        <v>8983</v>
      </c>
      <c r="B1021" s="690" t="s">
        <v>9289</v>
      </c>
      <c r="C1021" s="595"/>
      <c r="D1021" s="595"/>
      <c r="E1021" s="595"/>
      <c r="F1021" s="595"/>
      <c r="G1021" s="595"/>
      <c r="H1021" s="596">
        <f>ROUND(SUM(D1022:D1023),2)</f>
        <v>191.43</v>
      </c>
      <c r="I1021" s="596" t="s">
        <v>8081</v>
      </c>
      <c r="J1021" s="609"/>
      <c r="K1021" s="609"/>
      <c r="L1021" s="610"/>
    </row>
    <row r="1022" spans="1:12" s="617" customFormat="1" ht="18" customHeight="1" x14ac:dyDescent="0.25">
      <c r="A1022" s="688"/>
      <c r="B1022" s="600" t="s">
        <v>9307</v>
      </c>
      <c r="C1022" s="595"/>
      <c r="D1022" s="595">
        <v>77.16</v>
      </c>
      <c r="E1022" s="595"/>
      <c r="F1022" s="595"/>
      <c r="G1022" s="595"/>
      <c r="H1022" s="596"/>
      <c r="I1022" s="596"/>
      <c r="J1022" s="609"/>
      <c r="K1022" s="609"/>
      <c r="L1022" s="610"/>
    </row>
    <row r="1023" spans="1:12" s="617" customFormat="1" ht="18" customHeight="1" x14ac:dyDescent="0.25">
      <c r="A1023" s="688"/>
      <c r="B1023" s="600" t="s">
        <v>9306</v>
      </c>
      <c r="C1023" s="595"/>
      <c r="D1023" s="595">
        <v>114.27</v>
      </c>
      <c r="E1023" s="595"/>
      <c r="F1023" s="595"/>
      <c r="G1023" s="595"/>
      <c r="H1023" s="596"/>
      <c r="I1023" s="596"/>
      <c r="J1023" s="609"/>
      <c r="K1023" s="609"/>
      <c r="L1023" s="610"/>
    </row>
    <row r="1024" spans="1:12" s="617" customFormat="1" ht="57" customHeight="1" x14ac:dyDescent="0.25">
      <c r="A1024" s="688" t="s">
        <v>8984</v>
      </c>
      <c r="B1024" s="690" t="s">
        <v>9290</v>
      </c>
      <c r="C1024" s="595"/>
      <c r="D1024" s="595"/>
      <c r="E1024" s="595"/>
      <c r="F1024" s="595"/>
      <c r="G1024" s="595"/>
      <c r="H1024" s="596">
        <f>SUM(D1025)</f>
        <v>25.67</v>
      </c>
      <c r="I1024" s="596" t="s">
        <v>8081</v>
      </c>
      <c r="J1024" s="609"/>
      <c r="K1024" s="609"/>
      <c r="L1024" s="610"/>
    </row>
    <row r="1025" spans="1:12" s="617" customFormat="1" ht="18" customHeight="1" x14ac:dyDescent="0.25">
      <c r="A1025" s="688"/>
      <c r="B1025" s="600" t="s">
        <v>9307</v>
      </c>
      <c r="C1025" s="595"/>
      <c r="D1025" s="595">
        <v>25.67</v>
      </c>
      <c r="E1025" s="595"/>
      <c r="F1025" s="595"/>
      <c r="G1025" s="595"/>
      <c r="H1025" s="596"/>
      <c r="I1025" s="596"/>
      <c r="J1025" s="609"/>
      <c r="K1025" s="609"/>
      <c r="L1025" s="610"/>
    </row>
    <row r="1026" spans="1:12" s="617" customFormat="1" ht="55.5" customHeight="1" x14ac:dyDescent="0.25">
      <c r="A1026" s="688" t="s">
        <v>8985</v>
      </c>
      <c r="B1026" s="690" t="s">
        <v>9291</v>
      </c>
      <c r="C1026" s="595"/>
      <c r="D1026" s="595"/>
      <c r="E1026" s="595"/>
      <c r="F1026" s="595"/>
      <c r="G1026" s="595"/>
      <c r="H1026" s="596">
        <f>SUM(D1027)</f>
        <v>114.27</v>
      </c>
      <c r="I1026" s="596" t="s">
        <v>8081</v>
      </c>
      <c r="J1026" s="609"/>
      <c r="K1026" s="609"/>
      <c r="L1026" s="610"/>
    </row>
    <row r="1027" spans="1:12" s="617" customFormat="1" ht="18" customHeight="1" x14ac:dyDescent="0.25">
      <c r="A1027" s="688"/>
      <c r="B1027" s="600" t="s">
        <v>9307</v>
      </c>
      <c r="C1027" s="595"/>
      <c r="D1027" s="595">
        <v>114.27</v>
      </c>
      <c r="E1027" s="595"/>
      <c r="F1027" s="595"/>
      <c r="G1027" s="595"/>
      <c r="H1027" s="596"/>
      <c r="I1027" s="596"/>
      <c r="J1027" s="609"/>
      <c r="K1027" s="609"/>
      <c r="L1027" s="610"/>
    </row>
    <row r="1028" spans="1:12" s="617" customFormat="1" ht="38.25" customHeight="1" x14ac:dyDescent="0.25">
      <c r="A1028" s="688" t="s">
        <v>8986</v>
      </c>
      <c r="B1028" s="690" t="s">
        <v>9058</v>
      </c>
      <c r="C1028" s="595"/>
      <c r="D1028" s="595"/>
      <c r="E1028" s="595"/>
      <c r="F1028" s="595"/>
      <c r="G1028" s="595"/>
      <c r="H1028" s="596">
        <f>ROUND((C1029*D1029+C1029*F1029),2)</f>
        <v>60.8</v>
      </c>
      <c r="I1028" s="596" t="s">
        <v>8081</v>
      </c>
      <c r="J1028" s="609"/>
      <c r="K1028" s="609"/>
      <c r="L1028" s="610"/>
    </row>
    <row r="1029" spans="1:12" s="617" customFormat="1" ht="18" customHeight="1" x14ac:dyDescent="0.25">
      <c r="A1029" s="688"/>
      <c r="B1029" s="600" t="s">
        <v>9308</v>
      </c>
      <c r="C1029" s="595">
        <v>19</v>
      </c>
      <c r="D1029" s="595">
        <v>2.1</v>
      </c>
      <c r="E1029" s="595"/>
      <c r="F1029" s="595">
        <v>1.1000000000000001</v>
      </c>
      <c r="G1029" s="595"/>
      <c r="H1029" s="596"/>
      <c r="I1029" s="596"/>
      <c r="J1029" s="609"/>
      <c r="K1029" s="609"/>
      <c r="L1029" s="610"/>
    </row>
    <row r="1030" spans="1:12" s="617" customFormat="1" ht="36" customHeight="1" x14ac:dyDescent="0.25">
      <c r="A1030" s="688" t="s">
        <v>8987</v>
      </c>
      <c r="B1030" s="690" t="s">
        <v>9292</v>
      </c>
      <c r="C1030" s="595"/>
      <c r="D1030" s="595"/>
      <c r="E1030" s="595"/>
      <c r="F1030" s="595"/>
      <c r="G1030" s="595"/>
      <c r="H1030" s="596">
        <f>C1031</f>
        <v>19</v>
      </c>
      <c r="I1030" s="596" t="s">
        <v>8082</v>
      </c>
      <c r="J1030" s="609"/>
      <c r="K1030" s="609"/>
      <c r="L1030" s="610"/>
    </row>
    <row r="1031" spans="1:12" s="617" customFormat="1" ht="18" customHeight="1" x14ac:dyDescent="0.25">
      <c r="A1031" s="688"/>
      <c r="B1031" s="600" t="s">
        <v>9308</v>
      </c>
      <c r="C1031" s="595">
        <v>19</v>
      </c>
      <c r="D1031" s="595"/>
      <c r="E1031" s="595"/>
      <c r="F1031" s="595"/>
      <c r="G1031" s="595"/>
      <c r="H1031" s="596"/>
      <c r="I1031" s="596"/>
      <c r="J1031" s="609"/>
      <c r="K1031" s="609"/>
      <c r="L1031" s="610"/>
    </row>
    <row r="1032" spans="1:12" s="617" customFormat="1" ht="40.5" customHeight="1" x14ac:dyDescent="0.25">
      <c r="A1032" s="688" t="s">
        <v>9287</v>
      </c>
      <c r="B1032" s="690" t="s">
        <v>9293</v>
      </c>
      <c r="C1032" s="595"/>
      <c r="D1032" s="595"/>
      <c r="E1032" s="595"/>
      <c r="F1032" s="595"/>
      <c r="G1032" s="595"/>
      <c r="H1032" s="596">
        <v>5</v>
      </c>
      <c r="I1032" s="596" t="s">
        <v>8082</v>
      </c>
      <c r="J1032" s="609"/>
      <c r="K1032" s="609"/>
      <c r="L1032" s="610"/>
    </row>
    <row r="1033" spans="1:12" s="617" customFormat="1" ht="40.5" customHeight="1" x14ac:dyDescent="0.25">
      <c r="A1033" s="688" t="s">
        <v>9301</v>
      </c>
      <c r="B1033" s="690" t="s">
        <v>9294</v>
      </c>
      <c r="C1033" s="595"/>
      <c r="D1033" s="595"/>
      <c r="E1033" s="595"/>
      <c r="F1033" s="595"/>
      <c r="G1033" s="595"/>
      <c r="H1033" s="596">
        <v>7</v>
      </c>
      <c r="I1033" s="596" t="s">
        <v>8082</v>
      </c>
      <c r="J1033" s="609"/>
      <c r="K1033" s="609"/>
      <c r="L1033" s="610"/>
    </row>
    <row r="1034" spans="1:12" s="617" customFormat="1" ht="40.5" customHeight="1" x14ac:dyDescent="0.25">
      <c r="A1034" s="688" t="s">
        <v>9302</v>
      </c>
      <c r="B1034" s="690" t="s">
        <v>9295</v>
      </c>
      <c r="C1034" s="595"/>
      <c r="D1034" s="595"/>
      <c r="E1034" s="595"/>
      <c r="F1034" s="595"/>
      <c r="G1034" s="595"/>
      <c r="H1034" s="596">
        <f>C1035*D1035</f>
        <v>19</v>
      </c>
      <c r="I1034" s="596" t="s">
        <v>8082</v>
      </c>
      <c r="J1034" s="609"/>
      <c r="K1034" s="609"/>
      <c r="L1034" s="610"/>
    </row>
    <row r="1035" spans="1:12" s="617" customFormat="1" ht="31.5" x14ac:dyDescent="0.25">
      <c r="A1035" s="688"/>
      <c r="B1035" s="600" t="s">
        <v>9309</v>
      </c>
      <c r="C1035" s="595">
        <v>19</v>
      </c>
      <c r="D1035" s="595">
        <v>1</v>
      </c>
      <c r="E1035" s="595"/>
      <c r="F1035" s="595"/>
      <c r="G1035" s="595"/>
      <c r="H1035" s="596"/>
      <c r="I1035" s="596"/>
      <c r="J1035" s="609"/>
      <c r="K1035" s="609"/>
      <c r="L1035" s="610"/>
    </row>
    <row r="1036" spans="1:12" s="617" customFormat="1" ht="53.25" customHeight="1" x14ac:dyDescent="0.25">
      <c r="A1036" s="688" t="s">
        <v>9303</v>
      </c>
      <c r="B1036" s="690" t="s">
        <v>9296</v>
      </c>
      <c r="C1036" s="595"/>
      <c r="D1036" s="595"/>
      <c r="E1036" s="595"/>
      <c r="F1036" s="595"/>
      <c r="G1036" s="595"/>
      <c r="H1036" s="596">
        <f>C1037*D1037</f>
        <v>38</v>
      </c>
      <c r="I1036" s="596" t="s">
        <v>8082</v>
      </c>
      <c r="J1036" s="609"/>
      <c r="K1036" s="609"/>
      <c r="L1036" s="610"/>
    </row>
    <row r="1037" spans="1:12" s="617" customFormat="1" ht="18" customHeight="1" x14ac:dyDescent="0.25">
      <c r="A1037" s="688"/>
      <c r="B1037" s="600" t="s">
        <v>9309</v>
      </c>
      <c r="C1037" s="595">
        <v>19</v>
      </c>
      <c r="D1037" s="595">
        <v>2</v>
      </c>
      <c r="E1037" s="595"/>
      <c r="F1037" s="595"/>
      <c r="G1037" s="595"/>
      <c r="H1037" s="596"/>
      <c r="I1037" s="596"/>
      <c r="J1037" s="609"/>
      <c r="K1037" s="609"/>
      <c r="L1037" s="610"/>
    </row>
    <row r="1038" spans="1:12" s="617" customFormat="1" ht="36" customHeight="1" x14ac:dyDescent="0.25">
      <c r="A1038" s="688" t="s">
        <v>9304</v>
      </c>
      <c r="B1038" s="690" t="s">
        <v>9297</v>
      </c>
      <c r="C1038" s="595"/>
      <c r="D1038" s="595"/>
      <c r="E1038" s="595"/>
      <c r="F1038" s="595"/>
      <c r="G1038" s="595"/>
      <c r="H1038" s="596">
        <v>19</v>
      </c>
      <c r="I1038" s="596" t="s">
        <v>8082</v>
      </c>
      <c r="J1038" s="609"/>
      <c r="K1038" s="609"/>
      <c r="L1038" s="610"/>
    </row>
    <row r="1039" spans="1:12" s="617" customFormat="1" ht="15.75" x14ac:dyDescent="0.25">
      <c r="A1039" s="688" t="s">
        <v>9305</v>
      </c>
      <c r="B1039" s="690" t="s">
        <v>9300</v>
      </c>
      <c r="C1039" s="595"/>
      <c r="D1039" s="595"/>
      <c r="E1039" s="595"/>
      <c r="F1039" s="595"/>
      <c r="G1039" s="595"/>
      <c r="H1039" s="596">
        <v>19</v>
      </c>
      <c r="I1039" s="596" t="s">
        <v>8082</v>
      </c>
      <c r="J1039" s="609"/>
      <c r="K1039" s="609"/>
      <c r="L1039" s="610"/>
    </row>
    <row r="1040" spans="1:12" s="617" customFormat="1" ht="15" customHeight="1" x14ac:dyDescent="0.25">
      <c r="A1040" s="630" t="s">
        <v>9089</v>
      </c>
      <c r="B1040" s="562" t="s">
        <v>9123</v>
      </c>
      <c r="C1040" s="631"/>
      <c r="D1040" s="631"/>
      <c r="E1040" s="631"/>
      <c r="F1040" s="631"/>
      <c r="G1040" s="631"/>
      <c r="H1040" s="608"/>
      <c r="I1040" s="608"/>
      <c r="J1040" s="632"/>
      <c r="K1040" s="632"/>
      <c r="L1040" s="610"/>
    </row>
    <row r="1041" spans="1:14" s="867" customFormat="1" ht="15" customHeight="1" x14ac:dyDescent="0.25">
      <c r="A1041" s="868"/>
      <c r="B1041" s="875" t="s">
        <v>8093</v>
      </c>
      <c r="C1041" s="869"/>
      <c r="D1041" s="869"/>
      <c r="E1041" s="869"/>
      <c r="F1041" s="869"/>
      <c r="G1041" s="869"/>
      <c r="H1041" s="870"/>
      <c r="I1041" s="870"/>
      <c r="J1041" s="882"/>
      <c r="K1041" s="882"/>
      <c r="L1041" s="866"/>
    </row>
    <row r="1042" spans="1:14" ht="31.5" x14ac:dyDescent="0.25">
      <c r="A1042" s="525" t="s">
        <v>8997</v>
      </c>
      <c r="B1042" s="633" t="s">
        <v>2396</v>
      </c>
      <c r="C1042" s="523"/>
      <c r="D1042" s="523"/>
      <c r="E1042" s="523"/>
      <c r="F1042" s="523"/>
      <c r="G1042" s="523"/>
      <c r="H1042" s="510">
        <f>SUM(C1044:C1052)</f>
        <v>8</v>
      </c>
      <c r="I1042" s="510" t="str">
        <f>Planilha!E230</f>
        <v>U</v>
      </c>
      <c r="J1042" s="546"/>
      <c r="K1042" s="546"/>
    </row>
    <row r="1043" spans="1:14" s="517" customFormat="1" ht="17.25" customHeight="1" x14ac:dyDescent="0.25">
      <c r="A1043" s="525"/>
      <c r="B1043" s="567" t="s">
        <v>8130</v>
      </c>
      <c r="C1043" s="581"/>
      <c r="D1043" s="523"/>
      <c r="E1043" s="523"/>
      <c r="F1043" s="523"/>
      <c r="G1043" s="523"/>
      <c r="H1043" s="510"/>
      <c r="I1043" s="510"/>
      <c r="J1043" s="546"/>
      <c r="K1043" s="546"/>
      <c r="L1043" s="503"/>
      <c r="M1043" s="505"/>
      <c r="N1043" s="505"/>
    </row>
    <row r="1044" spans="1:14" ht="17.25" customHeight="1" x14ac:dyDescent="0.25">
      <c r="A1044" s="525"/>
      <c r="B1044" s="558" t="s">
        <v>8455</v>
      </c>
      <c r="C1044" s="581">
        <v>1</v>
      </c>
      <c r="D1044" s="523"/>
      <c r="E1044" s="523"/>
      <c r="F1044" s="523"/>
      <c r="G1044" s="523"/>
      <c r="H1044" s="510"/>
      <c r="I1044" s="510"/>
      <c r="J1044" s="546"/>
      <c r="K1044" s="546"/>
    </row>
    <row r="1045" spans="1:14" ht="17.25" customHeight="1" x14ac:dyDescent="0.25">
      <c r="A1045" s="525"/>
      <c r="B1045" s="558" t="s">
        <v>8456</v>
      </c>
      <c r="C1045" s="581">
        <v>1</v>
      </c>
      <c r="D1045" s="523"/>
      <c r="E1045" s="523"/>
      <c r="F1045" s="523"/>
      <c r="G1045" s="523"/>
      <c r="H1045" s="510"/>
      <c r="I1045" s="510"/>
      <c r="J1045" s="546"/>
      <c r="K1045" s="546"/>
    </row>
    <row r="1046" spans="1:14" ht="17.25" customHeight="1" x14ac:dyDescent="0.25">
      <c r="A1046" s="525"/>
      <c r="B1046" s="558" t="s">
        <v>8457</v>
      </c>
      <c r="C1046" s="581">
        <v>1</v>
      </c>
      <c r="D1046" s="523"/>
      <c r="E1046" s="523"/>
      <c r="F1046" s="523"/>
      <c r="G1046" s="523"/>
      <c r="H1046" s="510"/>
      <c r="I1046" s="510"/>
      <c r="J1046" s="546"/>
      <c r="K1046" s="546"/>
    </row>
    <row r="1047" spans="1:14" s="517" customFormat="1" ht="17.25" customHeight="1" x14ac:dyDescent="0.25">
      <c r="A1047" s="525"/>
      <c r="B1047" s="558" t="s">
        <v>8203</v>
      </c>
      <c r="C1047" s="581"/>
      <c r="D1047" s="523"/>
      <c r="E1047" s="523"/>
      <c r="F1047" s="523"/>
      <c r="G1047" s="523"/>
      <c r="H1047" s="510"/>
      <c r="I1047" s="510"/>
      <c r="J1047" s="546"/>
      <c r="K1047" s="546"/>
      <c r="L1047" s="503"/>
      <c r="M1047" s="505"/>
      <c r="N1047" s="505"/>
    </row>
    <row r="1048" spans="1:14" ht="17.25" customHeight="1" x14ac:dyDescent="0.25">
      <c r="A1048" s="525"/>
      <c r="B1048" s="558" t="s">
        <v>8367</v>
      </c>
      <c r="C1048" s="581">
        <v>1</v>
      </c>
      <c r="D1048" s="523"/>
      <c r="E1048" s="523"/>
      <c r="F1048" s="523"/>
      <c r="G1048" s="523"/>
      <c r="H1048" s="510"/>
      <c r="I1048" s="510"/>
      <c r="J1048" s="546"/>
      <c r="K1048" s="546"/>
    </row>
    <row r="1049" spans="1:14" ht="17.25" customHeight="1" x14ac:dyDescent="0.25">
      <c r="A1049" s="525"/>
      <c r="B1049" s="558" t="s">
        <v>8369</v>
      </c>
      <c r="C1049" s="581">
        <v>1</v>
      </c>
      <c r="D1049" s="523"/>
      <c r="E1049" s="523"/>
      <c r="F1049" s="523"/>
      <c r="G1049" s="523"/>
      <c r="H1049" s="510"/>
      <c r="I1049" s="510"/>
      <c r="J1049" s="546"/>
      <c r="K1049" s="546"/>
    </row>
    <row r="1050" spans="1:14" ht="17.25" customHeight="1" x14ac:dyDescent="0.25">
      <c r="A1050" s="525"/>
      <c r="B1050" s="558" t="s">
        <v>8378</v>
      </c>
      <c r="C1050" s="581">
        <v>1</v>
      </c>
      <c r="D1050" s="523"/>
      <c r="E1050" s="523"/>
      <c r="F1050" s="523"/>
      <c r="G1050" s="523"/>
      <c r="H1050" s="510"/>
      <c r="I1050" s="510"/>
      <c r="J1050" s="546"/>
      <c r="K1050" s="546"/>
    </row>
    <row r="1051" spans="1:14" ht="17.25" customHeight="1" x14ac:dyDescent="0.25">
      <c r="A1051" s="525"/>
      <c r="B1051" s="558" t="s">
        <v>8379</v>
      </c>
      <c r="C1051" s="581">
        <v>1</v>
      </c>
      <c r="D1051" s="523"/>
      <c r="E1051" s="523"/>
      <c r="F1051" s="523"/>
      <c r="G1051" s="523"/>
      <c r="H1051" s="510"/>
      <c r="I1051" s="510"/>
      <c r="J1051" s="546"/>
      <c r="K1051" s="546"/>
    </row>
    <row r="1052" spans="1:14" ht="17.25" customHeight="1" x14ac:dyDescent="0.25">
      <c r="A1052" s="525"/>
      <c r="B1052" s="558" t="s">
        <v>8458</v>
      </c>
      <c r="C1052" s="581">
        <v>1</v>
      </c>
      <c r="D1052" s="523"/>
      <c r="E1052" s="523"/>
      <c r="F1052" s="523"/>
      <c r="G1052" s="523"/>
      <c r="H1052" s="510"/>
      <c r="I1052" s="510"/>
      <c r="J1052" s="546"/>
      <c r="K1052" s="546"/>
    </row>
    <row r="1053" spans="1:14" ht="31.5" x14ac:dyDescent="0.25">
      <c r="A1053" s="525" t="s">
        <v>9001</v>
      </c>
      <c r="B1053" s="572" t="s">
        <v>2391</v>
      </c>
      <c r="C1053" s="523"/>
      <c r="D1053" s="523"/>
      <c r="E1053" s="523"/>
      <c r="F1053" s="523"/>
      <c r="G1053" s="523"/>
      <c r="H1053" s="510">
        <f>SUM(C1055:C1075)</f>
        <v>23</v>
      </c>
      <c r="I1053" s="510" t="str">
        <f>Planilha!E231</f>
        <v>U</v>
      </c>
      <c r="J1053" s="546"/>
      <c r="K1053" s="546"/>
    </row>
    <row r="1054" spans="1:14" s="517" customFormat="1" ht="17.25" customHeight="1" x14ac:dyDescent="0.25">
      <c r="A1054" s="525"/>
      <c r="B1054" s="567" t="s">
        <v>8130</v>
      </c>
      <c r="C1054" s="581"/>
      <c r="D1054" s="523"/>
      <c r="E1054" s="523"/>
      <c r="F1054" s="523"/>
      <c r="G1054" s="523"/>
      <c r="H1054" s="510"/>
      <c r="I1054" s="510"/>
      <c r="J1054" s="546"/>
      <c r="K1054" s="546"/>
      <c r="L1054" s="503"/>
      <c r="M1054" s="505"/>
      <c r="N1054" s="505"/>
    </row>
    <row r="1055" spans="1:14" ht="17.25" customHeight="1" x14ac:dyDescent="0.25">
      <c r="A1055" s="525"/>
      <c r="B1055" s="558" t="s">
        <v>8455</v>
      </c>
      <c r="C1055" s="581">
        <v>1</v>
      </c>
      <c r="D1055" s="523"/>
      <c r="E1055" s="523"/>
      <c r="F1055" s="523"/>
      <c r="G1055" s="523"/>
      <c r="H1055" s="510"/>
      <c r="I1055" s="510"/>
      <c r="J1055" s="546"/>
      <c r="K1055" s="546"/>
    </row>
    <row r="1056" spans="1:14" ht="17.25" customHeight="1" x14ac:dyDescent="0.25">
      <c r="A1056" s="525"/>
      <c r="B1056" s="558" t="s">
        <v>8456</v>
      </c>
      <c r="C1056" s="581">
        <v>1</v>
      </c>
      <c r="D1056" s="523"/>
      <c r="E1056" s="523"/>
      <c r="F1056" s="523"/>
      <c r="G1056" s="523"/>
      <c r="H1056" s="510"/>
      <c r="I1056" s="510"/>
      <c r="J1056" s="546"/>
      <c r="K1056" s="546"/>
    </row>
    <row r="1057" spans="1:14" ht="17.25" customHeight="1" x14ac:dyDescent="0.25">
      <c r="A1057" s="525"/>
      <c r="B1057" s="558" t="s">
        <v>8344</v>
      </c>
      <c r="C1057" s="581">
        <v>1</v>
      </c>
      <c r="D1057" s="523"/>
      <c r="E1057" s="523"/>
      <c r="F1057" s="523"/>
      <c r="G1057" s="523"/>
      <c r="H1057" s="510"/>
      <c r="I1057" s="510"/>
      <c r="J1057" s="546"/>
      <c r="K1057" s="546"/>
    </row>
    <row r="1058" spans="1:14" ht="17.25" customHeight="1" x14ac:dyDescent="0.25">
      <c r="A1058" s="525"/>
      <c r="B1058" s="558" t="s">
        <v>8326</v>
      </c>
      <c r="C1058" s="581">
        <v>1</v>
      </c>
      <c r="D1058" s="523"/>
      <c r="E1058" s="523"/>
      <c r="F1058" s="523"/>
      <c r="G1058" s="523"/>
      <c r="H1058" s="510"/>
      <c r="I1058" s="510"/>
      <c r="J1058" s="546"/>
      <c r="K1058" s="546"/>
    </row>
    <row r="1059" spans="1:14" ht="17.25" customHeight="1" x14ac:dyDescent="0.25">
      <c r="A1059" s="525"/>
      <c r="B1059" s="558" t="s">
        <v>8327</v>
      </c>
      <c r="C1059" s="581">
        <v>1</v>
      </c>
      <c r="D1059" s="523"/>
      <c r="E1059" s="523"/>
      <c r="F1059" s="523"/>
      <c r="G1059" s="523"/>
      <c r="H1059" s="510"/>
      <c r="I1059" s="510"/>
      <c r="J1059" s="546"/>
      <c r="K1059" s="546"/>
    </row>
    <row r="1060" spans="1:14" ht="17.25" customHeight="1" x14ac:dyDescent="0.25">
      <c r="A1060" s="525"/>
      <c r="B1060" s="558" t="s">
        <v>8352</v>
      </c>
      <c r="C1060" s="581">
        <v>1</v>
      </c>
      <c r="D1060" s="523"/>
      <c r="E1060" s="523"/>
      <c r="F1060" s="523"/>
      <c r="G1060" s="523"/>
      <c r="H1060" s="510"/>
      <c r="I1060" s="510"/>
      <c r="J1060" s="546"/>
      <c r="K1060" s="546"/>
    </row>
    <row r="1061" spans="1:14" ht="17.25" customHeight="1" x14ac:dyDescent="0.25">
      <c r="A1061" s="525"/>
      <c r="B1061" s="558" t="s">
        <v>8357</v>
      </c>
      <c r="C1061" s="581">
        <v>1</v>
      </c>
      <c r="D1061" s="523"/>
      <c r="E1061" s="523"/>
      <c r="F1061" s="523"/>
      <c r="G1061" s="523"/>
      <c r="H1061" s="510"/>
      <c r="I1061" s="510"/>
      <c r="J1061" s="546"/>
      <c r="K1061" s="546"/>
    </row>
    <row r="1062" spans="1:14" s="517" customFormat="1" ht="17.25" customHeight="1" x14ac:dyDescent="0.25">
      <c r="A1062" s="525"/>
      <c r="B1062" s="567" t="s">
        <v>8203</v>
      </c>
      <c r="C1062" s="581"/>
      <c r="D1062" s="523"/>
      <c r="E1062" s="523"/>
      <c r="F1062" s="523"/>
      <c r="G1062" s="523"/>
      <c r="H1062" s="510"/>
      <c r="I1062" s="510"/>
      <c r="J1062" s="546"/>
      <c r="K1062" s="546"/>
      <c r="L1062" s="503"/>
      <c r="M1062" s="505"/>
      <c r="N1062" s="505"/>
    </row>
    <row r="1063" spans="1:14" ht="17.25" customHeight="1" x14ac:dyDescent="0.25">
      <c r="A1063" s="525"/>
      <c r="B1063" s="558" t="s">
        <v>8361</v>
      </c>
      <c r="C1063" s="581">
        <v>1</v>
      </c>
      <c r="D1063" s="523"/>
      <c r="E1063" s="523"/>
      <c r="F1063" s="523"/>
      <c r="G1063" s="523"/>
      <c r="H1063" s="510"/>
      <c r="I1063" s="510"/>
      <c r="J1063" s="546"/>
      <c r="K1063" s="546"/>
    </row>
    <row r="1064" spans="1:14" ht="17.25" customHeight="1" x14ac:dyDescent="0.25">
      <c r="A1064" s="525"/>
      <c r="B1064" s="558" t="s">
        <v>8362</v>
      </c>
      <c r="C1064" s="581">
        <v>1</v>
      </c>
      <c r="D1064" s="523"/>
      <c r="E1064" s="523"/>
      <c r="F1064" s="523"/>
      <c r="G1064" s="523"/>
      <c r="H1064" s="510"/>
      <c r="I1064" s="510"/>
      <c r="J1064" s="546"/>
      <c r="K1064" s="546"/>
    </row>
    <row r="1065" spans="1:14" ht="17.25" customHeight="1" x14ac:dyDescent="0.25">
      <c r="A1065" s="525"/>
      <c r="B1065" s="558" t="s">
        <v>8459</v>
      </c>
      <c r="C1065" s="581">
        <v>1</v>
      </c>
      <c r="D1065" s="523"/>
      <c r="E1065" s="523"/>
      <c r="F1065" s="523"/>
      <c r="G1065" s="523"/>
      <c r="H1065" s="510"/>
      <c r="I1065" s="510"/>
      <c r="J1065" s="546"/>
      <c r="K1065" s="546"/>
    </row>
    <row r="1066" spans="1:14" ht="17.25" customHeight="1" x14ac:dyDescent="0.25">
      <c r="A1066" s="525"/>
      <c r="B1066" s="558" t="s">
        <v>8367</v>
      </c>
      <c r="C1066" s="581">
        <v>1</v>
      </c>
      <c r="D1066" s="523"/>
      <c r="E1066" s="523"/>
      <c r="F1066" s="523"/>
      <c r="G1066" s="523"/>
      <c r="H1066" s="510"/>
      <c r="I1066" s="510"/>
      <c r="J1066" s="546"/>
      <c r="K1066" s="546"/>
    </row>
    <row r="1067" spans="1:14" ht="17.25" customHeight="1" x14ac:dyDescent="0.25">
      <c r="A1067" s="525"/>
      <c r="B1067" s="558" t="s">
        <v>8369</v>
      </c>
      <c r="C1067" s="581">
        <v>1</v>
      </c>
      <c r="D1067" s="523"/>
      <c r="E1067" s="523"/>
      <c r="F1067" s="523"/>
      <c r="G1067" s="523"/>
      <c r="H1067" s="510"/>
      <c r="I1067" s="510"/>
      <c r="J1067" s="546"/>
      <c r="K1067" s="546"/>
    </row>
    <row r="1068" spans="1:14" ht="17.25" customHeight="1" x14ac:dyDescent="0.25">
      <c r="A1068" s="525"/>
      <c r="B1068" s="558" t="s">
        <v>8378</v>
      </c>
      <c r="C1068" s="581">
        <v>3</v>
      </c>
      <c r="D1068" s="523"/>
      <c r="E1068" s="523"/>
      <c r="F1068" s="523"/>
      <c r="G1068" s="523"/>
      <c r="H1068" s="510"/>
      <c r="I1068" s="510"/>
      <c r="J1068" s="546"/>
      <c r="K1068" s="546"/>
    </row>
    <row r="1069" spans="1:14" ht="17.25" customHeight="1" x14ac:dyDescent="0.25">
      <c r="A1069" s="525"/>
      <c r="B1069" s="558" t="s">
        <v>8379</v>
      </c>
      <c r="C1069" s="581">
        <v>3</v>
      </c>
      <c r="D1069" s="523"/>
      <c r="E1069" s="523"/>
      <c r="F1069" s="523"/>
      <c r="G1069" s="523"/>
      <c r="H1069" s="510"/>
      <c r="I1069" s="510"/>
      <c r="J1069" s="546"/>
      <c r="K1069" s="546"/>
    </row>
    <row r="1070" spans="1:14" ht="17.25" customHeight="1" x14ac:dyDescent="0.25">
      <c r="A1070" s="525"/>
      <c r="B1070" s="558" t="s">
        <v>8460</v>
      </c>
      <c r="C1070" s="581">
        <v>1</v>
      </c>
      <c r="D1070" s="523"/>
      <c r="E1070" s="523"/>
      <c r="F1070" s="523"/>
      <c r="G1070" s="523"/>
      <c r="H1070" s="510"/>
      <c r="I1070" s="510"/>
      <c r="J1070" s="546"/>
      <c r="K1070" s="546"/>
    </row>
    <row r="1071" spans="1:14" ht="17.25" customHeight="1" x14ac:dyDescent="0.25">
      <c r="A1071" s="525"/>
      <c r="B1071" s="558" t="s">
        <v>8461</v>
      </c>
      <c r="C1071" s="581">
        <v>1</v>
      </c>
      <c r="D1071" s="523"/>
      <c r="E1071" s="523"/>
      <c r="F1071" s="523"/>
      <c r="G1071" s="523"/>
      <c r="H1071" s="510"/>
      <c r="I1071" s="510"/>
      <c r="J1071" s="546"/>
      <c r="K1071" s="546"/>
    </row>
    <row r="1072" spans="1:14" ht="20.25" customHeight="1" x14ac:dyDescent="0.25">
      <c r="A1072" s="525"/>
      <c r="B1072" s="558" t="s">
        <v>8458</v>
      </c>
      <c r="C1072" s="581">
        <v>1</v>
      </c>
      <c r="D1072" s="523"/>
      <c r="E1072" s="523"/>
      <c r="F1072" s="523"/>
      <c r="G1072" s="523"/>
      <c r="H1072" s="510"/>
      <c r="I1072" s="510"/>
      <c r="J1072" s="546"/>
      <c r="K1072" s="546"/>
    </row>
    <row r="1073" spans="1:14" ht="20.25" customHeight="1" x14ac:dyDescent="0.25">
      <c r="A1073" s="525"/>
      <c r="B1073" s="558" t="s">
        <v>8457</v>
      </c>
      <c r="C1073" s="581">
        <v>1</v>
      </c>
      <c r="D1073" s="523"/>
      <c r="E1073" s="523"/>
      <c r="F1073" s="523"/>
      <c r="G1073" s="523"/>
      <c r="H1073" s="510"/>
      <c r="I1073" s="510"/>
      <c r="J1073" s="546"/>
      <c r="K1073" s="546"/>
    </row>
    <row r="1074" spans="1:14" s="517" customFormat="1" ht="16.5" customHeight="1" x14ac:dyDescent="0.25">
      <c r="A1074" s="525"/>
      <c r="B1074" s="567" t="s">
        <v>8299</v>
      </c>
      <c r="C1074" s="581"/>
      <c r="D1074" s="523"/>
      <c r="E1074" s="523"/>
      <c r="F1074" s="523"/>
      <c r="G1074" s="523"/>
      <c r="H1074" s="510"/>
      <c r="I1074" s="510"/>
      <c r="J1074" s="546"/>
      <c r="K1074" s="546"/>
      <c r="L1074" s="503"/>
      <c r="M1074" s="505"/>
      <c r="N1074" s="505"/>
    </row>
    <row r="1075" spans="1:14" ht="16.5" customHeight="1" x14ac:dyDescent="0.25">
      <c r="A1075" s="525"/>
      <c r="B1075" s="558" t="s">
        <v>8404</v>
      </c>
      <c r="C1075" s="581">
        <v>1</v>
      </c>
      <c r="D1075" s="523"/>
      <c r="E1075" s="523"/>
      <c r="F1075" s="523"/>
      <c r="G1075" s="523"/>
      <c r="H1075" s="510"/>
      <c r="I1075" s="510"/>
      <c r="J1075" s="546"/>
      <c r="K1075" s="546"/>
    </row>
    <row r="1076" spans="1:14" ht="63" x14ac:dyDescent="0.25">
      <c r="A1076" s="525" t="s">
        <v>9002</v>
      </c>
      <c r="B1076" s="572" t="s">
        <v>2361</v>
      </c>
      <c r="C1076" s="523"/>
      <c r="D1076" s="523"/>
      <c r="E1076" s="523"/>
      <c r="F1076" s="523"/>
      <c r="G1076" s="523"/>
      <c r="H1076" s="510">
        <f>SUM(C1078:C1089)</f>
        <v>15</v>
      </c>
      <c r="I1076" s="510" t="str">
        <f>Planilha!E232</f>
        <v>U</v>
      </c>
      <c r="J1076" s="546"/>
      <c r="K1076" s="546"/>
    </row>
    <row r="1077" spans="1:14" s="548" customFormat="1" ht="18.75" customHeight="1" x14ac:dyDescent="0.2">
      <c r="A1077" s="525"/>
      <c r="B1077" s="564" t="s">
        <v>8130</v>
      </c>
      <c r="C1077" s="581"/>
      <c r="D1077" s="523"/>
      <c r="E1077" s="523"/>
      <c r="F1077" s="523"/>
      <c r="G1077" s="523"/>
      <c r="H1077" s="510"/>
      <c r="I1077" s="510"/>
      <c r="J1077" s="546"/>
      <c r="K1077" s="546"/>
      <c r="L1077" s="547"/>
    </row>
    <row r="1078" spans="1:14" ht="15" customHeight="1" x14ac:dyDescent="0.25">
      <c r="A1078" s="525"/>
      <c r="B1078" s="558" t="s">
        <v>8455</v>
      </c>
      <c r="C1078" s="581">
        <v>1</v>
      </c>
      <c r="D1078" s="523"/>
      <c r="E1078" s="523"/>
      <c r="F1078" s="523"/>
      <c r="G1078" s="523"/>
      <c r="H1078" s="510"/>
      <c r="I1078" s="510"/>
      <c r="J1078" s="546"/>
      <c r="K1078" s="546"/>
    </row>
    <row r="1079" spans="1:14" ht="15" customHeight="1" x14ac:dyDescent="0.25">
      <c r="A1079" s="525"/>
      <c r="B1079" s="558" t="s">
        <v>8456</v>
      </c>
      <c r="C1079" s="581">
        <v>1</v>
      </c>
      <c r="D1079" s="523"/>
      <c r="E1079" s="523"/>
      <c r="F1079" s="523"/>
      <c r="G1079" s="523"/>
      <c r="H1079" s="510"/>
      <c r="I1079" s="510"/>
      <c r="J1079" s="546"/>
      <c r="K1079" s="546"/>
    </row>
    <row r="1080" spans="1:14" ht="15" customHeight="1" x14ac:dyDescent="0.25">
      <c r="A1080" s="525"/>
      <c r="B1080" s="558" t="s">
        <v>8344</v>
      </c>
      <c r="C1080" s="581">
        <v>1</v>
      </c>
      <c r="D1080" s="523"/>
      <c r="E1080" s="523"/>
      <c r="F1080" s="523"/>
      <c r="G1080" s="523"/>
      <c r="H1080" s="510"/>
      <c r="I1080" s="510"/>
      <c r="J1080" s="546"/>
      <c r="K1080" s="546"/>
    </row>
    <row r="1081" spans="1:14" ht="15" customHeight="1" x14ac:dyDescent="0.25">
      <c r="A1081" s="525"/>
      <c r="B1081" s="558" t="s">
        <v>8352</v>
      </c>
      <c r="C1081" s="581">
        <v>1</v>
      </c>
      <c r="D1081" s="523"/>
      <c r="E1081" s="523"/>
      <c r="F1081" s="523"/>
      <c r="G1081" s="523"/>
      <c r="H1081" s="510"/>
      <c r="I1081" s="510"/>
      <c r="J1081" s="546"/>
      <c r="K1081" s="546"/>
    </row>
    <row r="1082" spans="1:14" ht="15" customHeight="1" x14ac:dyDescent="0.25">
      <c r="A1082" s="525"/>
      <c r="B1082" s="558" t="s">
        <v>8357</v>
      </c>
      <c r="C1082" s="581">
        <v>1</v>
      </c>
      <c r="D1082" s="523"/>
      <c r="E1082" s="523"/>
      <c r="F1082" s="523"/>
      <c r="G1082" s="523"/>
      <c r="H1082" s="510"/>
      <c r="I1082" s="510"/>
      <c r="J1082" s="546"/>
      <c r="K1082" s="546"/>
    </row>
    <row r="1083" spans="1:14" ht="15" customHeight="1" x14ac:dyDescent="0.25">
      <c r="A1083" s="525"/>
      <c r="B1083" s="564" t="s">
        <v>8203</v>
      </c>
      <c r="C1083" s="581"/>
      <c r="D1083" s="523"/>
      <c r="E1083" s="523"/>
      <c r="F1083" s="523"/>
      <c r="G1083" s="523"/>
      <c r="H1083" s="510"/>
      <c r="I1083" s="510"/>
      <c r="J1083" s="546"/>
      <c r="K1083" s="546"/>
    </row>
    <row r="1084" spans="1:14" ht="15" customHeight="1" x14ac:dyDescent="0.25">
      <c r="A1084" s="525"/>
      <c r="B1084" s="733" t="s">
        <v>8361</v>
      </c>
      <c r="C1084" s="581">
        <v>1</v>
      </c>
      <c r="D1084" s="523"/>
      <c r="E1084" s="523"/>
      <c r="F1084" s="523"/>
      <c r="G1084" s="523"/>
      <c r="H1084" s="510"/>
      <c r="I1084" s="510"/>
      <c r="J1084" s="546"/>
      <c r="K1084" s="546"/>
    </row>
    <row r="1085" spans="1:14" ht="15" customHeight="1" x14ac:dyDescent="0.25">
      <c r="A1085" s="525"/>
      <c r="B1085" s="558" t="s">
        <v>8459</v>
      </c>
      <c r="C1085" s="581">
        <v>1</v>
      </c>
      <c r="D1085" s="523"/>
      <c r="E1085" s="523"/>
      <c r="F1085" s="523"/>
      <c r="G1085" s="523"/>
      <c r="H1085" s="510"/>
      <c r="I1085" s="510"/>
      <c r="J1085" s="546"/>
      <c r="K1085" s="546"/>
    </row>
    <row r="1086" spans="1:14" s="548" customFormat="1" ht="18.75" customHeight="1" x14ac:dyDescent="0.25">
      <c r="A1086" s="525"/>
      <c r="B1086" s="558" t="s">
        <v>8378</v>
      </c>
      <c r="C1086" s="581">
        <v>3</v>
      </c>
      <c r="D1086" s="523"/>
      <c r="E1086" s="523"/>
      <c r="F1086" s="523"/>
      <c r="G1086" s="523"/>
      <c r="H1086" s="510"/>
      <c r="I1086" s="510"/>
      <c r="J1086" s="546"/>
      <c r="K1086" s="546"/>
      <c r="L1086" s="547"/>
    </row>
    <row r="1087" spans="1:14" ht="15" customHeight="1" x14ac:dyDescent="0.25">
      <c r="A1087" s="525"/>
      <c r="B1087" s="558" t="s">
        <v>8379</v>
      </c>
      <c r="C1087" s="581">
        <v>3</v>
      </c>
      <c r="D1087" s="523"/>
      <c r="E1087" s="523"/>
      <c r="F1087" s="523"/>
      <c r="G1087" s="523"/>
      <c r="H1087" s="510"/>
      <c r="I1087" s="510"/>
      <c r="J1087" s="546"/>
      <c r="K1087" s="546"/>
    </row>
    <row r="1088" spans="1:14" ht="15" customHeight="1" x14ac:dyDescent="0.25">
      <c r="A1088" s="525"/>
      <c r="B1088" s="558" t="s">
        <v>8460</v>
      </c>
      <c r="C1088" s="581">
        <v>1</v>
      </c>
      <c r="D1088" s="523"/>
      <c r="E1088" s="523"/>
      <c r="F1088" s="523"/>
      <c r="G1088" s="523"/>
      <c r="H1088" s="510"/>
      <c r="I1088" s="510"/>
      <c r="J1088" s="546"/>
      <c r="K1088" s="546"/>
    </row>
    <row r="1089" spans="1:14" ht="15" customHeight="1" x14ac:dyDescent="0.25">
      <c r="A1089" s="525"/>
      <c r="B1089" s="558" t="s">
        <v>8461</v>
      </c>
      <c r="C1089" s="581">
        <v>1</v>
      </c>
      <c r="D1089" s="523"/>
      <c r="E1089" s="523"/>
      <c r="F1089" s="523"/>
      <c r="G1089" s="523"/>
      <c r="H1089" s="510"/>
      <c r="I1089" s="510"/>
      <c r="J1089" s="546"/>
      <c r="K1089" s="546"/>
    </row>
    <row r="1090" spans="1:14" ht="63" x14ac:dyDescent="0.25">
      <c r="A1090" s="525" t="s">
        <v>9003</v>
      </c>
      <c r="B1090" s="513" t="s">
        <v>2272</v>
      </c>
      <c r="C1090" s="523"/>
      <c r="D1090" s="523"/>
      <c r="E1090" s="523"/>
      <c r="F1090" s="523"/>
      <c r="G1090" s="523"/>
      <c r="H1090" s="510">
        <f>SUM(C1092:C1110)</f>
        <v>21</v>
      </c>
      <c r="I1090" s="565" t="str">
        <f>Planilha!E233</f>
        <v>U</v>
      </c>
      <c r="J1090" s="546"/>
      <c r="K1090" s="546"/>
    </row>
    <row r="1091" spans="1:14" ht="15" customHeight="1" x14ac:dyDescent="0.25">
      <c r="A1091" s="525"/>
      <c r="B1091" s="525" t="s">
        <v>8130</v>
      </c>
      <c r="C1091" s="523"/>
      <c r="D1091" s="523"/>
      <c r="E1091" s="523"/>
      <c r="F1091" s="523"/>
      <c r="G1091" s="523"/>
      <c r="H1091" s="510"/>
      <c r="I1091" s="510"/>
      <c r="J1091" s="546"/>
      <c r="K1091" s="546"/>
    </row>
    <row r="1092" spans="1:14" ht="15" customHeight="1" x14ac:dyDescent="0.25">
      <c r="A1092" s="525"/>
      <c r="B1092" s="558" t="s">
        <v>8328</v>
      </c>
      <c r="C1092" s="523">
        <v>1</v>
      </c>
      <c r="D1092" s="523"/>
      <c r="E1092" s="523"/>
      <c r="F1092" s="523"/>
      <c r="G1092" s="523"/>
      <c r="H1092" s="510"/>
      <c r="I1092" s="565"/>
      <c r="J1092" s="546"/>
      <c r="K1092" s="546"/>
    </row>
    <row r="1093" spans="1:14" ht="15" customHeight="1" x14ac:dyDescent="0.25">
      <c r="A1093" s="525"/>
      <c r="B1093" s="558" t="s">
        <v>8329</v>
      </c>
      <c r="C1093" s="523">
        <v>1</v>
      </c>
      <c r="D1093" s="523"/>
      <c r="E1093" s="523"/>
      <c r="F1093" s="523"/>
      <c r="G1093" s="523"/>
      <c r="H1093" s="510"/>
      <c r="I1093" s="565"/>
      <c r="J1093" s="546"/>
      <c r="K1093" s="546"/>
    </row>
    <row r="1094" spans="1:14" ht="15" customHeight="1" x14ac:dyDescent="0.25">
      <c r="A1094" s="525"/>
      <c r="B1094" s="558" t="s">
        <v>8332</v>
      </c>
      <c r="C1094" s="523">
        <v>3</v>
      </c>
      <c r="D1094" s="523"/>
      <c r="E1094" s="523"/>
      <c r="F1094" s="523"/>
      <c r="G1094" s="523"/>
      <c r="H1094" s="510"/>
      <c r="I1094" s="565"/>
      <c r="J1094" s="546"/>
      <c r="K1094" s="546"/>
    </row>
    <row r="1095" spans="1:14" ht="15" customHeight="1" x14ac:dyDescent="0.25">
      <c r="A1095" s="525"/>
      <c r="B1095" s="558" t="s">
        <v>8333</v>
      </c>
      <c r="C1095" s="523">
        <v>1</v>
      </c>
      <c r="D1095" s="523"/>
      <c r="E1095" s="523"/>
      <c r="F1095" s="523"/>
      <c r="G1095" s="523"/>
      <c r="H1095" s="510"/>
      <c r="I1095" s="565"/>
      <c r="J1095" s="546"/>
      <c r="K1095" s="546"/>
    </row>
    <row r="1096" spans="1:14" ht="15" customHeight="1" x14ac:dyDescent="0.25">
      <c r="A1096" s="525"/>
      <c r="B1096" s="558" t="s">
        <v>8334</v>
      </c>
      <c r="C1096" s="523">
        <v>2</v>
      </c>
      <c r="D1096" s="523"/>
      <c r="E1096" s="523"/>
      <c r="F1096" s="523"/>
      <c r="G1096" s="523"/>
      <c r="H1096" s="510"/>
      <c r="I1096" s="565"/>
      <c r="J1096" s="546"/>
      <c r="K1096" s="546"/>
    </row>
    <row r="1097" spans="1:14" ht="15" customHeight="1" x14ac:dyDescent="0.25">
      <c r="A1097" s="525"/>
      <c r="B1097" s="558" t="s">
        <v>8335</v>
      </c>
      <c r="C1097" s="523">
        <v>1</v>
      </c>
      <c r="D1097" s="523"/>
      <c r="E1097" s="523"/>
      <c r="F1097" s="523"/>
      <c r="G1097" s="523"/>
      <c r="H1097" s="510"/>
      <c r="I1097" s="565"/>
      <c r="J1097" s="546"/>
      <c r="K1097" s="546"/>
    </row>
    <row r="1098" spans="1:14" s="529" customFormat="1" ht="18.75" customHeight="1" x14ac:dyDescent="0.25">
      <c r="A1098" s="525"/>
      <c r="B1098" s="558" t="s">
        <v>8339</v>
      </c>
      <c r="C1098" s="523">
        <v>1</v>
      </c>
      <c r="D1098" s="523"/>
      <c r="E1098" s="523"/>
      <c r="F1098" s="523"/>
      <c r="G1098" s="523"/>
      <c r="H1098" s="510"/>
      <c r="I1098" s="565"/>
      <c r="J1098" s="546"/>
      <c r="K1098" s="546"/>
      <c r="L1098" s="547"/>
      <c r="M1098" s="548"/>
      <c r="N1098" s="548"/>
    </row>
    <row r="1099" spans="1:14" ht="15" customHeight="1" x14ac:dyDescent="0.25">
      <c r="A1099" s="525"/>
      <c r="B1099" s="525" t="s">
        <v>8203</v>
      </c>
      <c r="C1099" s="523"/>
      <c r="D1099" s="523"/>
      <c r="E1099" s="523"/>
      <c r="F1099" s="523"/>
      <c r="G1099" s="523"/>
      <c r="H1099" s="510"/>
      <c r="I1099" s="510"/>
      <c r="J1099" s="546"/>
      <c r="K1099" s="546"/>
    </row>
    <row r="1100" spans="1:14" ht="15.75" x14ac:dyDescent="0.25">
      <c r="A1100" s="525"/>
      <c r="B1100" s="558" t="s">
        <v>8365</v>
      </c>
      <c r="C1100" s="523">
        <v>1</v>
      </c>
      <c r="D1100" s="523"/>
      <c r="E1100" s="523"/>
      <c r="F1100" s="523"/>
      <c r="G1100" s="523"/>
      <c r="H1100" s="510"/>
      <c r="I1100" s="565"/>
      <c r="J1100" s="552"/>
      <c r="K1100" s="537"/>
    </row>
    <row r="1101" spans="1:14" s="529" customFormat="1" ht="18.75" customHeight="1" x14ac:dyDescent="0.25">
      <c r="A1101" s="525"/>
      <c r="B1101" s="558" t="s">
        <v>8370</v>
      </c>
      <c r="C1101" s="523">
        <v>1</v>
      </c>
      <c r="D1101" s="523"/>
      <c r="E1101" s="523"/>
      <c r="F1101" s="523"/>
      <c r="G1101" s="523"/>
      <c r="H1101" s="510"/>
      <c r="I1101" s="565"/>
      <c r="J1101" s="546"/>
      <c r="K1101" s="544"/>
      <c r="L1101" s="547"/>
      <c r="M1101" s="548"/>
      <c r="N1101" s="548"/>
    </row>
    <row r="1102" spans="1:14" ht="15" customHeight="1" x14ac:dyDescent="0.25">
      <c r="A1102" s="525"/>
      <c r="B1102" s="604" t="s">
        <v>8372</v>
      </c>
      <c r="C1102" s="523">
        <v>1</v>
      </c>
      <c r="D1102" s="523"/>
      <c r="E1102" s="523"/>
      <c r="F1102" s="523"/>
      <c r="G1102" s="523"/>
      <c r="H1102" s="510"/>
      <c r="I1102" s="565"/>
      <c r="J1102" s="552"/>
      <c r="K1102" s="537"/>
    </row>
    <row r="1103" spans="1:14" ht="15" customHeight="1" x14ac:dyDescent="0.25">
      <c r="A1103" s="525"/>
      <c r="B1103" s="558" t="s">
        <v>8373</v>
      </c>
      <c r="C1103" s="523">
        <v>1</v>
      </c>
      <c r="D1103" s="523"/>
      <c r="E1103" s="523"/>
      <c r="F1103" s="523"/>
      <c r="G1103" s="523"/>
      <c r="H1103" s="510"/>
      <c r="I1103" s="565"/>
      <c r="J1103" s="552"/>
      <c r="K1103" s="537"/>
    </row>
    <row r="1104" spans="1:14" ht="15" customHeight="1" x14ac:dyDescent="0.25">
      <c r="A1104" s="525"/>
      <c r="B1104" s="558" t="s">
        <v>8375</v>
      </c>
      <c r="C1104" s="523">
        <v>1</v>
      </c>
      <c r="D1104" s="523"/>
      <c r="E1104" s="523"/>
      <c r="F1104" s="523"/>
      <c r="G1104" s="523"/>
      <c r="H1104" s="510"/>
      <c r="I1104" s="565"/>
      <c r="J1104" s="552"/>
      <c r="K1104" s="537"/>
    </row>
    <row r="1105" spans="1:14" ht="15" customHeight="1" x14ac:dyDescent="0.25">
      <c r="A1105" s="525"/>
      <c r="B1105" s="558" t="s">
        <v>8376</v>
      </c>
      <c r="C1105" s="523">
        <v>1</v>
      </c>
      <c r="D1105" s="523"/>
      <c r="E1105" s="523"/>
      <c r="F1105" s="523"/>
      <c r="G1105" s="523"/>
      <c r="H1105" s="510"/>
      <c r="I1105" s="565"/>
      <c r="J1105" s="552"/>
      <c r="K1105" s="537"/>
    </row>
    <row r="1106" spans="1:14" ht="15" customHeight="1" x14ac:dyDescent="0.25">
      <c r="A1106" s="525"/>
      <c r="B1106" s="558" t="s">
        <v>8377</v>
      </c>
      <c r="C1106" s="523">
        <v>1</v>
      </c>
      <c r="D1106" s="523"/>
      <c r="E1106" s="523"/>
      <c r="F1106" s="523"/>
      <c r="G1106" s="523"/>
      <c r="H1106" s="510"/>
      <c r="I1106" s="565"/>
      <c r="J1106" s="552"/>
      <c r="K1106" s="537"/>
    </row>
    <row r="1107" spans="1:14" ht="15" customHeight="1" x14ac:dyDescent="0.25">
      <c r="A1107" s="525"/>
      <c r="B1107" s="558" t="s">
        <v>8380</v>
      </c>
      <c r="C1107" s="523">
        <v>1</v>
      </c>
      <c r="D1107" s="523"/>
      <c r="E1107" s="523"/>
      <c r="F1107" s="523"/>
      <c r="G1107" s="523"/>
      <c r="H1107" s="510"/>
      <c r="I1107" s="565"/>
      <c r="J1107" s="552"/>
      <c r="K1107" s="537"/>
    </row>
    <row r="1108" spans="1:14" ht="15" customHeight="1" x14ac:dyDescent="0.25">
      <c r="A1108" s="525"/>
      <c r="B1108" s="558" t="s">
        <v>8390</v>
      </c>
      <c r="C1108" s="523">
        <v>1</v>
      </c>
      <c r="D1108" s="523"/>
      <c r="E1108" s="523"/>
      <c r="F1108" s="523"/>
      <c r="G1108" s="523"/>
      <c r="H1108" s="510"/>
      <c r="I1108" s="565"/>
      <c r="J1108" s="552"/>
      <c r="K1108" s="537"/>
    </row>
    <row r="1109" spans="1:14" ht="15" customHeight="1" x14ac:dyDescent="0.25">
      <c r="A1109" s="525"/>
      <c r="B1109" s="558" t="s">
        <v>8401</v>
      </c>
      <c r="C1109" s="523">
        <v>1</v>
      </c>
      <c r="D1109" s="523"/>
      <c r="E1109" s="523"/>
      <c r="F1109" s="523"/>
      <c r="G1109" s="523"/>
      <c r="H1109" s="510"/>
      <c r="I1109" s="565"/>
      <c r="J1109" s="552"/>
      <c r="K1109" s="537"/>
    </row>
    <row r="1110" spans="1:14" ht="15" customHeight="1" x14ac:dyDescent="0.25">
      <c r="A1110" s="525"/>
      <c r="B1110" s="558" t="s">
        <v>8403</v>
      </c>
      <c r="C1110" s="523">
        <v>1</v>
      </c>
      <c r="D1110" s="523"/>
      <c r="E1110" s="523"/>
      <c r="F1110" s="523"/>
      <c r="G1110" s="523"/>
      <c r="H1110" s="510"/>
      <c r="I1110" s="565"/>
      <c r="J1110" s="552"/>
      <c r="K1110" s="537"/>
    </row>
    <row r="1111" spans="1:14" s="529" customFormat="1" ht="47.25" x14ac:dyDescent="0.2">
      <c r="A1111" s="525" t="s">
        <v>9000</v>
      </c>
      <c r="B1111" s="633" t="s">
        <v>2279</v>
      </c>
      <c r="C1111" s="523"/>
      <c r="D1111" s="523"/>
      <c r="E1111" s="523"/>
      <c r="F1111" s="523"/>
      <c r="G1111" s="523"/>
      <c r="H1111" s="510">
        <f>SUM(C1113:C1117)</f>
        <v>8</v>
      </c>
      <c r="I1111" s="565" t="str">
        <f>Planilha!E234</f>
        <v>U</v>
      </c>
      <c r="J1111" s="546"/>
      <c r="K1111" s="544"/>
      <c r="L1111" s="547"/>
      <c r="M1111" s="548"/>
      <c r="N1111" s="548"/>
    </row>
    <row r="1112" spans="1:14" ht="16.5" customHeight="1" x14ac:dyDescent="0.25">
      <c r="A1112" s="525"/>
      <c r="B1112" s="525" t="s">
        <v>8130</v>
      </c>
      <c r="C1112" s="523"/>
      <c r="D1112" s="523"/>
      <c r="E1112" s="523"/>
      <c r="F1112" s="523"/>
      <c r="G1112" s="523"/>
      <c r="H1112" s="510"/>
      <c r="I1112" s="510"/>
      <c r="J1112" s="552"/>
      <c r="K1112" s="537"/>
    </row>
    <row r="1113" spans="1:14" ht="16.5" customHeight="1" x14ac:dyDescent="0.25">
      <c r="A1113" s="525"/>
      <c r="B1113" s="558" t="s">
        <v>8337</v>
      </c>
      <c r="C1113" s="523">
        <v>1</v>
      </c>
      <c r="D1113" s="523"/>
      <c r="E1113" s="523"/>
      <c r="F1113" s="523"/>
      <c r="G1113" s="523"/>
      <c r="H1113" s="510"/>
      <c r="I1113" s="565"/>
      <c r="J1113" s="552"/>
      <c r="K1113" s="537"/>
    </row>
    <row r="1114" spans="1:14" ht="16.5" customHeight="1" x14ac:dyDescent="0.25">
      <c r="A1114" s="525"/>
      <c r="B1114" s="558" t="s">
        <v>8338</v>
      </c>
      <c r="C1114" s="523">
        <v>1</v>
      </c>
      <c r="D1114" s="523"/>
      <c r="E1114" s="523"/>
      <c r="F1114" s="523"/>
      <c r="G1114" s="523"/>
      <c r="H1114" s="510"/>
      <c r="I1114" s="565"/>
      <c r="J1114" s="552"/>
      <c r="K1114" s="537"/>
    </row>
    <row r="1115" spans="1:14" ht="16.5" customHeight="1" x14ac:dyDescent="0.25">
      <c r="A1115" s="525"/>
      <c r="B1115" s="525" t="s">
        <v>8203</v>
      </c>
      <c r="C1115" s="523"/>
      <c r="D1115" s="523"/>
      <c r="E1115" s="523"/>
      <c r="F1115" s="523"/>
      <c r="G1115" s="523"/>
      <c r="H1115" s="510"/>
      <c r="I1115" s="510"/>
      <c r="J1115" s="552"/>
      <c r="K1115" s="537"/>
    </row>
    <row r="1116" spans="1:14" ht="16.5" customHeight="1" x14ac:dyDescent="0.25">
      <c r="A1116" s="525"/>
      <c r="B1116" s="558" t="s">
        <v>8378</v>
      </c>
      <c r="C1116" s="523">
        <v>3</v>
      </c>
      <c r="D1116" s="523"/>
      <c r="E1116" s="523"/>
      <c r="F1116" s="523"/>
      <c r="G1116" s="523"/>
      <c r="H1116" s="510"/>
      <c r="I1116" s="565"/>
      <c r="J1116" s="552"/>
      <c r="K1116" s="537"/>
    </row>
    <row r="1117" spans="1:14" ht="16.5" customHeight="1" x14ac:dyDescent="0.25">
      <c r="A1117" s="525"/>
      <c r="B1117" s="558" t="s">
        <v>8379</v>
      </c>
      <c r="C1117" s="523">
        <v>3</v>
      </c>
      <c r="D1117" s="523"/>
      <c r="E1117" s="523"/>
      <c r="F1117" s="523"/>
      <c r="G1117" s="523"/>
      <c r="H1117" s="510"/>
      <c r="I1117" s="565"/>
      <c r="J1117" s="552"/>
      <c r="K1117" s="537"/>
    </row>
    <row r="1118" spans="1:14" ht="78.75" x14ac:dyDescent="0.25">
      <c r="A1118" s="525" t="s">
        <v>9004</v>
      </c>
      <c r="B1118" s="633" t="s">
        <v>2283</v>
      </c>
      <c r="C1118" s="523"/>
      <c r="D1118" s="523"/>
      <c r="E1118" s="523"/>
      <c r="F1118" s="523"/>
      <c r="G1118" s="523"/>
      <c r="H1118" s="510">
        <f>SUM(C1120:C1129)</f>
        <v>8</v>
      </c>
      <c r="I1118" s="510" t="s">
        <v>589</v>
      </c>
      <c r="J1118" s="552"/>
      <c r="K1118" s="537"/>
    </row>
    <row r="1119" spans="1:14" ht="16.5" customHeight="1" x14ac:dyDescent="0.25">
      <c r="A1119" s="525"/>
      <c r="B1119" s="564" t="s">
        <v>8130</v>
      </c>
      <c r="C1119" s="581"/>
      <c r="D1119" s="523"/>
      <c r="E1119" s="523"/>
      <c r="F1119" s="523"/>
      <c r="G1119" s="523"/>
      <c r="H1119" s="510"/>
      <c r="I1119" s="510"/>
      <c r="J1119" s="552"/>
      <c r="K1119" s="537"/>
    </row>
    <row r="1120" spans="1:14" ht="16.5" customHeight="1" x14ac:dyDescent="0.25">
      <c r="A1120" s="525"/>
      <c r="B1120" s="558" t="s">
        <v>8462</v>
      </c>
      <c r="C1120" s="581">
        <v>1</v>
      </c>
      <c r="D1120" s="523"/>
      <c r="E1120" s="523"/>
      <c r="F1120" s="523"/>
      <c r="G1120" s="523"/>
      <c r="H1120" s="510"/>
      <c r="I1120" s="510"/>
      <c r="J1120" s="552"/>
      <c r="K1120" s="537"/>
    </row>
    <row r="1121" spans="1:14" ht="16.5" customHeight="1" x14ac:dyDescent="0.25">
      <c r="A1121" s="525"/>
      <c r="B1121" s="558" t="s">
        <v>8463</v>
      </c>
      <c r="C1121" s="581">
        <v>1</v>
      </c>
      <c r="D1121" s="523"/>
      <c r="E1121" s="523"/>
      <c r="F1121" s="523"/>
      <c r="G1121" s="523"/>
      <c r="H1121" s="510"/>
      <c r="I1121" s="510"/>
      <c r="J1121" s="552"/>
      <c r="K1121" s="537"/>
    </row>
    <row r="1122" spans="1:14" ht="16.5" customHeight="1" x14ac:dyDescent="0.25">
      <c r="A1122" s="525"/>
      <c r="B1122" s="564" t="s">
        <v>8203</v>
      </c>
      <c r="C1122" s="581"/>
      <c r="D1122" s="523"/>
      <c r="E1122" s="523"/>
      <c r="F1122" s="523"/>
      <c r="G1122" s="523"/>
      <c r="H1122" s="510"/>
      <c r="I1122" s="510"/>
      <c r="J1122" s="552"/>
      <c r="K1122" s="537"/>
    </row>
    <row r="1123" spans="1:14" ht="16.5" customHeight="1" x14ac:dyDescent="0.25">
      <c r="A1123" s="525"/>
      <c r="B1123" s="558" t="s">
        <v>8464</v>
      </c>
      <c r="C1123" s="581">
        <v>1</v>
      </c>
      <c r="D1123" s="523"/>
      <c r="E1123" s="523"/>
      <c r="F1123" s="523"/>
      <c r="G1123" s="523"/>
      <c r="H1123" s="510"/>
      <c r="I1123" s="510"/>
      <c r="J1123" s="552"/>
      <c r="K1123" s="537"/>
    </row>
    <row r="1124" spans="1:14" ht="16.5" customHeight="1" x14ac:dyDescent="0.25">
      <c r="A1124" s="525"/>
      <c r="B1124" s="558" t="s">
        <v>8367</v>
      </c>
      <c r="C1124" s="581">
        <v>1</v>
      </c>
      <c r="D1124" s="523"/>
      <c r="E1124" s="523"/>
      <c r="F1124" s="523"/>
      <c r="G1124" s="523"/>
      <c r="H1124" s="510"/>
      <c r="I1124" s="510"/>
      <c r="J1124" s="552"/>
      <c r="K1124" s="537"/>
    </row>
    <row r="1125" spans="1:14" s="521" customFormat="1" ht="15.75" x14ac:dyDescent="0.25">
      <c r="A1125" s="525"/>
      <c r="B1125" s="558" t="s">
        <v>8369</v>
      </c>
      <c r="C1125" s="581">
        <v>1</v>
      </c>
      <c r="D1125" s="523"/>
      <c r="E1125" s="523"/>
      <c r="F1125" s="523"/>
      <c r="G1125" s="523"/>
      <c r="H1125" s="510"/>
      <c r="I1125" s="510"/>
      <c r="J1125" s="552"/>
      <c r="K1125" s="537"/>
      <c r="L1125" s="503"/>
      <c r="M1125" s="505"/>
      <c r="N1125" s="505"/>
    </row>
    <row r="1126" spans="1:14" s="529" customFormat="1" ht="18.75" customHeight="1" x14ac:dyDescent="0.25">
      <c r="A1126" s="525"/>
      <c r="B1126" s="558" t="s">
        <v>8457</v>
      </c>
      <c r="C1126" s="581">
        <v>1</v>
      </c>
      <c r="D1126" s="523"/>
      <c r="E1126" s="523"/>
      <c r="F1126" s="523"/>
      <c r="G1126" s="523"/>
      <c r="H1126" s="510"/>
      <c r="I1126" s="510"/>
      <c r="J1126" s="546"/>
      <c r="K1126" s="544"/>
      <c r="L1126" s="547"/>
      <c r="M1126" s="548"/>
      <c r="N1126" s="548"/>
    </row>
    <row r="1127" spans="1:14" ht="15" customHeight="1" x14ac:dyDescent="0.25">
      <c r="A1127" s="525"/>
      <c r="B1127" s="558" t="s">
        <v>8465</v>
      </c>
      <c r="C1127" s="581">
        <v>1</v>
      </c>
      <c r="D1127" s="523"/>
      <c r="E1127" s="523"/>
      <c r="F1127" s="523"/>
      <c r="G1127" s="523"/>
      <c r="H1127" s="510"/>
      <c r="I1127" s="510"/>
      <c r="J1127" s="552"/>
      <c r="K1127" s="537"/>
    </row>
    <row r="1128" spans="1:14" ht="15.75" customHeight="1" x14ac:dyDescent="0.25">
      <c r="A1128" s="525"/>
      <c r="B1128" s="564" t="s">
        <v>8299</v>
      </c>
      <c r="C1128" s="581"/>
      <c r="D1128" s="523"/>
      <c r="E1128" s="523"/>
      <c r="F1128" s="523"/>
      <c r="G1128" s="523"/>
      <c r="H1128" s="510"/>
      <c r="I1128" s="510"/>
      <c r="J1128" s="552"/>
      <c r="K1128" s="537"/>
    </row>
    <row r="1129" spans="1:14" s="529" customFormat="1" ht="18.75" customHeight="1" x14ac:dyDescent="0.25">
      <c r="A1129" s="525"/>
      <c r="B1129" s="558" t="s">
        <v>9209</v>
      </c>
      <c r="C1129" s="581">
        <v>1</v>
      </c>
      <c r="D1129" s="523"/>
      <c r="E1129" s="523"/>
      <c r="F1129" s="523"/>
      <c r="G1129" s="523"/>
      <c r="H1129" s="510"/>
      <c r="I1129" s="510"/>
      <c r="J1129" s="546"/>
      <c r="K1129" s="544"/>
      <c r="L1129" s="547"/>
      <c r="M1129" s="548"/>
      <c r="N1129" s="548"/>
    </row>
    <row r="1130" spans="1:14" ht="78.75" x14ac:dyDescent="0.25">
      <c r="A1130" s="525" t="s">
        <v>9005</v>
      </c>
      <c r="B1130" s="633" t="s">
        <v>2287</v>
      </c>
      <c r="C1130" s="523"/>
      <c r="D1130" s="523"/>
      <c r="E1130" s="523"/>
      <c r="F1130" s="523"/>
      <c r="G1130" s="523"/>
      <c r="H1130" s="510">
        <f>SUM(C1132:C1157)</f>
        <v>25</v>
      </c>
      <c r="I1130" s="565" t="s">
        <v>589</v>
      </c>
      <c r="J1130" s="552"/>
      <c r="K1130" s="537"/>
    </row>
    <row r="1131" spans="1:14" ht="16.5" customHeight="1" x14ac:dyDescent="0.25">
      <c r="A1131" s="525"/>
      <c r="B1131" s="564" t="s">
        <v>8130</v>
      </c>
      <c r="C1131" s="581"/>
      <c r="D1131" s="523"/>
      <c r="E1131" s="523"/>
      <c r="F1131" s="523"/>
      <c r="G1131" s="523"/>
      <c r="H1131" s="510"/>
      <c r="I1131" s="565"/>
      <c r="J1131" s="552"/>
      <c r="K1131" s="537"/>
    </row>
    <row r="1132" spans="1:14" ht="15.75" x14ac:dyDescent="0.25">
      <c r="A1132" s="525"/>
      <c r="B1132" s="558" t="s">
        <v>8345</v>
      </c>
      <c r="C1132" s="581">
        <v>1</v>
      </c>
      <c r="D1132" s="523"/>
      <c r="E1132" s="523"/>
      <c r="F1132" s="523"/>
      <c r="G1132" s="523"/>
      <c r="H1132" s="510"/>
      <c r="I1132" s="565"/>
      <c r="J1132" s="546"/>
      <c r="K1132" s="546"/>
    </row>
    <row r="1133" spans="1:14" s="529" customFormat="1" ht="16.5" customHeight="1" x14ac:dyDescent="0.25">
      <c r="A1133" s="525"/>
      <c r="B1133" s="558" t="s">
        <v>8344</v>
      </c>
      <c r="C1133" s="581">
        <v>1</v>
      </c>
      <c r="D1133" s="523"/>
      <c r="E1133" s="523"/>
      <c r="F1133" s="523"/>
      <c r="G1133" s="523"/>
      <c r="H1133" s="510"/>
      <c r="I1133" s="565"/>
      <c r="J1133" s="546"/>
      <c r="K1133" s="546"/>
      <c r="L1133" s="547"/>
      <c r="M1133" s="548"/>
      <c r="N1133" s="548"/>
    </row>
    <row r="1134" spans="1:14" ht="15" customHeight="1" x14ac:dyDescent="0.25">
      <c r="A1134" s="525"/>
      <c r="B1134" s="558" t="s">
        <v>8343</v>
      </c>
      <c r="C1134" s="581">
        <v>1</v>
      </c>
      <c r="D1134" s="523"/>
      <c r="E1134" s="523"/>
      <c r="F1134" s="523"/>
      <c r="G1134" s="523"/>
      <c r="H1134" s="510"/>
      <c r="I1134" s="565"/>
      <c r="J1134" s="546"/>
      <c r="K1134" s="546"/>
    </row>
    <row r="1135" spans="1:14" ht="15" customHeight="1" x14ac:dyDescent="0.25">
      <c r="A1135" s="525"/>
      <c r="B1135" s="558" t="s">
        <v>8330</v>
      </c>
      <c r="C1135" s="581">
        <v>1</v>
      </c>
      <c r="D1135" s="523"/>
      <c r="E1135" s="523"/>
      <c r="F1135" s="523"/>
      <c r="G1135" s="523"/>
      <c r="H1135" s="510"/>
      <c r="I1135" s="565"/>
      <c r="J1135" s="546"/>
      <c r="K1135" s="546"/>
    </row>
    <row r="1136" spans="1:14" s="529" customFormat="1" ht="14.25" customHeight="1" x14ac:dyDescent="0.25">
      <c r="A1136" s="525"/>
      <c r="B1136" s="558" t="s">
        <v>8342</v>
      </c>
      <c r="C1136" s="581">
        <v>1</v>
      </c>
      <c r="D1136" s="523"/>
      <c r="E1136" s="523"/>
      <c r="F1136" s="523"/>
      <c r="G1136" s="523"/>
      <c r="H1136" s="510"/>
      <c r="I1136" s="565"/>
      <c r="J1136" s="546"/>
      <c r="K1136" s="546"/>
      <c r="L1136" s="547"/>
      <c r="M1136" s="548"/>
      <c r="N1136" s="548"/>
    </row>
    <row r="1137" spans="1:14" ht="15" customHeight="1" x14ac:dyDescent="0.25">
      <c r="A1137" s="525"/>
      <c r="B1137" s="558" t="s">
        <v>8466</v>
      </c>
      <c r="C1137" s="581">
        <v>1</v>
      </c>
      <c r="D1137" s="523"/>
      <c r="E1137" s="523"/>
      <c r="F1137" s="523"/>
      <c r="G1137" s="523"/>
      <c r="H1137" s="510"/>
      <c r="I1137" s="565"/>
      <c r="J1137" s="546"/>
      <c r="K1137" s="546"/>
    </row>
    <row r="1138" spans="1:14" ht="15" customHeight="1" x14ac:dyDescent="0.25">
      <c r="A1138" s="525"/>
      <c r="B1138" s="558" t="s">
        <v>8348</v>
      </c>
      <c r="C1138" s="581">
        <v>1</v>
      </c>
      <c r="D1138" s="523"/>
      <c r="E1138" s="523"/>
      <c r="F1138" s="523"/>
      <c r="G1138" s="523"/>
      <c r="H1138" s="510"/>
      <c r="I1138" s="565"/>
      <c r="J1138" s="546"/>
      <c r="K1138" s="546"/>
    </row>
    <row r="1139" spans="1:14" ht="15" customHeight="1" x14ac:dyDescent="0.25">
      <c r="A1139" s="525"/>
      <c r="B1139" s="558" t="s">
        <v>8349</v>
      </c>
      <c r="C1139" s="581">
        <v>1</v>
      </c>
      <c r="D1139" s="523"/>
      <c r="E1139" s="523"/>
      <c r="F1139" s="523"/>
      <c r="G1139" s="523"/>
      <c r="H1139" s="510"/>
      <c r="I1139" s="565"/>
      <c r="J1139" s="546"/>
      <c r="K1139" s="546"/>
    </row>
    <row r="1140" spans="1:14" ht="15" customHeight="1" x14ac:dyDescent="0.25">
      <c r="A1140" s="525"/>
      <c r="B1140" s="558" t="s">
        <v>8422</v>
      </c>
      <c r="C1140" s="581">
        <v>1</v>
      </c>
      <c r="D1140" s="523"/>
      <c r="E1140" s="523"/>
      <c r="F1140" s="523"/>
      <c r="G1140" s="523"/>
      <c r="H1140" s="510"/>
      <c r="I1140" s="565"/>
      <c r="J1140" s="546"/>
      <c r="K1140" s="546"/>
    </row>
    <row r="1141" spans="1:14" ht="15" customHeight="1" x14ac:dyDescent="0.25">
      <c r="A1141" s="525"/>
      <c r="B1141" s="558" t="s">
        <v>8352</v>
      </c>
      <c r="C1141" s="581">
        <v>1</v>
      </c>
      <c r="D1141" s="523"/>
      <c r="E1141" s="523"/>
      <c r="F1141" s="523"/>
      <c r="G1141" s="523"/>
      <c r="H1141" s="510"/>
      <c r="I1141" s="565"/>
      <c r="J1141" s="546"/>
      <c r="K1141" s="546"/>
    </row>
    <row r="1142" spans="1:14" s="529" customFormat="1" ht="13.5" customHeight="1" x14ac:dyDescent="0.25">
      <c r="A1142" s="525"/>
      <c r="B1142" s="558" t="s">
        <v>9020</v>
      </c>
      <c r="C1142" s="581">
        <v>1</v>
      </c>
      <c r="D1142" s="523"/>
      <c r="E1142" s="523"/>
      <c r="F1142" s="523"/>
      <c r="G1142" s="523"/>
      <c r="H1142" s="510"/>
      <c r="I1142" s="565"/>
      <c r="J1142" s="546"/>
      <c r="K1142" s="546"/>
      <c r="L1142" s="547"/>
      <c r="M1142" s="548"/>
      <c r="N1142" s="548"/>
    </row>
    <row r="1143" spans="1:14" ht="15.75" x14ac:dyDescent="0.25">
      <c r="A1143" s="525"/>
      <c r="B1143" s="558" t="s">
        <v>9021</v>
      </c>
      <c r="C1143" s="581">
        <v>1</v>
      </c>
      <c r="D1143" s="523"/>
      <c r="E1143" s="523"/>
      <c r="F1143" s="523"/>
      <c r="G1143" s="523"/>
      <c r="H1143" s="510"/>
      <c r="I1143" s="565"/>
      <c r="J1143" s="552"/>
      <c r="K1143" s="537"/>
    </row>
    <row r="1144" spans="1:14" s="530" customFormat="1" ht="18" customHeight="1" x14ac:dyDescent="0.25">
      <c r="A1144" s="525"/>
      <c r="B1144" s="558" t="s">
        <v>8467</v>
      </c>
      <c r="C1144" s="581">
        <v>1</v>
      </c>
      <c r="D1144" s="523"/>
      <c r="E1144" s="523"/>
      <c r="F1144" s="523"/>
      <c r="G1144" s="523"/>
      <c r="H1144" s="510"/>
      <c r="I1144" s="565"/>
      <c r="J1144" s="552"/>
      <c r="K1144" s="537"/>
      <c r="L1144" s="549"/>
      <c r="M1144" s="514"/>
      <c r="N1144" s="514"/>
    </row>
    <row r="1145" spans="1:14" ht="18" customHeight="1" x14ac:dyDescent="0.25">
      <c r="A1145" s="525"/>
      <c r="B1145" s="564" t="s">
        <v>8203</v>
      </c>
      <c r="C1145" s="581"/>
      <c r="D1145" s="523"/>
      <c r="E1145" s="523"/>
      <c r="F1145" s="523"/>
      <c r="G1145" s="523"/>
      <c r="H1145" s="510"/>
      <c r="I1145" s="565"/>
      <c r="J1145" s="552"/>
      <c r="K1145" s="537"/>
    </row>
    <row r="1146" spans="1:14" ht="18" customHeight="1" x14ac:dyDescent="0.25">
      <c r="A1146" s="525"/>
      <c r="B1146" s="558" t="s">
        <v>8361</v>
      </c>
      <c r="C1146" s="581">
        <v>1</v>
      </c>
      <c r="D1146" s="523"/>
      <c r="E1146" s="523"/>
      <c r="F1146" s="523"/>
      <c r="G1146" s="523"/>
      <c r="H1146" s="510"/>
      <c r="I1146" s="565"/>
      <c r="J1146" s="552"/>
      <c r="K1146" s="537"/>
    </row>
    <row r="1147" spans="1:14" ht="18" customHeight="1" x14ac:dyDescent="0.25">
      <c r="A1147" s="525"/>
      <c r="B1147" s="558" t="s">
        <v>8360</v>
      </c>
      <c r="C1147" s="581">
        <v>1</v>
      </c>
      <c r="D1147" s="523"/>
      <c r="E1147" s="523"/>
      <c r="F1147" s="523"/>
      <c r="G1147" s="523"/>
      <c r="H1147" s="510"/>
      <c r="I1147" s="565"/>
      <c r="J1147" s="552"/>
      <c r="K1147" s="537"/>
    </row>
    <row r="1148" spans="1:14" ht="18" customHeight="1" x14ac:dyDescent="0.25">
      <c r="A1148" s="525"/>
      <c r="B1148" s="558" t="s">
        <v>8402</v>
      </c>
      <c r="C1148" s="581">
        <v>1</v>
      </c>
      <c r="D1148" s="523"/>
      <c r="E1148" s="523"/>
      <c r="F1148" s="523"/>
      <c r="G1148" s="523"/>
      <c r="H1148" s="510"/>
      <c r="I1148" s="565"/>
      <c r="J1148" s="552"/>
      <c r="K1148" s="537"/>
    </row>
    <row r="1149" spans="1:14" ht="18" customHeight="1" x14ac:dyDescent="0.25">
      <c r="A1149" s="525"/>
      <c r="B1149" s="558" t="s">
        <v>8459</v>
      </c>
      <c r="C1149" s="581">
        <v>1</v>
      </c>
      <c r="D1149" s="523"/>
      <c r="E1149" s="523"/>
      <c r="F1149" s="523"/>
      <c r="G1149" s="523"/>
      <c r="H1149" s="510"/>
      <c r="I1149" s="565"/>
      <c r="J1149" s="552"/>
      <c r="K1149" s="537"/>
    </row>
    <row r="1150" spans="1:14" ht="18" customHeight="1" x14ac:dyDescent="0.25">
      <c r="A1150" s="525"/>
      <c r="B1150" s="558" t="s">
        <v>8349</v>
      </c>
      <c r="C1150" s="581">
        <v>1</v>
      </c>
      <c r="D1150" s="523"/>
      <c r="E1150" s="523"/>
      <c r="F1150" s="523"/>
      <c r="G1150" s="523"/>
      <c r="H1150" s="510"/>
      <c r="I1150" s="565"/>
      <c r="J1150" s="552"/>
      <c r="K1150" s="537"/>
    </row>
    <row r="1151" spans="1:14" ht="18" customHeight="1" x14ac:dyDescent="0.25">
      <c r="A1151" s="525"/>
      <c r="B1151" s="558" t="s">
        <v>8397</v>
      </c>
      <c r="C1151" s="581">
        <v>1</v>
      </c>
      <c r="D1151" s="523"/>
      <c r="E1151" s="523"/>
      <c r="F1151" s="523"/>
      <c r="G1151" s="523"/>
      <c r="H1151" s="510"/>
      <c r="I1151" s="565"/>
      <c r="J1151" s="552"/>
      <c r="K1151" s="537"/>
    </row>
    <row r="1152" spans="1:14" ht="18" customHeight="1" x14ac:dyDescent="0.25">
      <c r="A1152" s="525"/>
      <c r="B1152" s="558" t="s">
        <v>8366</v>
      </c>
      <c r="C1152" s="581">
        <v>1</v>
      </c>
      <c r="D1152" s="523"/>
      <c r="E1152" s="523"/>
      <c r="F1152" s="523"/>
      <c r="G1152" s="523"/>
      <c r="H1152" s="510"/>
      <c r="I1152" s="565"/>
      <c r="J1152" s="552"/>
      <c r="K1152" s="537"/>
    </row>
    <row r="1153" spans="1:14" ht="18" customHeight="1" x14ac:dyDescent="0.25">
      <c r="A1153" s="525"/>
      <c r="B1153" s="558" t="s">
        <v>8368</v>
      </c>
      <c r="C1153" s="581">
        <v>1</v>
      </c>
      <c r="D1153" s="523"/>
      <c r="E1153" s="523"/>
      <c r="F1153" s="523"/>
      <c r="G1153" s="523"/>
      <c r="H1153" s="510"/>
      <c r="I1153" s="565"/>
      <c r="J1153" s="552"/>
      <c r="K1153" s="537"/>
    </row>
    <row r="1154" spans="1:14" ht="18" customHeight="1" x14ac:dyDescent="0.25">
      <c r="A1154" s="525"/>
      <c r="B1154" s="558" t="s">
        <v>8395</v>
      </c>
      <c r="C1154" s="581">
        <v>1</v>
      </c>
      <c r="D1154" s="523"/>
      <c r="E1154" s="523"/>
      <c r="F1154" s="523"/>
      <c r="G1154" s="523"/>
      <c r="H1154" s="510"/>
      <c r="I1154" s="565"/>
      <c r="J1154" s="552"/>
      <c r="K1154" s="537"/>
    </row>
    <row r="1155" spans="1:14" ht="18" customHeight="1" x14ac:dyDescent="0.25">
      <c r="A1155" s="525"/>
      <c r="B1155" s="558" t="s">
        <v>8468</v>
      </c>
      <c r="C1155" s="581">
        <v>1</v>
      </c>
      <c r="D1155" s="523"/>
      <c r="E1155" s="523"/>
      <c r="F1155" s="523"/>
      <c r="G1155" s="523"/>
      <c r="H1155" s="510"/>
      <c r="I1155" s="565"/>
      <c r="J1155" s="552"/>
      <c r="K1155" s="537"/>
    </row>
    <row r="1156" spans="1:14" ht="18" customHeight="1" x14ac:dyDescent="0.25">
      <c r="A1156" s="525"/>
      <c r="B1156" s="558" t="s">
        <v>8469</v>
      </c>
      <c r="C1156" s="581">
        <v>1</v>
      </c>
      <c r="D1156" s="523"/>
      <c r="E1156" s="523"/>
      <c r="F1156" s="523"/>
      <c r="G1156" s="523"/>
      <c r="H1156" s="510"/>
      <c r="I1156" s="565"/>
      <c r="J1156" s="552"/>
      <c r="K1156" s="537"/>
    </row>
    <row r="1157" spans="1:14" ht="18" customHeight="1" x14ac:dyDescent="0.25">
      <c r="A1157" s="525"/>
      <c r="B1157" s="558" t="s">
        <v>8392</v>
      </c>
      <c r="C1157" s="581">
        <v>1</v>
      </c>
      <c r="D1157" s="523"/>
      <c r="E1157" s="523"/>
      <c r="F1157" s="523"/>
      <c r="G1157" s="523"/>
      <c r="H1157" s="510"/>
      <c r="I1157" s="565"/>
      <c r="J1157" s="552"/>
      <c r="K1157" s="537"/>
    </row>
    <row r="1158" spans="1:14" s="530" customFormat="1" ht="47.25" x14ac:dyDescent="0.2">
      <c r="A1158" s="525" t="s">
        <v>9006</v>
      </c>
      <c r="B1158" s="626" t="s">
        <v>2294</v>
      </c>
      <c r="C1158" s="523"/>
      <c r="D1158" s="523"/>
      <c r="E1158" s="523"/>
      <c r="F1158" s="523"/>
      <c r="G1158" s="523"/>
      <c r="H1158" s="510">
        <f>SUM(C1160:C1162)</f>
        <v>4</v>
      </c>
      <c r="I1158" s="510" t="s">
        <v>589</v>
      </c>
      <c r="J1158" s="552"/>
      <c r="K1158" s="537"/>
      <c r="L1158" s="549"/>
      <c r="M1158" s="514"/>
      <c r="N1158" s="514"/>
    </row>
    <row r="1159" spans="1:14" ht="18" customHeight="1" x14ac:dyDescent="0.25">
      <c r="A1159" s="525"/>
      <c r="B1159" s="525" t="s">
        <v>8130</v>
      </c>
      <c r="C1159" s="523"/>
      <c r="D1159" s="523"/>
      <c r="E1159" s="523"/>
      <c r="F1159" s="523"/>
      <c r="G1159" s="523"/>
      <c r="H1159" s="510"/>
      <c r="I1159" s="510"/>
      <c r="J1159" s="552"/>
      <c r="K1159" s="537"/>
    </row>
    <row r="1160" spans="1:14" ht="18" customHeight="1" x14ac:dyDescent="0.25">
      <c r="A1160" s="525"/>
      <c r="B1160" s="558" t="s">
        <v>8341</v>
      </c>
      <c r="C1160" s="581">
        <v>1</v>
      </c>
      <c r="D1160" s="523"/>
      <c r="E1160" s="523"/>
      <c r="F1160" s="523"/>
      <c r="G1160" s="523"/>
      <c r="H1160" s="510"/>
      <c r="I1160" s="510"/>
      <c r="J1160" s="552"/>
      <c r="K1160" s="537"/>
    </row>
    <row r="1161" spans="1:14" ht="18" customHeight="1" x14ac:dyDescent="0.25">
      <c r="A1161" s="525"/>
      <c r="B1161" s="558" t="s">
        <v>8423</v>
      </c>
      <c r="C1161" s="581">
        <v>1</v>
      </c>
      <c r="D1161" s="523"/>
      <c r="E1161" s="523"/>
      <c r="F1161" s="523"/>
      <c r="G1161" s="523"/>
      <c r="H1161" s="510"/>
      <c r="I1161" s="510"/>
      <c r="J1161" s="552"/>
      <c r="K1161" s="537"/>
    </row>
    <row r="1162" spans="1:14" ht="18" customHeight="1" x14ac:dyDescent="0.25">
      <c r="A1162" s="525"/>
      <c r="B1162" s="558" t="s">
        <v>8376</v>
      </c>
      <c r="C1162" s="581">
        <v>2</v>
      </c>
      <c r="D1162" s="523"/>
      <c r="E1162" s="523"/>
      <c r="F1162" s="523"/>
      <c r="G1162" s="523"/>
      <c r="H1162" s="510"/>
      <c r="I1162" s="510"/>
      <c r="J1162" s="552"/>
      <c r="K1162" s="537"/>
    </row>
    <row r="1163" spans="1:14" s="805" customFormat="1" ht="31.5" x14ac:dyDescent="0.2">
      <c r="A1163" s="593" t="s">
        <v>9007</v>
      </c>
      <c r="B1163" s="801" t="str">
        <f>Planilha!D238</f>
        <v>Pia de Expurgo Hospitalar em aço Inox AISI 304, espessura 0,8mm, acabamento escovado, Medindo (50x50cm). Marca PALMETAL ou similar.</v>
      </c>
      <c r="C1163" s="595"/>
      <c r="D1163" s="595"/>
      <c r="E1163" s="595"/>
      <c r="F1163" s="595"/>
      <c r="G1163" s="595"/>
      <c r="H1163" s="596">
        <v>2</v>
      </c>
      <c r="I1163" s="596" t="s">
        <v>589</v>
      </c>
      <c r="J1163" s="802"/>
      <c r="K1163" s="803"/>
      <c r="L1163" s="804"/>
    </row>
    <row r="1164" spans="1:14" ht="18" customHeight="1" x14ac:dyDescent="0.25">
      <c r="A1164" s="525"/>
      <c r="B1164" s="525" t="s">
        <v>8130</v>
      </c>
      <c r="C1164" s="523"/>
      <c r="D1164" s="523"/>
      <c r="E1164" s="523"/>
      <c r="F1164" s="523"/>
      <c r="G1164" s="523"/>
      <c r="H1164" s="510"/>
      <c r="I1164" s="510"/>
      <c r="J1164" s="552"/>
      <c r="K1164" s="537"/>
    </row>
    <row r="1165" spans="1:14" ht="18" customHeight="1" x14ac:dyDescent="0.25">
      <c r="A1165" s="525"/>
      <c r="B1165" s="568" t="s">
        <v>8333</v>
      </c>
      <c r="C1165" s="581">
        <v>1</v>
      </c>
      <c r="D1165" s="523"/>
      <c r="E1165" s="523"/>
      <c r="F1165" s="523"/>
      <c r="G1165" s="523"/>
      <c r="H1165" s="510"/>
      <c r="I1165" s="510"/>
      <c r="J1165" s="552"/>
      <c r="K1165" s="537"/>
    </row>
    <row r="1166" spans="1:14" ht="18" customHeight="1" x14ac:dyDescent="0.25">
      <c r="A1166" s="525"/>
      <c r="B1166" s="525" t="s">
        <v>8203</v>
      </c>
      <c r="C1166" s="523"/>
      <c r="D1166" s="523"/>
      <c r="E1166" s="523"/>
      <c r="F1166" s="523"/>
      <c r="G1166" s="523"/>
      <c r="H1166" s="510"/>
      <c r="I1166" s="510"/>
      <c r="J1166" s="552"/>
      <c r="K1166" s="537"/>
    </row>
    <row r="1167" spans="1:14" ht="18" customHeight="1" x14ac:dyDescent="0.25">
      <c r="A1167" s="525"/>
      <c r="B1167" s="568" t="s">
        <v>8390</v>
      </c>
      <c r="C1167" s="581">
        <v>1</v>
      </c>
      <c r="D1167" s="523"/>
      <c r="E1167" s="523"/>
      <c r="F1167" s="523"/>
      <c r="G1167" s="523"/>
      <c r="H1167" s="510"/>
      <c r="I1167" s="510"/>
      <c r="J1167" s="552"/>
      <c r="K1167" s="537"/>
    </row>
    <row r="1168" spans="1:14" s="530" customFormat="1" ht="15.75" x14ac:dyDescent="0.2">
      <c r="A1168" s="525" t="s">
        <v>8998</v>
      </c>
      <c r="B1168" s="626" t="str">
        <f>Planilha!D239</f>
        <v>TANQUE DE AÇO INOXIDÁVEL</v>
      </c>
      <c r="C1168" s="523"/>
      <c r="D1168" s="523"/>
      <c r="E1168" s="523"/>
      <c r="F1168" s="523"/>
      <c r="G1168" s="523"/>
      <c r="H1168" s="510">
        <v>1</v>
      </c>
      <c r="I1168" s="510" t="s">
        <v>589</v>
      </c>
      <c r="J1168" s="552"/>
      <c r="K1168" s="537"/>
      <c r="L1168" s="549"/>
      <c r="M1168" s="514"/>
      <c r="N1168" s="514"/>
    </row>
    <row r="1169" spans="1:14" ht="18" customHeight="1" x14ac:dyDescent="0.25">
      <c r="A1169" s="525"/>
      <c r="B1169" s="568" t="s">
        <v>8365</v>
      </c>
      <c r="C1169" s="581">
        <v>1</v>
      </c>
      <c r="D1169" s="523"/>
      <c r="E1169" s="523"/>
      <c r="F1169" s="523"/>
      <c r="G1169" s="523"/>
      <c r="H1169" s="510"/>
      <c r="I1169" s="510"/>
      <c r="J1169" s="552"/>
      <c r="K1169" s="537"/>
    </row>
    <row r="1170" spans="1:14" ht="47.25" x14ac:dyDescent="0.25">
      <c r="A1170" s="525" t="s">
        <v>9008</v>
      </c>
      <c r="B1170" s="633" t="s">
        <v>2315</v>
      </c>
      <c r="C1170" s="523"/>
      <c r="D1170" s="523"/>
      <c r="E1170" s="523"/>
      <c r="F1170" s="523"/>
      <c r="G1170" s="523"/>
      <c r="H1170" s="510">
        <f>SUM(G1171:G1172)</f>
        <v>33</v>
      </c>
      <c r="I1170" s="565" t="s">
        <v>589</v>
      </c>
      <c r="J1170" s="546"/>
      <c r="K1170" s="546"/>
    </row>
    <row r="1171" spans="1:14" s="530" customFormat="1" ht="16.5" customHeight="1" x14ac:dyDescent="0.2">
      <c r="A1171" s="525"/>
      <c r="B1171" s="747" t="s">
        <v>8470</v>
      </c>
      <c r="C1171" s="523"/>
      <c r="D1171" s="523"/>
      <c r="E1171" s="523"/>
      <c r="F1171" s="523"/>
      <c r="G1171" s="523">
        <v>25</v>
      </c>
      <c r="H1171" s="510"/>
      <c r="I1171" s="565"/>
      <c r="J1171" s="546"/>
      <c r="K1171" s="544"/>
      <c r="L1171" s="549"/>
      <c r="M1171" s="514"/>
      <c r="N1171" s="514"/>
    </row>
    <row r="1172" spans="1:14" ht="16.5" customHeight="1" x14ac:dyDescent="0.25">
      <c r="A1172" s="525"/>
      <c r="B1172" s="747" t="s">
        <v>8471</v>
      </c>
      <c r="C1172" s="523"/>
      <c r="D1172" s="523"/>
      <c r="E1172" s="523"/>
      <c r="F1172" s="523"/>
      <c r="G1172" s="523">
        <v>8</v>
      </c>
      <c r="H1172" s="510"/>
      <c r="I1172" s="565"/>
      <c r="J1172" s="546"/>
      <c r="K1172" s="546"/>
    </row>
    <row r="1173" spans="1:14" ht="31.5" x14ac:dyDescent="0.25">
      <c r="A1173" s="525" t="s">
        <v>8999</v>
      </c>
      <c r="B1173" s="633" t="str">
        <f>Planilha!D241</f>
        <v>TORNEIRA CROMADA TUBO MÓVEL, DE PAREDE, 1/2 OU 3/4, PARA PIA DE COZINHA, PADRÃO MÉDIO - FORNECIMENTO E INSTALAÇÃO. AF_01/2020</v>
      </c>
      <c r="C1173" s="523"/>
      <c r="D1173" s="523"/>
      <c r="E1173" s="523"/>
      <c r="F1173" s="523"/>
      <c r="G1173" s="523"/>
      <c r="H1173" s="510">
        <v>2</v>
      </c>
      <c r="I1173" s="510" t="s">
        <v>589</v>
      </c>
      <c r="J1173" s="546"/>
      <c r="K1173" s="546"/>
    </row>
    <row r="1174" spans="1:14" ht="54.75" customHeight="1" x14ac:dyDescent="0.25">
      <c r="A1174" s="525" t="s">
        <v>9009</v>
      </c>
      <c r="B1174" s="633" t="s">
        <v>2323</v>
      </c>
      <c r="C1174" s="523"/>
      <c r="D1174" s="523"/>
      <c r="E1174" s="523"/>
      <c r="F1174" s="523"/>
      <c r="G1174" s="523"/>
      <c r="H1174" s="510">
        <v>21</v>
      </c>
      <c r="I1174" s="565" t="s">
        <v>589</v>
      </c>
      <c r="J1174" s="546"/>
      <c r="K1174" s="546"/>
    </row>
    <row r="1175" spans="1:14" ht="15.75" x14ac:dyDescent="0.25">
      <c r="A1175" s="525"/>
      <c r="B1175" s="747" t="s">
        <v>8472</v>
      </c>
      <c r="C1175" s="523"/>
      <c r="D1175" s="523"/>
      <c r="E1175" s="523"/>
      <c r="F1175" s="523"/>
      <c r="G1175" s="523"/>
      <c r="H1175" s="510"/>
      <c r="I1175" s="565"/>
      <c r="J1175" s="546"/>
      <c r="K1175" s="546"/>
    </row>
    <row r="1176" spans="1:14" s="530" customFormat="1" ht="17.25" customHeight="1" x14ac:dyDescent="0.2">
      <c r="A1176" s="525"/>
      <c r="B1176" s="747" t="s">
        <v>8472</v>
      </c>
      <c r="C1176" s="523"/>
      <c r="D1176" s="523"/>
      <c r="E1176" s="523"/>
      <c r="F1176" s="523"/>
      <c r="G1176" s="523"/>
      <c r="H1176" s="510"/>
      <c r="I1176" s="565"/>
      <c r="J1176" s="546"/>
      <c r="K1176" s="544"/>
      <c r="L1176" s="549"/>
      <c r="M1176" s="514"/>
      <c r="N1176" s="514"/>
    </row>
    <row r="1177" spans="1:14" ht="32.25" customHeight="1" x14ac:dyDescent="0.25">
      <c r="A1177" s="525" t="s">
        <v>9010</v>
      </c>
      <c r="B1177" s="633" t="s">
        <v>2329</v>
      </c>
      <c r="C1177" s="523"/>
      <c r="D1177" s="523"/>
      <c r="E1177" s="523"/>
      <c r="F1177" s="523"/>
      <c r="G1177" s="523"/>
      <c r="H1177" s="510">
        <v>4</v>
      </c>
      <c r="I1177" s="510" t="s">
        <v>589</v>
      </c>
      <c r="J1177" s="546"/>
      <c r="K1177" s="546"/>
    </row>
    <row r="1178" spans="1:14" s="530" customFormat="1" ht="17.25" customHeight="1" x14ac:dyDescent="0.2">
      <c r="A1178" s="525"/>
      <c r="B1178" s="747" t="s">
        <v>8473</v>
      </c>
      <c r="C1178" s="523"/>
      <c r="D1178" s="523"/>
      <c r="E1178" s="523"/>
      <c r="F1178" s="523"/>
      <c r="G1178" s="523"/>
      <c r="H1178" s="510"/>
      <c r="I1178" s="510"/>
      <c r="J1178" s="546"/>
      <c r="K1178" s="544"/>
      <c r="L1178" s="549"/>
      <c r="M1178" s="514"/>
      <c r="N1178" s="514"/>
    </row>
    <row r="1179" spans="1:14" ht="18.75" customHeight="1" x14ac:dyDescent="0.25">
      <c r="A1179" s="525" t="s">
        <v>9011</v>
      </c>
      <c r="B1179" s="633" t="s">
        <v>8096</v>
      </c>
      <c r="C1179" s="523"/>
      <c r="D1179" s="523"/>
      <c r="E1179" s="523"/>
      <c r="F1179" s="523"/>
      <c r="G1179" s="523"/>
      <c r="H1179" s="510">
        <f>G1180+G1181</f>
        <v>15</v>
      </c>
      <c r="I1179" s="510" t="s">
        <v>589</v>
      </c>
      <c r="J1179" s="546"/>
      <c r="K1179" s="546"/>
    </row>
    <row r="1180" spans="1:14" ht="15.75" x14ac:dyDescent="0.25">
      <c r="A1180" s="525"/>
      <c r="B1180" s="747" t="s">
        <v>8474</v>
      </c>
      <c r="C1180" s="523"/>
      <c r="D1180" s="523"/>
      <c r="E1180" s="523"/>
      <c r="F1180" s="523"/>
      <c r="G1180" s="523">
        <v>14</v>
      </c>
      <c r="H1180" s="510"/>
      <c r="I1180" s="510"/>
      <c r="J1180" s="552"/>
      <c r="K1180" s="546"/>
    </row>
    <row r="1181" spans="1:14" ht="18.75" customHeight="1" x14ac:dyDescent="0.25">
      <c r="A1181" s="525"/>
      <c r="B1181" s="747" t="s">
        <v>9210</v>
      </c>
      <c r="C1181" s="523"/>
      <c r="D1181" s="523"/>
      <c r="E1181" s="523"/>
      <c r="F1181" s="523"/>
      <c r="G1181" s="523">
        <v>1</v>
      </c>
      <c r="H1181" s="510"/>
      <c r="I1181" s="510"/>
      <c r="J1181" s="546"/>
      <c r="K1181" s="546"/>
    </row>
    <row r="1182" spans="1:14" ht="15.75" x14ac:dyDescent="0.25">
      <c r="A1182" s="525" t="s">
        <v>9012</v>
      </c>
      <c r="B1182" s="633" t="s">
        <v>2417</v>
      </c>
      <c r="C1182" s="523"/>
      <c r="D1182" s="523"/>
      <c r="E1182" s="523"/>
      <c r="F1182" s="523"/>
      <c r="G1182" s="523"/>
      <c r="H1182" s="510">
        <f>SUM(C1184:C1204)</f>
        <v>21</v>
      </c>
      <c r="I1182" s="510" t="s">
        <v>589</v>
      </c>
      <c r="J1182" s="552"/>
      <c r="K1182" s="537"/>
    </row>
    <row r="1183" spans="1:14" ht="19.5" customHeight="1" x14ac:dyDescent="0.25">
      <c r="A1183" s="525"/>
      <c r="B1183" s="567" t="s">
        <v>8130</v>
      </c>
      <c r="C1183" s="581"/>
      <c r="D1183" s="523"/>
      <c r="E1183" s="523"/>
      <c r="F1183" s="523"/>
      <c r="G1183" s="523"/>
      <c r="H1183" s="510"/>
      <c r="I1183" s="510"/>
      <c r="J1183" s="552"/>
      <c r="K1183" s="537"/>
    </row>
    <row r="1184" spans="1:14" ht="19.5" customHeight="1" x14ac:dyDescent="0.25">
      <c r="A1184" s="525"/>
      <c r="B1184" s="558" t="s">
        <v>8455</v>
      </c>
      <c r="C1184" s="581">
        <v>1</v>
      </c>
      <c r="D1184" s="523"/>
      <c r="E1184" s="523"/>
      <c r="F1184" s="523"/>
      <c r="G1184" s="523"/>
      <c r="H1184" s="510"/>
      <c r="I1184" s="510"/>
      <c r="J1184" s="552"/>
      <c r="K1184" s="537"/>
    </row>
    <row r="1185" spans="1:14" ht="15.75" x14ac:dyDescent="0.25">
      <c r="A1185" s="525"/>
      <c r="B1185" s="558" t="s">
        <v>8456</v>
      </c>
      <c r="C1185" s="581">
        <v>1</v>
      </c>
      <c r="D1185" s="523"/>
      <c r="E1185" s="523"/>
      <c r="F1185" s="523"/>
      <c r="G1185" s="523"/>
      <c r="H1185" s="510"/>
      <c r="I1185" s="510"/>
      <c r="J1185" s="546"/>
      <c r="K1185" s="546"/>
    </row>
    <row r="1186" spans="1:14" ht="15.75" x14ac:dyDescent="0.25">
      <c r="A1186" s="525"/>
      <c r="B1186" s="558" t="s">
        <v>8344</v>
      </c>
      <c r="C1186" s="581">
        <v>1</v>
      </c>
      <c r="D1186" s="523"/>
      <c r="E1186" s="523"/>
      <c r="F1186" s="523"/>
      <c r="G1186" s="523"/>
      <c r="H1186" s="510"/>
      <c r="I1186" s="510"/>
      <c r="J1186" s="552"/>
      <c r="K1186" s="537"/>
    </row>
    <row r="1187" spans="1:14" ht="18" customHeight="1" x14ac:dyDescent="0.25">
      <c r="A1187" s="525"/>
      <c r="B1187" s="558" t="s">
        <v>8326</v>
      </c>
      <c r="C1187" s="581">
        <v>1</v>
      </c>
      <c r="D1187" s="523"/>
      <c r="E1187" s="523"/>
      <c r="F1187" s="523"/>
      <c r="G1187" s="523"/>
      <c r="H1187" s="510"/>
      <c r="I1187" s="510"/>
      <c r="J1187" s="552"/>
      <c r="K1187" s="537"/>
    </row>
    <row r="1188" spans="1:14" ht="18" customHeight="1" x14ac:dyDescent="0.25">
      <c r="A1188" s="525"/>
      <c r="B1188" s="558" t="s">
        <v>8327</v>
      </c>
      <c r="C1188" s="581">
        <v>1</v>
      </c>
      <c r="D1188" s="523"/>
      <c r="E1188" s="523"/>
      <c r="F1188" s="523"/>
      <c r="G1188" s="523"/>
      <c r="H1188" s="510"/>
      <c r="I1188" s="510"/>
      <c r="J1188" s="552"/>
      <c r="K1188" s="537"/>
    </row>
    <row r="1189" spans="1:14" ht="15.75" x14ac:dyDescent="0.25">
      <c r="A1189" s="525"/>
      <c r="B1189" s="558" t="s">
        <v>8352</v>
      </c>
      <c r="C1189" s="581">
        <v>1</v>
      </c>
      <c r="D1189" s="523"/>
      <c r="E1189" s="523"/>
      <c r="F1189" s="523"/>
      <c r="G1189" s="523"/>
      <c r="H1189" s="510"/>
      <c r="I1189" s="510"/>
      <c r="J1189" s="546"/>
      <c r="K1189" s="546"/>
    </row>
    <row r="1190" spans="1:14" ht="17.25" customHeight="1" x14ac:dyDescent="0.25">
      <c r="A1190" s="525"/>
      <c r="B1190" s="558" t="s">
        <v>8357</v>
      </c>
      <c r="C1190" s="581">
        <v>1</v>
      </c>
      <c r="D1190" s="523"/>
      <c r="E1190" s="523"/>
      <c r="F1190" s="523"/>
      <c r="G1190" s="523"/>
      <c r="H1190" s="510"/>
      <c r="I1190" s="510"/>
      <c r="J1190" s="546"/>
      <c r="K1190" s="546"/>
    </row>
    <row r="1191" spans="1:14" ht="15.75" x14ac:dyDescent="0.25">
      <c r="A1191" s="525"/>
      <c r="B1191" s="567" t="s">
        <v>8203</v>
      </c>
      <c r="C1191" s="581"/>
      <c r="D1191" s="523"/>
      <c r="E1191" s="523"/>
      <c r="F1191" s="523"/>
      <c r="G1191" s="523"/>
      <c r="H1191" s="510"/>
      <c r="I1191" s="510"/>
      <c r="J1191" s="546"/>
      <c r="K1191" s="546"/>
    </row>
    <row r="1192" spans="1:14" ht="18.75" customHeight="1" x14ac:dyDescent="0.25">
      <c r="A1192" s="525"/>
      <c r="B1192" s="558" t="s">
        <v>8361</v>
      </c>
      <c r="C1192" s="581">
        <v>1</v>
      </c>
      <c r="D1192" s="523"/>
      <c r="E1192" s="523"/>
      <c r="F1192" s="523"/>
      <c r="G1192" s="523"/>
      <c r="H1192" s="510"/>
      <c r="I1192" s="510"/>
      <c r="J1192" s="546"/>
      <c r="K1192" s="546"/>
    </row>
    <row r="1193" spans="1:14" ht="18.75" customHeight="1" x14ac:dyDescent="0.25">
      <c r="A1193" s="525"/>
      <c r="B1193" s="558" t="s">
        <v>8362</v>
      </c>
      <c r="C1193" s="581">
        <v>1</v>
      </c>
      <c r="D1193" s="523"/>
      <c r="E1193" s="523"/>
      <c r="F1193" s="523"/>
      <c r="G1193" s="523"/>
      <c r="H1193" s="510"/>
      <c r="I1193" s="510"/>
      <c r="J1193" s="546"/>
      <c r="K1193" s="546"/>
    </row>
    <row r="1194" spans="1:14" ht="15.75" x14ac:dyDescent="0.25">
      <c r="A1194" s="525"/>
      <c r="B1194" s="558" t="s">
        <v>8459</v>
      </c>
      <c r="C1194" s="581">
        <v>1</v>
      </c>
      <c r="D1194" s="523"/>
      <c r="E1194" s="523"/>
      <c r="F1194" s="523"/>
      <c r="G1194" s="523"/>
      <c r="H1194" s="510"/>
      <c r="I1194" s="510"/>
      <c r="J1194" s="546"/>
      <c r="K1194" s="546"/>
    </row>
    <row r="1195" spans="1:14" s="517" customFormat="1" ht="17.25" customHeight="1" x14ac:dyDescent="0.25">
      <c r="A1195" s="525"/>
      <c r="B1195" s="558" t="s">
        <v>8367</v>
      </c>
      <c r="C1195" s="581">
        <v>1</v>
      </c>
      <c r="D1195" s="523"/>
      <c r="E1195" s="523"/>
      <c r="F1195" s="523"/>
      <c r="G1195" s="523"/>
      <c r="H1195" s="510"/>
      <c r="I1195" s="510"/>
      <c r="J1195" s="546"/>
      <c r="K1195" s="546"/>
      <c r="L1195" s="503"/>
      <c r="M1195" s="505"/>
      <c r="N1195" s="505"/>
    </row>
    <row r="1196" spans="1:14" ht="17.25" customHeight="1" x14ac:dyDescent="0.25">
      <c r="A1196" s="525"/>
      <c r="B1196" s="558" t="s">
        <v>8369</v>
      </c>
      <c r="C1196" s="581">
        <v>1</v>
      </c>
      <c r="D1196" s="523"/>
      <c r="E1196" s="523"/>
      <c r="F1196" s="523"/>
      <c r="G1196" s="523"/>
      <c r="H1196" s="510"/>
      <c r="I1196" s="510"/>
      <c r="J1196" s="546"/>
      <c r="K1196" s="546"/>
    </row>
    <row r="1197" spans="1:14" ht="17.25" customHeight="1" x14ac:dyDescent="0.25">
      <c r="A1197" s="525"/>
      <c r="B1197" s="558" t="s">
        <v>8378</v>
      </c>
      <c r="C1197" s="581">
        <v>2</v>
      </c>
      <c r="D1197" s="523"/>
      <c r="E1197" s="523"/>
      <c r="F1197" s="523"/>
      <c r="G1197" s="523"/>
      <c r="H1197" s="510"/>
      <c r="I1197" s="510"/>
      <c r="J1197" s="546"/>
      <c r="K1197" s="546"/>
    </row>
    <row r="1198" spans="1:14" ht="17.25" customHeight="1" x14ac:dyDescent="0.25">
      <c r="A1198" s="525"/>
      <c r="B1198" s="558" t="s">
        <v>8379</v>
      </c>
      <c r="C1198" s="581">
        <v>2</v>
      </c>
      <c r="D1198" s="523"/>
      <c r="E1198" s="523"/>
      <c r="F1198" s="523"/>
      <c r="G1198" s="523"/>
      <c r="H1198" s="510"/>
      <c r="I1198" s="510"/>
      <c r="J1198" s="546"/>
      <c r="K1198" s="546"/>
    </row>
    <row r="1199" spans="1:14" ht="17.25" customHeight="1" x14ac:dyDescent="0.25">
      <c r="A1199" s="525"/>
      <c r="B1199" s="558" t="s">
        <v>8460</v>
      </c>
      <c r="C1199" s="581">
        <v>1</v>
      </c>
      <c r="D1199" s="523"/>
      <c r="E1199" s="523"/>
      <c r="F1199" s="523"/>
      <c r="G1199" s="523"/>
      <c r="H1199" s="510"/>
      <c r="I1199" s="510"/>
      <c r="J1199" s="546"/>
      <c r="K1199" s="546"/>
    </row>
    <row r="1200" spans="1:14" ht="17.25" customHeight="1" x14ac:dyDescent="0.25">
      <c r="A1200" s="525"/>
      <c r="B1200" s="558" t="s">
        <v>8461</v>
      </c>
      <c r="C1200" s="581">
        <v>1</v>
      </c>
      <c r="D1200" s="523"/>
      <c r="E1200" s="523"/>
      <c r="F1200" s="523"/>
      <c r="G1200" s="523"/>
      <c r="H1200" s="510"/>
      <c r="I1200" s="510"/>
      <c r="J1200" s="546"/>
      <c r="K1200" s="546"/>
    </row>
    <row r="1201" spans="1:14" ht="17.25" customHeight="1" x14ac:dyDescent="0.25">
      <c r="A1201" s="525"/>
      <c r="B1201" s="558" t="s">
        <v>8458</v>
      </c>
      <c r="C1201" s="581">
        <v>1</v>
      </c>
      <c r="D1201" s="523"/>
      <c r="E1201" s="523"/>
      <c r="F1201" s="523"/>
      <c r="G1201" s="523"/>
      <c r="H1201" s="510"/>
      <c r="I1201" s="510"/>
      <c r="J1201" s="546"/>
      <c r="K1201" s="546"/>
    </row>
    <row r="1202" spans="1:14" ht="17.25" customHeight="1" x14ac:dyDescent="0.25">
      <c r="A1202" s="525"/>
      <c r="B1202" s="558" t="s">
        <v>8457</v>
      </c>
      <c r="C1202" s="581">
        <v>1</v>
      </c>
      <c r="D1202" s="523"/>
      <c r="E1202" s="523"/>
      <c r="F1202" s="523"/>
      <c r="G1202" s="523"/>
      <c r="H1202" s="510"/>
      <c r="I1202" s="510"/>
      <c r="J1202" s="546"/>
      <c r="K1202" s="546"/>
    </row>
    <row r="1203" spans="1:14" s="517" customFormat="1" ht="17.25" customHeight="1" x14ac:dyDescent="0.25">
      <c r="A1203" s="525"/>
      <c r="B1203" s="567" t="s">
        <v>8299</v>
      </c>
      <c r="C1203" s="581"/>
      <c r="D1203" s="523"/>
      <c r="E1203" s="523"/>
      <c r="F1203" s="523"/>
      <c r="G1203" s="523"/>
      <c r="H1203" s="510"/>
      <c r="I1203" s="510"/>
      <c r="J1203" s="546"/>
      <c r="K1203" s="546"/>
      <c r="L1203" s="503"/>
      <c r="M1203" s="505"/>
      <c r="N1203" s="505"/>
    </row>
    <row r="1204" spans="1:14" ht="17.25" customHeight="1" x14ac:dyDescent="0.25">
      <c r="A1204" s="525"/>
      <c r="B1204" s="558" t="s">
        <v>8404</v>
      </c>
      <c r="C1204" s="581">
        <v>1</v>
      </c>
      <c r="D1204" s="523"/>
      <c r="E1204" s="523"/>
      <c r="F1204" s="523"/>
      <c r="G1204" s="523"/>
      <c r="H1204" s="510"/>
      <c r="I1204" s="510"/>
      <c r="J1204" s="546"/>
      <c r="K1204" s="546"/>
    </row>
    <row r="1205" spans="1:14" ht="34.5" customHeight="1" x14ac:dyDescent="0.25">
      <c r="A1205" s="525" t="s">
        <v>9013</v>
      </c>
      <c r="B1205" s="633" t="s">
        <v>8097</v>
      </c>
      <c r="C1205" s="523"/>
      <c r="D1205" s="523"/>
      <c r="E1205" s="523"/>
      <c r="F1205" s="523"/>
      <c r="G1205" s="523"/>
      <c r="H1205" s="510">
        <v>21</v>
      </c>
      <c r="I1205" s="565" t="s">
        <v>589</v>
      </c>
      <c r="J1205" s="546"/>
      <c r="K1205" s="546"/>
    </row>
    <row r="1206" spans="1:14" ht="17.25" customHeight="1" x14ac:dyDescent="0.25">
      <c r="A1206" s="525"/>
      <c r="B1206" s="574" t="s">
        <v>8475</v>
      </c>
      <c r="C1206" s="523"/>
      <c r="D1206" s="523"/>
      <c r="E1206" s="523"/>
      <c r="F1206" s="523"/>
      <c r="G1206" s="523"/>
      <c r="H1206" s="510"/>
      <c r="I1206" s="510"/>
      <c r="J1206" s="546"/>
      <c r="K1206" s="546"/>
    </row>
    <row r="1207" spans="1:14" ht="17.25" customHeight="1" x14ac:dyDescent="0.25">
      <c r="A1207" s="525" t="s">
        <v>9090</v>
      </c>
      <c r="B1207" s="633" t="s">
        <v>2444</v>
      </c>
      <c r="C1207" s="523"/>
      <c r="D1207" s="523"/>
      <c r="E1207" s="523"/>
      <c r="F1207" s="523"/>
      <c r="G1207" s="523"/>
      <c r="H1207" s="510">
        <v>33</v>
      </c>
      <c r="I1207" s="510" t="s">
        <v>589</v>
      </c>
      <c r="J1207" s="546"/>
      <c r="K1207" s="546"/>
    </row>
    <row r="1208" spans="1:14" ht="17.25" customHeight="1" x14ac:dyDescent="0.25">
      <c r="A1208" s="525" t="s">
        <v>9091</v>
      </c>
      <c r="B1208" s="746" t="s">
        <v>2415</v>
      </c>
      <c r="C1208" s="523"/>
      <c r="D1208" s="523"/>
      <c r="E1208" s="523"/>
      <c r="F1208" s="523"/>
      <c r="G1208" s="523"/>
      <c r="H1208" s="510">
        <f>SUM(C1210:C1218)</f>
        <v>8</v>
      </c>
      <c r="I1208" s="510" t="s">
        <v>589</v>
      </c>
      <c r="J1208" s="546"/>
      <c r="K1208" s="546"/>
    </row>
    <row r="1209" spans="1:14" ht="17.25" customHeight="1" x14ac:dyDescent="0.25">
      <c r="A1209" s="525"/>
      <c r="B1209" s="567" t="s">
        <v>8130</v>
      </c>
      <c r="C1209" s="581"/>
      <c r="D1209" s="523"/>
      <c r="E1209" s="523"/>
      <c r="F1209" s="523"/>
      <c r="G1209" s="523"/>
      <c r="H1209" s="510"/>
      <c r="I1209" s="510"/>
      <c r="J1209" s="546"/>
      <c r="K1209" s="546"/>
    </row>
    <row r="1210" spans="1:14" ht="17.25" customHeight="1" x14ac:dyDescent="0.25">
      <c r="A1210" s="525"/>
      <c r="B1210" s="558" t="s">
        <v>8455</v>
      </c>
      <c r="C1210" s="581">
        <v>1</v>
      </c>
      <c r="D1210" s="523"/>
      <c r="E1210" s="523"/>
      <c r="F1210" s="523"/>
      <c r="G1210" s="523"/>
      <c r="H1210" s="510"/>
      <c r="I1210" s="510"/>
      <c r="J1210" s="546"/>
      <c r="K1210" s="546"/>
    </row>
    <row r="1211" spans="1:14" ht="17.25" customHeight="1" x14ac:dyDescent="0.25">
      <c r="A1211" s="525"/>
      <c r="B1211" s="558" t="s">
        <v>8456</v>
      </c>
      <c r="C1211" s="581">
        <v>1</v>
      </c>
      <c r="D1211" s="523"/>
      <c r="E1211" s="523"/>
      <c r="F1211" s="523"/>
      <c r="G1211" s="523"/>
      <c r="H1211" s="510"/>
      <c r="I1211" s="510"/>
      <c r="J1211" s="546"/>
      <c r="K1211" s="546"/>
    </row>
    <row r="1212" spans="1:14" ht="17.25" customHeight="1" x14ac:dyDescent="0.25">
      <c r="A1212" s="525"/>
      <c r="B1212" s="567" t="s">
        <v>8203</v>
      </c>
      <c r="C1212" s="581"/>
      <c r="D1212" s="523"/>
      <c r="E1212" s="523"/>
      <c r="F1212" s="523"/>
      <c r="G1212" s="523"/>
      <c r="H1212" s="510"/>
      <c r="I1212" s="510"/>
      <c r="J1212" s="546"/>
      <c r="K1212" s="546"/>
    </row>
    <row r="1213" spans="1:14" ht="20.25" customHeight="1" x14ac:dyDescent="0.25">
      <c r="A1213" s="525"/>
      <c r="B1213" s="558" t="s">
        <v>8367</v>
      </c>
      <c r="C1213" s="581">
        <v>1</v>
      </c>
      <c r="D1213" s="523"/>
      <c r="E1213" s="523"/>
      <c r="F1213" s="523"/>
      <c r="G1213" s="523"/>
      <c r="H1213" s="510"/>
      <c r="I1213" s="510"/>
      <c r="J1213" s="546"/>
      <c r="K1213" s="546"/>
    </row>
    <row r="1214" spans="1:14" ht="20.25" customHeight="1" x14ac:dyDescent="0.25">
      <c r="A1214" s="525"/>
      <c r="B1214" s="558" t="s">
        <v>8369</v>
      </c>
      <c r="C1214" s="581">
        <v>1</v>
      </c>
      <c r="D1214" s="523"/>
      <c r="E1214" s="523"/>
      <c r="F1214" s="523"/>
      <c r="G1214" s="523"/>
      <c r="H1214" s="510"/>
      <c r="I1214" s="510"/>
      <c r="J1214" s="546"/>
      <c r="K1214" s="546"/>
    </row>
    <row r="1215" spans="1:14" s="517" customFormat="1" ht="16.5" customHeight="1" x14ac:dyDescent="0.25">
      <c r="A1215" s="525"/>
      <c r="B1215" s="558" t="s">
        <v>8457</v>
      </c>
      <c r="C1215" s="581">
        <v>1</v>
      </c>
      <c r="D1215" s="523"/>
      <c r="E1215" s="523"/>
      <c r="F1215" s="523"/>
      <c r="G1215" s="523"/>
      <c r="H1215" s="510"/>
      <c r="I1215" s="510"/>
      <c r="J1215" s="546"/>
      <c r="K1215" s="546"/>
      <c r="L1215" s="503"/>
      <c r="M1215" s="505"/>
      <c r="N1215" s="505"/>
    </row>
    <row r="1216" spans="1:14" ht="16.5" customHeight="1" x14ac:dyDescent="0.25">
      <c r="A1216" s="525"/>
      <c r="B1216" s="558" t="s">
        <v>8378</v>
      </c>
      <c r="C1216" s="581">
        <v>1</v>
      </c>
      <c r="D1216" s="523"/>
      <c r="E1216" s="523"/>
      <c r="F1216" s="523"/>
      <c r="G1216" s="523"/>
      <c r="H1216" s="510"/>
      <c r="I1216" s="510"/>
      <c r="J1216" s="546"/>
      <c r="K1216" s="546"/>
    </row>
    <row r="1217" spans="1:14" ht="15.75" x14ac:dyDescent="0.25">
      <c r="A1217" s="525"/>
      <c r="B1217" s="558" t="s">
        <v>8379</v>
      </c>
      <c r="C1217" s="581">
        <v>1</v>
      </c>
      <c r="D1217" s="523"/>
      <c r="E1217" s="523"/>
      <c r="F1217" s="523"/>
      <c r="G1217" s="523"/>
      <c r="H1217" s="510"/>
      <c r="I1217" s="510"/>
      <c r="J1217" s="552"/>
      <c r="K1217" s="537"/>
    </row>
    <row r="1218" spans="1:14" ht="18" customHeight="1" x14ac:dyDescent="0.25">
      <c r="A1218" s="525"/>
      <c r="B1218" s="558" t="s">
        <v>8458</v>
      </c>
      <c r="C1218" s="581">
        <v>1</v>
      </c>
      <c r="D1218" s="523"/>
      <c r="E1218" s="523"/>
      <c r="F1218" s="523"/>
      <c r="G1218" s="523"/>
      <c r="H1218" s="510"/>
      <c r="I1218" s="510"/>
      <c r="J1218" s="546"/>
      <c r="K1218" s="546"/>
    </row>
    <row r="1219" spans="1:14" ht="31.5" x14ac:dyDescent="0.25">
      <c r="A1219" s="525" t="s">
        <v>9092</v>
      </c>
      <c r="B1219" s="626" t="s">
        <v>9199</v>
      </c>
      <c r="C1219" s="523"/>
      <c r="D1219" s="523"/>
      <c r="E1219" s="523"/>
      <c r="F1219" s="523"/>
      <c r="G1219" s="523"/>
      <c r="H1219" s="510">
        <f>SUM(C1221:C1229)</f>
        <v>8</v>
      </c>
      <c r="I1219" s="565" t="s">
        <v>589</v>
      </c>
      <c r="J1219" s="546"/>
      <c r="K1219" s="546"/>
    </row>
    <row r="1220" spans="1:14" ht="15.75" x14ac:dyDescent="0.25">
      <c r="A1220" s="525"/>
      <c r="B1220" s="567" t="s">
        <v>8130</v>
      </c>
      <c r="C1220" s="581"/>
      <c r="D1220" s="523"/>
      <c r="E1220" s="523"/>
      <c r="F1220" s="523"/>
      <c r="G1220" s="523"/>
      <c r="H1220" s="510"/>
      <c r="I1220" s="565"/>
      <c r="J1220" s="546"/>
      <c r="K1220" s="546"/>
    </row>
    <row r="1221" spans="1:14" s="517" customFormat="1" ht="17.25" customHeight="1" x14ac:dyDescent="0.25">
      <c r="A1221" s="525"/>
      <c r="B1221" s="558" t="s">
        <v>8455</v>
      </c>
      <c r="C1221" s="581">
        <v>1</v>
      </c>
      <c r="D1221" s="523"/>
      <c r="E1221" s="523"/>
      <c r="F1221" s="523"/>
      <c r="G1221" s="523"/>
      <c r="H1221" s="510"/>
      <c r="I1221" s="565"/>
      <c r="J1221" s="546"/>
      <c r="K1221" s="546"/>
      <c r="L1221" s="503"/>
      <c r="M1221" s="505"/>
      <c r="N1221" s="505"/>
    </row>
    <row r="1222" spans="1:14" ht="17.25" customHeight="1" x14ac:dyDescent="0.25">
      <c r="A1222" s="525"/>
      <c r="B1222" s="558" t="s">
        <v>8456</v>
      </c>
      <c r="C1222" s="581">
        <v>1</v>
      </c>
      <c r="D1222" s="523"/>
      <c r="E1222" s="523"/>
      <c r="F1222" s="523"/>
      <c r="G1222" s="523"/>
      <c r="H1222" s="510"/>
      <c r="I1222" s="565"/>
      <c r="J1222" s="546"/>
      <c r="K1222" s="546"/>
    </row>
    <row r="1223" spans="1:14" ht="17.25" customHeight="1" x14ac:dyDescent="0.25">
      <c r="A1223" s="525"/>
      <c r="B1223" s="558" t="s">
        <v>8457</v>
      </c>
      <c r="C1223" s="581">
        <v>1</v>
      </c>
      <c r="D1223" s="523"/>
      <c r="E1223" s="523"/>
      <c r="F1223" s="523"/>
      <c r="G1223" s="523"/>
      <c r="H1223" s="510"/>
      <c r="I1223" s="565"/>
      <c r="J1223" s="546"/>
      <c r="K1223" s="546"/>
    </row>
    <row r="1224" spans="1:14" s="517" customFormat="1" ht="17.25" customHeight="1" x14ac:dyDescent="0.25">
      <c r="A1224" s="525"/>
      <c r="B1224" s="558" t="s">
        <v>8203</v>
      </c>
      <c r="C1224" s="581"/>
      <c r="D1224" s="523"/>
      <c r="E1224" s="523"/>
      <c r="F1224" s="523"/>
      <c r="G1224" s="523"/>
      <c r="H1224" s="510"/>
      <c r="I1224" s="565"/>
      <c r="J1224" s="546"/>
      <c r="K1224" s="546"/>
      <c r="L1224" s="503"/>
      <c r="M1224" s="505"/>
      <c r="N1224" s="505"/>
    </row>
    <row r="1225" spans="1:14" ht="17.25" customHeight="1" x14ac:dyDescent="0.25">
      <c r="A1225" s="525"/>
      <c r="B1225" s="558" t="s">
        <v>8367</v>
      </c>
      <c r="C1225" s="581">
        <v>1</v>
      </c>
      <c r="D1225" s="523"/>
      <c r="E1225" s="523"/>
      <c r="F1225" s="523"/>
      <c r="G1225" s="523"/>
      <c r="H1225" s="510"/>
      <c r="I1225" s="565"/>
      <c r="J1225" s="546"/>
      <c r="K1225" s="546"/>
    </row>
    <row r="1226" spans="1:14" ht="17.25" customHeight="1" x14ac:dyDescent="0.25">
      <c r="A1226" s="525"/>
      <c r="B1226" s="558" t="s">
        <v>8369</v>
      </c>
      <c r="C1226" s="581">
        <v>1</v>
      </c>
      <c r="D1226" s="523"/>
      <c r="E1226" s="523"/>
      <c r="F1226" s="523"/>
      <c r="G1226" s="523"/>
      <c r="H1226" s="510"/>
      <c r="I1226" s="565"/>
      <c r="J1226" s="546"/>
      <c r="K1226" s="546"/>
    </row>
    <row r="1227" spans="1:14" ht="17.25" customHeight="1" x14ac:dyDescent="0.25">
      <c r="A1227" s="525"/>
      <c r="B1227" s="558" t="s">
        <v>8378</v>
      </c>
      <c r="C1227" s="581">
        <v>1</v>
      </c>
      <c r="D1227" s="523"/>
      <c r="E1227" s="523"/>
      <c r="F1227" s="523"/>
      <c r="G1227" s="523"/>
      <c r="H1227" s="510"/>
      <c r="I1227" s="565"/>
      <c r="J1227" s="546"/>
      <c r="K1227" s="546"/>
    </row>
    <row r="1228" spans="1:14" ht="17.25" customHeight="1" x14ac:dyDescent="0.25">
      <c r="A1228" s="525"/>
      <c r="B1228" s="558" t="s">
        <v>8379</v>
      </c>
      <c r="C1228" s="581">
        <v>1</v>
      </c>
      <c r="D1228" s="523"/>
      <c r="E1228" s="523"/>
      <c r="F1228" s="523"/>
      <c r="G1228" s="523"/>
      <c r="H1228" s="510"/>
      <c r="I1228" s="565"/>
      <c r="J1228" s="546"/>
      <c r="K1228" s="546"/>
    </row>
    <row r="1229" spans="1:14" ht="17.25" customHeight="1" x14ac:dyDescent="0.25">
      <c r="A1229" s="525"/>
      <c r="B1229" s="558" t="s">
        <v>8458</v>
      </c>
      <c r="C1229" s="581">
        <v>1</v>
      </c>
      <c r="D1229" s="523"/>
      <c r="E1229" s="523"/>
      <c r="F1229" s="523"/>
      <c r="G1229" s="523"/>
      <c r="H1229" s="510"/>
      <c r="I1229" s="565"/>
      <c r="J1229" s="546"/>
      <c r="K1229" s="546"/>
    </row>
    <row r="1230" spans="1:14" ht="15.75" x14ac:dyDescent="0.25">
      <c r="A1230" s="525" t="s">
        <v>9093</v>
      </c>
      <c r="B1230" s="513" t="s">
        <v>2433</v>
      </c>
      <c r="C1230" s="523"/>
      <c r="D1230" s="523"/>
      <c r="E1230" s="523"/>
      <c r="F1230" s="523"/>
      <c r="G1230" s="523"/>
      <c r="H1230" s="510">
        <f>SUM(C1232:C1240)</f>
        <v>8</v>
      </c>
      <c r="I1230" s="565" t="s">
        <v>589</v>
      </c>
      <c r="J1230" s="552"/>
      <c r="K1230" s="537"/>
    </row>
    <row r="1231" spans="1:14" s="517" customFormat="1" ht="17.25" customHeight="1" x14ac:dyDescent="0.25">
      <c r="A1231" s="525"/>
      <c r="B1231" s="567" t="s">
        <v>8130</v>
      </c>
      <c r="C1231" s="581"/>
      <c r="D1231" s="523"/>
      <c r="E1231" s="523"/>
      <c r="F1231" s="523"/>
      <c r="G1231" s="523"/>
      <c r="H1231" s="510"/>
      <c r="I1231" s="565"/>
      <c r="J1231" s="552"/>
      <c r="K1231" s="537"/>
      <c r="L1231" s="503"/>
      <c r="M1231" s="505"/>
      <c r="N1231" s="505"/>
    </row>
    <row r="1232" spans="1:14" ht="17.25" customHeight="1" x14ac:dyDescent="0.25">
      <c r="A1232" s="525"/>
      <c r="B1232" s="558" t="s">
        <v>8455</v>
      </c>
      <c r="C1232" s="581">
        <v>1</v>
      </c>
      <c r="D1232" s="523"/>
      <c r="E1232" s="523"/>
      <c r="F1232" s="523"/>
      <c r="G1232" s="523"/>
      <c r="H1232" s="510"/>
      <c r="I1232" s="565"/>
      <c r="J1232" s="552"/>
      <c r="K1232" s="537"/>
    </row>
    <row r="1233" spans="1:14" ht="17.25" customHeight="1" x14ac:dyDescent="0.25">
      <c r="A1233" s="525"/>
      <c r="B1233" s="558" t="s">
        <v>8456</v>
      </c>
      <c r="C1233" s="581">
        <v>1</v>
      </c>
      <c r="D1233" s="523"/>
      <c r="E1233" s="523"/>
      <c r="F1233" s="523"/>
      <c r="G1233" s="523"/>
      <c r="H1233" s="510"/>
      <c r="I1233" s="565"/>
      <c r="J1233" s="552"/>
      <c r="K1233" s="537"/>
    </row>
    <row r="1234" spans="1:14" ht="17.25" customHeight="1" x14ac:dyDescent="0.25">
      <c r="A1234" s="525"/>
      <c r="B1234" s="558" t="s">
        <v>8457</v>
      </c>
      <c r="C1234" s="581">
        <v>1</v>
      </c>
      <c r="D1234" s="523"/>
      <c r="E1234" s="523"/>
      <c r="F1234" s="523"/>
      <c r="G1234" s="523"/>
      <c r="H1234" s="510"/>
      <c r="I1234" s="565"/>
      <c r="J1234" s="552"/>
      <c r="K1234" s="537"/>
    </row>
    <row r="1235" spans="1:14" ht="17.25" customHeight="1" x14ac:dyDescent="0.25">
      <c r="A1235" s="525"/>
      <c r="B1235" s="558" t="s">
        <v>8203</v>
      </c>
      <c r="C1235" s="581"/>
      <c r="D1235" s="523"/>
      <c r="E1235" s="523"/>
      <c r="F1235" s="523"/>
      <c r="G1235" s="523"/>
      <c r="H1235" s="510"/>
      <c r="I1235" s="565"/>
      <c r="J1235" s="552"/>
      <c r="K1235" s="537"/>
    </row>
    <row r="1236" spans="1:14" ht="17.25" customHeight="1" x14ac:dyDescent="0.25">
      <c r="A1236" s="525"/>
      <c r="B1236" s="558" t="s">
        <v>8367</v>
      </c>
      <c r="C1236" s="581">
        <v>1</v>
      </c>
      <c r="D1236" s="523"/>
      <c r="E1236" s="523"/>
      <c r="F1236" s="523"/>
      <c r="G1236" s="523"/>
      <c r="H1236" s="510"/>
      <c r="I1236" s="565"/>
      <c r="J1236" s="552"/>
      <c r="K1236" s="537"/>
    </row>
    <row r="1237" spans="1:14" ht="17.25" customHeight="1" x14ac:dyDescent="0.25">
      <c r="A1237" s="525"/>
      <c r="B1237" s="558" t="s">
        <v>8369</v>
      </c>
      <c r="C1237" s="581">
        <v>1</v>
      </c>
      <c r="D1237" s="523"/>
      <c r="E1237" s="523"/>
      <c r="F1237" s="523"/>
      <c r="G1237" s="523"/>
      <c r="H1237" s="510"/>
      <c r="I1237" s="565"/>
      <c r="J1237" s="552"/>
      <c r="K1237" s="537"/>
    </row>
    <row r="1238" spans="1:14" ht="17.25" customHeight="1" x14ac:dyDescent="0.25">
      <c r="A1238" s="525"/>
      <c r="B1238" s="558" t="s">
        <v>8378</v>
      </c>
      <c r="C1238" s="581">
        <v>1</v>
      </c>
      <c r="D1238" s="523"/>
      <c r="E1238" s="523"/>
      <c r="F1238" s="523"/>
      <c r="G1238" s="523"/>
      <c r="H1238" s="510"/>
      <c r="I1238" s="565"/>
      <c r="J1238" s="552"/>
      <c r="K1238" s="537"/>
    </row>
    <row r="1239" spans="1:14" ht="17.25" customHeight="1" x14ac:dyDescent="0.25">
      <c r="A1239" s="525"/>
      <c r="B1239" s="558" t="s">
        <v>8379</v>
      </c>
      <c r="C1239" s="581">
        <v>1</v>
      </c>
      <c r="D1239" s="523"/>
      <c r="E1239" s="523"/>
      <c r="F1239" s="523"/>
      <c r="G1239" s="523"/>
      <c r="H1239" s="510"/>
      <c r="I1239" s="565"/>
      <c r="J1239" s="552"/>
      <c r="K1239" s="537"/>
    </row>
    <row r="1240" spans="1:14" s="517" customFormat="1" ht="17.25" customHeight="1" x14ac:dyDescent="0.25">
      <c r="A1240" s="525"/>
      <c r="B1240" s="558" t="s">
        <v>8458</v>
      </c>
      <c r="C1240" s="581">
        <v>1</v>
      </c>
      <c r="D1240" s="523"/>
      <c r="E1240" s="523"/>
      <c r="F1240" s="523"/>
      <c r="G1240" s="523"/>
      <c r="H1240" s="510"/>
      <c r="I1240" s="565"/>
      <c r="J1240" s="552"/>
      <c r="K1240" s="537"/>
      <c r="L1240" s="503"/>
      <c r="M1240" s="505"/>
      <c r="N1240" s="505"/>
    </row>
    <row r="1241" spans="1:14" ht="17.25" customHeight="1" x14ac:dyDescent="0.25">
      <c r="A1241" s="525" t="s">
        <v>9094</v>
      </c>
      <c r="B1241" s="513" t="s">
        <v>2413</v>
      </c>
      <c r="C1241" s="523"/>
      <c r="D1241" s="523"/>
      <c r="E1241" s="523"/>
      <c r="F1241" s="523"/>
      <c r="G1241" s="523"/>
      <c r="H1241" s="510">
        <f>SUM(C1243:C1251)</f>
        <v>8</v>
      </c>
      <c r="I1241" s="565" t="s">
        <v>589</v>
      </c>
      <c r="J1241" s="552"/>
      <c r="K1241" s="537"/>
    </row>
    <row r="1242" spans="1:14" ht="17.25" customHeight="1" x14ac:dyDescent="0.25">
      <c r="A1242" s="525"/>
      <c r="B1242" s="567" t="s">
        <v>8130</v>
      </c>
      <c r="C1242" s="581"/>
      <c r="D1242" s="523"/>
      <c r="E1242" s="523"/>
      <c r="F1242" s="523"/>
      <c r="G1242" s="523"/>
      <c r="H1242" s="510"/>
      <c r="I1242" s="565"/>
      <c r="J1242" s="552"/>
      <c r="K1242" s="537"/>
    </row>
    <row r="1243" spans="1:14" ht="17.25" customHeight="1" x14ac:dyDescent="0.25">
      <c r="A1243" s="525"/>
      <c r="B1243" s="558" t="s">
        <v>8455</v>
      </c>
      <c r="C1243" s="581">
        <v>1</v>
      </c>
      <c r="D1243" s="523"/>
      <c r="E1243" s="523"/>
      <c r="F1243" s="523"/>
      <c r="G1243" s="523"/>
      <c r="H1243" s="510"/>
      <c r="I1243" s="565"/>
      <c r="J1243" s="552"/>
      <c r="K1243" s="537"/>
    </row>
    <row r="1244" spans="1:14" ht="17.25" customHeight="1" x14ac:dyDescent="0.25">
      <c r="A1244" s="525"/>
      <c r="B1244" s="558" t="s">
        <v>8456</v>
      </c>
      <c r="C1244" s="581">
        <v>1</v>
      </c>
      <c r="D1244" s="523"/>
      <c r="E1244" s="523"/>
      <c r="F1244" s="523"/>
      <c r="G1244" s="523"/>
      <c r="H1244" s="510"/>
      <c r="I1244" s="565"/>
      <c r="J1244" s="552"/>
      <c r="K1244" s="537"/>
    </row>
    <row r="1245" spans="1:14" ht="17.25" customHeight="1" x14ac:dyDescent="0.25">
      <c r="A1245" s="525"/>
      <c r="B1245" s="558" t="s">
        <v>8457</v>
      </c>
      <c r="C1245" s="581">
        <v>1</v>
      </c>
      <c r="D1245" s="523"/>
      <c r="E1245" s="523"/>
      <c r="F1245" s="523"/>
      <c r="G1245" s="523"/>
      <c r="H1245" s="510"/>
      <c r="I1245" s="565"/>
      <c r="J1245" s="552"/>
      <c r="K1245" s="537"/>
    </row>
    <row r="1246" spans="1:14" ht="17.25" customHeight="1" x14ac:dyDescent="0.25">
      <c r="A1246" s="525"/>
      <c r="B1246" s="558" t="s">
        <v>8203</v>
      </c>
      <c r="C1246" s="581"/>
      <c r="D1246" s="523"/>
      <c r="E1246" s="523"/>
      <c r="F1246" s="523"/>
      <c r="G1246" s="523"/>
      <c r="H1246" s="510"/>
      <c r="I1246" s="565"/>
      <c r="J1246" s="552"/>
      <c r="K1246" s="537"/>
    </row>
    <row r="1247" spans="1:14" ht="17.25" customHeight="1" x14ac:dyDescent="0.25">
      <c r="A1247" s="525"/>
      <c r="B1247" s="558" t="s">
        <v>8367</v>
      </c>
      <c r="C1247" s="581">
        <v>1</v>
      </c>
      <c r="D1247" s="523"/>
      <c r="E1247" s="523"/>
      <c r="F1247" s="523"/>
      <c r="G1247" s="523"/>
      <c r="H1247" s="510"/>
      <c r="I1247" s="565"/>
      <c r="J1247" s="552"/>
      <c r="K1247" s="537"/>
    </row>
    <row r="1248" spans="1:14" ht="17.25" customHeight="1" x14ac:dyDescent="0.25">
      <c r="A1248" s="525"/>
      <c r="B1248" s="558" t="s">
        <v>8369</v>
      </c>
      <c r="C1248" s="581">
        <v>1</v>
      </c>
      <c r="D1248" s="523"/>
      <c r="E1248" s="523"/>
      <c r="F1248" s="523"/>
      <c r="G1248" s="523"/>
      <c r="H1248" s="510"/>
      <c r="I1248" s="565"/>
      <c r="J1248" s="552"/>
      <c r="K1248" s="537"/>
    </row>
    <row r="1249" spans="1:14" ht="17.25" customHeight="1" x14ac:dyDescent="0.25">
      <c r="A1249" s="525"/>
      <c r="B1249" s="558" t="s">
        <v>8378</v>
      </c>
      <c r="C1249" s="581">
        <v>1</v>
      </c>
      <c r="D1249" s="523"/>
      <c r="E1249" s="523"/>
      <c r="F1249" s="523"/>
      <c r="G1249" s="523"/>
      <c r="H1249" s="510"/>
      <c r="I1249" s="565"/>
      <c r="J1249" s="552"/>
      <c r="K1249" s="537"/>
    </row>
    <row r="1250" spans="1:14" ht="17.25" customHeight="1" x14ac:dyDescent="0.25">
      <c r="A1250" s="525"/>
      <c r="B1250" s="558" t="s">
        <v>8379</v>
      </c>
      <c r="C1250" s="581">
        <v>1</v>
      </c>
      <c r="D1250" s="523"/>
      <c r="E1250" s="523"/>
      <c r="F1250" s="523"/>
      <c r="G1250" s="523"/>
      <c r="H1250" s="510"/>
      <c r="I1250" s="565"/>
      <c r="J1250" s="552"/>
      <c r="K1250" s="537"/>
    </row>
    <row r="1251" spans="1:14" s="517" customFormat="1" ht="17.25" customHeight="1" x14ac:dyDescent="0.25">
      <c r="A1251" s="525"/>
      <c r="B1251" s="558" t="s">
        <v>8458</v>
      </c>
      <c r="C1251" s="581">
        <v>1</v>
      </c>
      <c r="D1251" s="523"/>
      <c r="E1251" s="523"/>
      <c r="F1251" s="523"/>
      <c r="G1251" s="523"/>
      <c r="H1251" s="510"/>
      <c r="I1251" s="565"/>
      <c r="J1251" s="552"/>
      <c r="K1251" s="537"/>
      <c r="L1251" s="503"/>
      <c r="M1251" s="505"/>
      <c r="N1251" s="505"/>
    </row>
    <row r="1252" spans="1:14" ht="47.25" x14ac:dyDescent="0.25">
      <c r="A1252" s="525" t="s">
        <v>9095</v>
      </c>
      <c r="B1252" s="572" t="s">
        <v>2467</v>
      </c>
      <c r="C1252" s="523"/>
      <c r="D1252" s="523"/>
      <c r="E1252" s="523"/>
      <c r="F1252" s="523"/>
      <c r="G1252" s="523"/>
      <c r="H1252" s="510">
        <f>SUM(G1253:G1254)</f>
        <v>39</v>
      </c>
      <c r="I1252" s="565" t="s">
        <v>589</v>
      </c>
      <c r="J1252" s="552"/>
      <c r="K1252" s="537"/>
    </row>
    <row r="1253" spans="1:14" s="517" customFormat="1" ht="17.25" customHeight="1" x14ac:dyDescent="0.25">
      <c r="A1253" s="525"/>
      <c r="B1253" s="574" t="s">
        <v>8476</v>
      </c>
      <c r="C1253" s="523">
        <v>2</v>
      </c>
      <c r="D1253" s="523"/>
      <c r="E1253" s="523">
        <v>8</v>
      </c>
      <c r="F1253" s="523"/>
      <c r="G1253" s="523">
        <f>C1253*E1253</f>
        <v>16</v>
      </c>
      <c r="H1253" s="510"/>
      <c r="I1253" s="565"/>
      <c r="J1253" s="552"/>
      <c r="K1253" s="537"/>
      <c r="L1253" s="503"/>
      <c r="M1253" s="505"/>
      <c r="N1253" s="505"/>
    </row>
    <row r="1254" spans="1:14" ht="17.25" customHeight="1" x14ac:dyDescent="0.25">
      <c r="A1254" s="525"/>
      <c r="B1254" s="574" t="s">
        <v>8477</v>
      </c>
      <c r="C1254" s="523">
        <v>1</v>
      </c>
      <c r="D1254" s="523"/>
      <c r="E1254" s="523">
        <v>23</v>
      </c>
      <c r="F1254" s="523"/>
      <c r="G1254" s="523">
        <f>C1254*E1254</f>
        <v>23</v>
      </c>
      <c r="H1254" s="510"/>
      <c r="I1254" s="565"/>
      <c r="J1254" s="552"/>
      <c r="K1254" s="537"/>
    </row>
    <row r="1255" spans="1:14" ht="47.25" x14ac:dyDescent="0.25">
      <c r="A1255" s="525" t="s">
        <v>9096</v>
      </c>
      <c r="B1255" s="633" t="s">
        <v>2459</v>
      </c>
      <c r="C1255" s="523"/>
      <c r="D1255" s="523"/>
      <c r="E1255" s="523"/>
      <c r="F1255" s="523"/>
      <c r="G1255" s="523"/>
      <c r="H1255" s="510">
        <v>8</v>
      </c>
      <c r="I1255" s="510" t="s">
        <v>589</v>
      </c>
      <c r="J1255" s="552"/>
      <c r="K1255" s="537"/>
    </row>
    <row r="1256" spans="1:14" ht="17.25" customHeight="1" x14ac:dyDescent="0.25">
      <c r="A1256" s="525"/>
      <c r="B1256" s="574" t="s">
        <v>8478</v>
      </c>
      <c r="C1256" s="523"/>
      <c r="D1256" s="523"/>
      <c r="E1256" s="523"/>
      <c r="F1256" s="523"/>
      <c r="G1256" s="523"/>
      <c r="H1256" s="510"/>
      <c r="I1256" s="510"/>
      <c r="J1256" s="552"/>
      <c r="K1256" s="537"/>
    </row>
    <row r="1257" spans="1:14" ht="47.25" x14ac:dyDescent="0.25">
      <c r="A1257" s="525" t="s">
        <v>9097</v>
      </c>
      <c r="B1257" s="513" t="s">
        <v>2465</v>
      </c>
      <c r="C1257" s="523"/>
      <c r="D1257" s="523"/>
      <c r="E1257" s="523"/>
      <c r="F1257" s="523"/>
      <c r="G1257" s="523"/>
      <c r="H1257" s="510">
        <f>SUM(C1259:C1267)</f>
        <v>9</v>
      </c>
      <c r="I1257" s="510" t="s">
        <v>589</v>
      </c>
      <c r="J1257" s="552"/>
      <c r="K1257" s="537"/>
    </row>
    <row r="1258" spans="1:14" s="524" customFormat="1" ht="15.75" x14ac:dyDescent="0.25">
      <c r="A1258" s="525"/>
      <c r="B1258" s="567" t="s">
        <v>8130</v>
      </c>
      <c r="C1258" s="581"/>
      <c r="D1258" s="523"/>
      <c r="E1258" s="523"/>
      <c r="F1258" s="523"/>
      <c r="G1258" s="523"/>
      <c r="H1258" s="510"/>
      <c r="I1258" s="510"/>
      <c r="J1258" s="552"/>
      <c r="K1258" s="537"/>
      <c r="L1258" s="543"/>
    </row>
    <row r="1259" spans="1:14" s="524" customFormat="1" ht="22.5" customHeight="1" x14ac:dyDescent="0.25">
      <c r="A1259" s="525"/>
      <c r="B1259" s="558" t="s">
        <v>9211</v>
      </c>
      <c r="C1259" s="581">
        <v>1</v>
      </c>
      <c r="D1259" s="523"/>
      <c r="E1259" s="523"/>
      <c r="F1259" s="523"/>
      <c r="G1259" s="523"/>
      <c r="H1259" s="510"/>
      <c r="I1259" s="510"/>
      <c r="J1259" s="552"/>
      <c r="K1259" s="537"/>
      <c r="L1259" s="543"/>
    </row>
    <row r="1260" spans="1:14" s="524" customFormat="1" ht="22.5" customHeight="1" x14ac:dyDescent="0.25">
      <c r="A1260" s="525"/>
      <c r="B1260" s="558" t="s">
        <v>9212</v>
      </c>
      <c r="C1260" s="581">
        <v>1</v>
      </c>
      <c r="D1260" s="523"/>
      <c r="E1260" s="523"/>
      <c r="F1260" s="523"/>
      <c r="G1260" s="523"/>
      <c r="H1260" s="510"/>
      <c r="I1260" s="510"/>
      <c r="J1260" s="552"/>
      <c r="K1260" s="537"/>
      <c r="L1260" s="543"/>
    </row>
    <row r="1261" spans="1:14" s="524" customFormat="1" ht="22.5" customHeight="1" x14ac:dyDescent="0.25">
      <c r="A1261" s="525"/>
      <c r="B1261" s="558" t="s">
        <v>8361</v>
      </c>
      <c r="C1261" s="581">
        <v>1</v>
      </c>
      <c r="D1261" s="523"/>
      <c r="E1261" s="523"/>
      <c r="F1261" s="523"/>
      <c r="G1261" s="523"/>
      <c r="H1261" s="510"/>
      <c r="I1261" s="510"/>
      <c r="J1261" s="552"/>
      <c r="K1261" s="537"/>
      <c r="L1261" s="543"/>
    </row>
    <row r="1262" spans="1:14" ht="15.75" x14ac:dyDescent="0.25">
      <c r="A1262" s="525"/>
      <c r="B1262" s="558" t="s">
        <v>9213</v>
      </c>
      <c r="C1262" s="581">
        <v>1</v>
      </c>
      <c r="D1262" s="523"/>
      <c r="E1262" s="523"/>
      <c r="F1262" s="523"/>
      <c r="G1262" s="523"/>
      <c r="H1262" s="510"/>
      <c r="I1262" s="510"/>
      <c r="J1262" s="546"/>
      <c r="K1262" s="546"/>
    </row>
    <row r="1263" spans="1:14" ht="17.25" customHeight="1" x14ac:dyDescent="0.25">
      <c r="A1263" s="525"/>
      <c r="B1263" s="558" t="s">
        <v>9214</v>
      </c>
      <c r="C1263" s="581">
        <v>1</v>
      </c>
      <c r="D1263" s="523"/>
      <c r="E1263" s="523"/>
      <c r="F1263" s="523"/>
      <c r="G1263" s="523"/>
      <c r="H1263" s="510"/>
      <c r="I1263" s="510"/>
      <c r="J1263" s="546"/>
      <c r="K1263" s="546"/>
    </row>
    <row r="1264" spans="1:14" ht="15.75" x14ac:dyDescent="0.25">
      <c r="A1264" s="525"/>
      <c r="B1264" s="558" t="s">
        <v>9215</v>
      </c>
      <c r="C1264" s="581">
        <v>1</v>
      </c>
      <c r="D1264" s="523"/>
      <c r="E1264" s="523"/>
      <c r="F1264" s="523"/>
      <c r="G1264" s="523"/>
      <c r="H1264" s="510"/>
      <c r="I1264" s="510"/>
      <c r="J1264" s="546"/>
      <c r="K1264" s="546"/>
    </row>
    <row r="1265" spans="1:12" ht="15.75" x14ac:dyDescent="0.25">
      <c r="A1265" s="525"/>
      <c r="B1265" s="558" t="s">
        <v>9216</v>
      </c>
      <c r="C1265" s="581">
        <v>1</v>
      </c>
      <c r="D1265" s="523"/>
      <c r="E1265" s="523"/>
      <c r="F1265" s="523"/>
      <c r="G1265" s="523"/>
      <c r="H1265" s="510"/>
      <c r="I1265" s="510"/>
      <c r="J1265" s="546"/>
      <c r="K1265" s="546"/>
    </row>
    <row r="1266" spans="1:12" ht="15.75" x14ac:dyDescent="0.25">
      <c r="A1266" s="525"/>
      <c r="B1266" s="558" t="s">
        <v>8392</v>
      </c>
      <c r="C1266" s="581">
        <v>1</v>
      </c>
      <c r="D1266" s="523"/>
      <c r="E1266" s="523"/>
      <c r="F1266" s="523"/>
      <c r="G1266" s="523"/>
      <c r="H1266" s="510"/>
      <c r="I1266" s="510"/>
      <c r="J1266" s="546"/>
      <c r="K1266" s="546"/>
    </row>
    <row r="1267" spans="1:12" ht="15.75" x14ac:dyDescent="0.25">
      <c r="A1267" s="525"/>
      <c r="B1267" s="558" t="s">
        <v>8340</v>
      </c>
      <c r="C1267" s="581">
        <v>1</v>
      </c>
      <c r="D1267" s="523"/>
      <c r="E1267" s="523"/>
      <c r="F1267" s="523"/>
      <c r="G1267" s="523"/>
      <c r="H1267" s="510"/>
      <c r="I1267" s="510"/>
      <c r="J1267" s="546"/>
      <c r="K1267" s="546"/>
    </row>
    <row r="1268" spans="1:12" ht="31.5" x14ac:dyDescent="0.25">
      <c r="A1268" s="525" t="s">
        <v>9098</v>
      </c>
      <c r="B1268" s="575" t="s">
        <v>8099</v>
      </c>
      <c r="C1268" s="523"/>
      <c r="D1268" s="523"/>
      <c r="E1268" s="523"/>
      <c r="F1268" s="523"/>
      <c r="G1268" s="523"/>
      <c r="H1268" s="510">
        <f>G1269</f>
        <v>46</v>
      </c>
      <c r="I1268" s="565" t="s">
        <v>589</v>
      </c>
      <c r="J1268" s="546"/>
      <c r="K1268" s="546"/>
    </row>
    <row r="1269" spans="1:12" ht="31.5" x14ac:dyDescent="0.25">
      <c r="A1269" s="525"/>
      <c r="B1269" s="574" t="s">
        <v>9217</v>
      </c>
      <c r="C1269" s="523">
        <v>2</v>
      </c>
      <c r="D1269" s="523"/>
      <c r="E1269" s="523">
        <v>23</v>
      </c>
      <c r="F1269" s="523"/>
      <c r="G1269" s="523">
        <f>E1269*C1269</f>
        <v>46</v>
      </c>
      <c r="H1269" s="510"/>
      <c r="I1269" s="565"/>
      <c r="J1269" s="546"/>
      <c r="K1269" s="546"/>
    </row>
    <row r="1270" spans="1:12" ht="31.5" x14ac:dyDescent="0.25">
      <c r="A1270" s="525" t="s">
        <v>9099</v>
      </c>
      <c r="B1270" s="633" t="s">
        <v>8100</v>
      </c>
      <c r="C1270" s="523"/>
      <c r="D1270" s="523"/>
      <c r="E1270" s="523"/>
      <c r="F1270" s="523"/>
      <c r="G1270" s="523"/>
      <c r="H1270" s="510">
        <f>G1271</f>
        <v>16</v>
      </c>
      <c r="I1270" s="510" t="s">
        <v>589</v>
      </c>
      <c r="J1270" s="546"/>
      <c r="K1270" s="546"/>
    </row>
    <row r="1271" spans="1:12" ht="31.5" x14ac:dyDescent="0.25">
      <c r="A1271" s="525"/>
      <c r="B1271" s="574" t="s">
        <v>8476</v>
      </c>
      <c r="C1271" s="523">
        <v>2</v>
      </c>
      <c r="D1271" s="523"/>
      <c r="E1271" s="523">
        <v>8</v>
      </c>
      <c r="F1271" s="523"/>
      <c r="G1271" s="523">
        <f>E1271*C1271</f>
        <v>16</v>
      </c>
      <c r="H1271" s="510"/>
      <c r="I1271" s="565"/>
      <c r="J1271" s="546"/>
      <c r="K1271" s="546"/>
    </row>
    <row r="1272" spans="1:12" ht="31.5" x14ac:dyDescent="0.25">
      <c r="A1272" s="525" t="s">
        <v>9100</v>
      </c>
      <c r="B1272" s="626" t="s">
        <v>2455</v>
      </c>
      <c r="C1272" s="523"/>
      <c r="D1272" s="523"/>
      <c r="E1272" s="523"/>
      <c r="F1272" s="523"/>
      <c r="G1272" s="523"/>
      <c r="H1272" s="510">
        <f>G1273</f>
        <v>8</v>
      </c>
      <c r="I1272" s="510" t="s">
        <v>589</v>
      </c>
      <c r="J1272" s="546"/>
      <c r="K1272" s="546"/>
    </row>
    <row r="1273" spans="1:12" ht="15.75" x14ac:dyDescent="0.25">
      <c r="A1273" s="525"/>
      <c r="B1273" s="559" t="s">
        <v>8479</v>
      </c>
      <c r="C1273" s="523"/>
      <c r="D1273" s="523"/>
      <c r="E1273" s="523"/>
      <c r="F1273" s="523"/>
      <c r="G1273" s="523">
        <v>8</v>
      </c>
      <c r="H1273" s="510"/>
      <c r="I1273" s="565"/>
      <c r="J1273" s="546"/>
      <c r="K1273" s="546"/>
    </row>
    <row r="1274" spans="1:12" ht="31.5" x14ac:dyDescent="0.25">
      <c r="A1274" s="557" t="s">
        <v>9101</v>
      </c>
      <c r="B1274" s="526" t="s">
        <v>8101</v>
      </c>
      <c r="C1274" s="523"/>
      <c r="D1274" s="523"/>
      <c r="E1274" s="523"/>
      <c r="F1274" s="523"/>
      <c r="G1274" s="523"/>
      <c r="H1274" s="510">
        <v>1</v>
      </c>
      <c r="I1274" s="510" t="s">
        <v>589</v>
      </c>
      <c r="J1274" s="546"/>
      <c r="K1274" s="546"/>
    </row>
    <row r="1275" spans="1:12" ht="15.75" x14ac:dyDescent="0.25">
      <c r="A1275" s="557"/>
      <c r="B1275" s="559" t="s">
        <v>8480</v>
      </c>
      <c r="C1275" s="581">
        <v>1</v>
      </c>
      <c r="D1275" s="523"/>
      <c r="E1275" s="523"/>
      <c r="F1275" s="523"/>
      <c r="G1275" s="523"/>
      <c r="H1275" s="510"/>
      <c r="I1275" s="510"/>
      <c r="J1275" s="552"/>
      <c r="K1275" s="537"/>
    </row>
    <row r="1276" spans="1:12" s="524" customFormat="1" ht="103.5" customHeight="1" x14ac:dyDescent="0.25">
      <c r="A1276" s="557" t="s">
        <v>9102</v>
      </c>
      <c r="B1276" s="626" t="s">
        <v>2357</v>
      </c>
      <c r="C1276" s="581"/>
      <c r="D1276" s="523"/>
      <c r="E1276" s="523"/>
      <c r="F1276" s="523"/>
      <c r="G1276" s="523"/>
      <c r="H1276" s="510">
        <f>SUM(C1278:C1284)</f>
        <v>7</v>
      </c>
      <c r="I1276" s="510" t="s">
        <v>589</v>
      </c>
      <c r="J1276" s="552"/>
      <c r="K1276" s="537"/>
      <c r="L1276" s="543"/>
    </row>
    <row r="1277" spans="1:12" s="524" customFormat="1" ht="22.5" customHeight="1" x14ac:dyDescent="0.25">
      <c r="A1277" s="557"/>
      <c r="B1277" s="567" t="s">
        <v>8130</v>
      </c>
      <c r="C1277" s="581"/>
      <c r="D1277" s="523"/>
      <c r="E1277" s="523"/>
      <c r="F1277" s="523"/>
      <c r="G1277" s="523"/>
      <c r="H1277" s="510"/>
      <c r="I1277" s="510"/>
      <c r="J1277" s="552"/>
      <c r="K1277" s="537"/>
      <c r="L1277" s="543"/>
    </row>
    <row r="1278" spans="1:12" ht="15.75" x14ac:dyDescent="0.25">
      <c r="A1278" s="557"/>
      <c r="B1278" s="558" t="s">
        <v>9211</v>
      </c>
      <c r="C1278" s="581">
        <v>1</v>
      </c>
      <c r="D1278" s="523"/>
      <c r="E1278" s="523"/>
      <c r="F1278" s="523"/>
      <c r="G1278" s="523"/>
      <c r="H1278" s="510"/>
      <c r="I1278" s="510"/>
      <c r="J1278" s="546"/>
      <c r="K1278" s="546"/>
    </row>
    <row r="1279" spans="1:12" s="524" customFormat="1" ht="22.5" customHeight="1" x14ac:dyDescent="0.25">
      <c r="A1279" s="557"/>
      <c r="B1279" s="558" t="s">
        <v>9212</v>
      </c>
      <c r="C1279" s="581">
        <v>1</v>
      </c>
      <c r="D1279" s="523"/>
      <c r="E1279" s="523"/>
      <c r="F1279" s="523"/>
      <c r="G1279" s="523"/>
      <c r="H1279" s="510"/>
      <c r="I1279" s="510"/>
      <c r="J1279" s="552"/>
      <c r="K1279" s="537"/>
      <c r="L1279" s="543"/>
    </row>
    <row r="1280" spans="1:12" ht="20.25" customHeight="1" x14ac:dyDescent="0.25">
      <c r="A1280" s="557"/>
      <c r="B1280" s="558" t="s">
        <v>9213</v>
      </c>
      <c r="C1280" s="581">
        <v>1</v>
      </c>
      <c r="D1280" s="523"/>
      <c r="E1280" s="523"/>
      <c r="F1280" s="523"/>
      <c r="G1280" s="523"/>
      <c r="H1280" s="510"/>
      <c r="I1280" s="510"/>
      <c r="J1280" s="552"/>
      <c r="K1280" s="537"/>
    </row>
    <row r="1281" spans="1:14" s="531" customFormat="1" ht="15.75" x14ac:dyDescent="0.25">
      <c r="A1281" s="557"/>
      <c r="B1281" s="558" t="s">
        <v>9214</v>
      </c>
      <c r="C1281" s="581">
        <v>1</v>
      </c>
      <c r="D1281" s="523"/>
      <c r="E1281" s="523"/>
      <c r="F1281" s="523"/>
      <c r="G1281" s="523"/>
      <c r="H1281" s="510"/>
      <c r="I1281" s="510"/>
      <c r="J1281" s="507"/>
      <c r="K1281" s="507"/>
      <c r="L1281" s="550"/>
    </row>
    <row r="1282" spans="1:14" s="531" customFormat="1" ht="17.25" customHeight="1" x14ac:dyDescent="0.25">
      <c r="A1282" s="557"/>
      <c r="B1282" s="558" t="s">
        <v>9215</v>
      </c>
      <c r="C1282" s="581">
        <v>1</v>
      </c>
      <c r="D1282" s="523"/>
      <c r="E1282" s="523"/>
      <c r="F1282" s="523"/>
      <c r="G1282" s="523"/>
      <c r="H1282" s="510"/>
      <c r="I1282" s="510"/>
      <c r="J1282" s="507"/>
      <c r="K1282" s="507"/>
      <c r="L1282" s="550"/>
    </row>
    <row r="1283" spans="1:14" s="531" customFormat="1" ht="15.75" x14ac:dyDescent="0.25">
      <c r="A1283" s="557"/>
      <c r="B1283" s="558" t="s">
        <v>8392</v>
      </c>
      <c r="C1283" s="581">
        <v>1</v>
      </c>
      <c r="D1283" s="523"/>
      <c r="E1283" s="523"/>
      <c r="F1283" s="523"/>
      <c r="G1283" s="523"/>
      <c r="H1283" s="510"/>
      <c r="I1283" s="510"/>
      <c r="J1283" s="507"/>
      <c r="K1283" s="507"/>
      <c r="L1283" s="550"/>
    </row>
    <row r="1284" spans="1:14" s="531" customFormat="1" ht="15.75" x14ac:dyDescent="0.25">
      <c r="A1284" s="557"/>
      <c r="B1284" s="558" t="s">
        <v>8340</v>
      </c>
      <c r="C1284" s="581">
        <v>1</v>
      </c>
      <c r="D1284" s="523"/>
      <c r="E1284" s="523"/>
      <c r="F1284" s="523"/>
      <c r="G1284" s="523"/>
      <c r="H1284" s="510"/>
      <c r="I1284" s="510"/>
      <c r="J1284" s="507"/>
      <c r="K1284" s="507"/>
      <c r="L1284" s="550"/>
    </row>
    <row r="1285" spans="1:14" s="890" customFormat="1" ht="17.25" customHeight="1" x14ac:dyDescent="0.25">
      <c r="A1285" s="883"/>
      <c r="B1285" s="884" t="s">
        <v>8102</v>
      </c>
      <c r="C1285" s="885"/>
      <c r="D1285" s="885"/>
      <c r="E1285" s="885"/>
      <c r="F1285" s="885"/>
      <c r="G1285" s="885"/>
      <c r="H1285" s="886"/>
      <c r="I1285" s="885"/>
      <c r="J1285" s="887"/>
      <c r="K1285" s="888"/>
      <c r="L1285" s="889"/>
    </row>
    <row r="1286" spans="1:14" s="532" customFormat="1" ht="47.25" x14ac:dyDescent="0.25">
      <c r="A1286" s="557" t="s">
        <v>9103</v>
      </c>
      <c r="B1286" s="513" t="s">
        <v>9201</v>
      </c>
      <c r="C1286" s="581"/>
      <c r="D1286" s="523"/>
      <c r="E1286" s="523"/>
      <c r="F1286" s="523"/>
      <c r="G1286" s="523"/>
      <c r="H1286" s="510">
        <v>84</v>
      </c>
      <c r="I1286" s="565" t="s">
        <v>589</v>
      </c>
      <c r="J1286" s="552"/>
      <c r="K1286" s="551"/>
      <c r="L1286" s="550"/>
      <c r="M1286" s="531"/>
      <c r="N1286" s="531"/>
    </row>
    <row r="1287" spans="1:14" s="532" customFormat="1" ht="15.75" x14ac:dyDescent="0.25">
      <c r="A1287" s="576"/>
      <c r="B1287" s="577" t="s">
        <v>8481</v>
      </c>
      <c r="C1287" s="634"/>
      <c r="D1287" s="634"/>
      <c r="E1287" s="634"/>
      <c r="F1287" s="634"/>
      <c r="G1287" s="634"/>
      <c r="H1287" s="635"/>
      <c r="I1287" s="634"/>
      <c r="J1287" s="552"/>
      <c r="K1287" s="551"/>
      <c r="L1287" s="550"/>
      <c r="M1287" s="531"/>
      <c r="N1287" s="531"/>
    </row>
    <row r="1288" spans="1:14" s="532" customFormat="1" ht="78.75" x14ac:dyDescent="0.25">
      <c r="A1288" s="557" t="s">
        <v>9104</v>
      </c>
      <c r="B1288" s="513" t="s">
        <v>9203</v>
      </c>
      <c r="C1288" s="581"/>
      <c r="D1288" s="523"/>
      <c r="E1288" s="523"/>
      <c r="F1288" s="523"/>
      <c r="G1288" s="523"/>
      <c r="H1288" s="510">
        <v>29</v>
      </c>
      <c r="I1288" s="565" t="s">
        <v>8081</v>
      </c>
      <c r="J1288" s="552"/>
      <c r="K1288" s="551"/>
      <c r="L1288" s="550"/>
      <c r="M1288" s="531"/>
      <c r="N1288" s="531"/>
    </row>
    <row r="1289" spans="1:14" s="532" customFormat="1" ht="15.75" x14ac:dyDescent="0.25">
      <c r="A1289" s="557"/>
      <c r="B1289" s="577" t="s">
        <v>8481</v>
      </c>
      <c r="C1289" s="581"/>
      <c r="D1289" s="523"/>
      <c r="E1289" s="523"/>
      <c r="F1289" s="523"/>
      <c r="G1289" s="523"/>
      <c r="H1289" s="510"/>
      <c r="I1289" s="565"/>
      <c r="J1289" s="552"/>
      <c r="K1289" s="551"/>
      <c r="L1289" s="550"/>
      <c r="M1289" s="531"/>
      <c r="N1289" s="531"/>
    </row>
    <row r="1290" spans="1:14" s="532" customFormat="1" ht="15.75" x14ac:dyDescent="0.25">
      <c r="A1290" s="557" t="s">
        <v>9105</v>
      </c>
      <c r="B1290" s="513" t="s">
        <v>9204</v>
      </c>
      <c r="C1290" s="581"/>
      <c r="D1290" s="523"/>
      <c r="E1290" s="523"/>
      <c r="F1290" s="523"/>
      <c r="G1290" s="523"/>
      <c r="H1290" s="510">
        <v>8</v>
      </c>
      <c r="I1290" s="565" t="s">
        <v>8081</v>
      </c>
      <c r="J1290" s="552"/>
      <c r="K1290" s="551"/>
      <c r="L1290" s="550"/>
      <c r="M1290" s="531"/>
      <c r="N1290" s="531"/>
    </row>
    <row r="1291" spans="1:14" s="532" customFormat="1" ht="15.75" x14ac:dyDescent="0.25">
      <c r="A1291" s="557"/>
      <c r="B1291" s="577" t="s">
        <v>8481</v>
      </c>
      <c r="C1291" s="581"/>
      <c r="D1291" s="523"/>
      <c r="E1291" s="523"/>
      <c r="F1291" s="523"/>
      <c r="G1291" s="523"/>
      <c r="H1291" s="510"/>
      <c r="I1291" s="565"/>
      <c r="J1291" s="552"/>
      <c r="K1291" s="551"/>
      <c r="L1291" s="550"/>
      <c r="M1291" s="531"/>
      <c r="N1291" s="531"/>
    </row>
    <row r="1292" spans="1:14" s="533" customFormat="1" ht="31.5" x14ac:dyDescent="0.25">
      <c r="A1292" s="557" t="s">
        <v>9106</v>
      </c>
      <c r="B1292" s="513" t="s">
        <v>4002</v>
      </c>
      <c r="C1292" s="581"/>
      <c r="D1292" s="523"/>
      <c r="E1292" s="523"/>
      <c r="F1292" s="523"/>
      <c r="G1292" s="523"/>
      <c r="H1292" s="510">
        <v>80.5</v>
      </c>
      <c r="I1292" s="565" t="s">
        <v>8081</v>
      </c>
      <c r="J1292" s="552"/>
      <c r="K1292" s="551"/>
      <c r="L1292" s="550"/>
      <c r="M1292" s="531"/>
      <c r="N1292" s="531"/>
    </row>
    <row r="1293" spans="1:14" s="531" customFormat="1" ht="15.75" x14ac:dyDescent="0.25">
      <c r="A1293" s="557"/>
      <c r="B1293" s="577" t="s">
        <v>8481</v>
      </c>
      <c r="C1293" s="581"/>
      <c r="D1293" s="523"/>
      <c r="E1293" s="523"/>
      <c r="F1293" s="523"/>
      <c r="G1293" s="523"/>
      <c r="H1293" s="510"/>
      <c r="I1293" s="565"/>
      <c r="J1293" s="552"/>
      <c r="K1293" s="551"/>
      <c r="L1293" s="550"/>
    </row>
    <row r="1294" spans="1:14" s="531" customFormat="1" ht="31.5" x14ac:dyDescent="0.25">
      <c r="A1294" s="557" t="s">
        <v>9107</v>
      </c>
      <c r="B1294" s="513" t="s">
        <v>4008</v>
      </c>
      <c r="C1294" s="581"/>
      <c r="D1294" s="523"/>
      <c r="E1294" s="523"/>
      <c r="F1294" s="523"/>
      <c r="G1294" s="523"/>
      <c r="H1294" s="510">
        <v>36.44</v>
      </c>
      <c r="I1294" s="565" t="s">
        <v>8081</v>
      </c>
      <c r="J1294" s="552"/>
      <c r="K1294" s="551"/>
      <c r="L1294" s="550"/>
    </row>
    <row r="1295" spans="1:14" s="531" customFormat="1" ht="15" customHeight="1" x14ac:dyDescent="0.25">
      <c r="A1295" s="557"/>
      <c r="B1295" s="577" t="s">
        <v>8481</v>
      </c>
      <c r="C1295" s="581"/>
      <c r="D1295" s="523"/>
      <c r="E1295" s="523"/>
      <c r="F1295" s="523"/>
      <c r="G1295" s="523"/>
      <c r="H1295" s="510"/>
      <c r="I1295" s="565"/>
      <c r="J1295" s="552"/>
      <c r="K1295" s="551"/>
      <c r="L1295" s="550"/>
    </row>
    <row r="1296" spans="1:14" s="531" customFormat="1" ht="31.5" x14ac:dyDescent="0.25">
      <c r="A1296" s="557" t="s">
        <v>9108</v>
      </c>
      <c r="B1296" s="513" t="s">
        <v>4010</v>
      </c>
      <c r="C1296" s="581"/>
      <c r="D1296" s="523"/>
      <c r="E1296" s="523"/>
      <c r="F1296" s="523"/>
      <c r="G1296" s="523"/>
      <c r="H1296" s="510">
        <v>162</v>
      </c>
      <c r="I1296" s="565" t="s">
        <v>8081</v>
      </c>
      <c r="J1296" s="552"/>
      <c r="K1296" s="551"/>
      <c r="L1296" s="550"/>
    </row>
    <row r="1297" spans="1:12" s="531" customFormat="1" ht="15" customHeight="1" x14ac:dyDescent="0.25">
      <c r="A1297" s="557"/>
      <c r="B1297" s="577" t="s">
        <v>8481</v>
      </c>
      <c r="C1297" s="581"/>
      <c r="D1297" s="523"/>
      <c r="E1297" s="523"/>
      <c r="F1297" s="523"/>
      <c r="G1297" s="523"/>
      <c r="H1297" s="510"/>
      <c r="I1297" s="565"/>
      <c r="J1297" s="552"/>
      <c r="K1297" s="551"/>
      <c r="L1297" s="550"/>
    </row>
    <row r="1298" spans="1:12" s="531" customFormat="1" ht="29.25" customHeight="1" x14ac:dyDescent="0.25">
      <c r="A1298" s="557" t="s">
        <v>9109</v>
      </c>
      <c r="B1298" s="513" t="s">
        <v>4012</v>
      </c>
      <c r="C1298" s="581"/>
      <c r="D1298" s="523"/>
      <c r="E1298" s="523"/>
      <c r="F1298" s="523"/>
      <c r="G1298" s="523"/>
      <c r="H1298" s="510">
        <v>115</v>
      </c>
      <c r="I1298" s="565" t="s">
        <v>8081</v>
      </c>
      <c r="J1298" s="552"/>
      <c r="K1298" s="551"/>
      <c r="L1298" s="550"/>
    </row>
    <row r="1299" spans="1:12" s="531" customFormat="1" ht="15.75" x14ac:dyDescent="0.25">
      <c r="A1299" s="557"/>
      <c r="B1299" s="577" t="s">
        <v>8481</v>
      </c>
      <c r="C1299" s="581"/>
      <c r="D1299" s="523"/>
      <c r="E1299" s="523"/>
      <c r="F1299" s="523"/>
      <c r="G1299" s="523"/>
      <c r="H1299" s="510"/>
      <c r="I1299" s="565"/>
      <c r="J1299" s="552"/>
      <c r="K1299" s="551"/>
      <c r="L1299" s="550"/>
    </row>
    <row r="1300" spans="1:12" s="531" customFormat="1" ht="31.5" x14ac:dyDescent="0.25">
      <c r="A1300" s="557" t="s">
        <v>9110</v>
      </c>
      <c r="B1300" s="513" t="s">
        <v>4014</v>
      </c>
      <c r="C1300" s="581"/>
      <c r="D1300" s="523"/>
      <c r="E1300" s="523"/>
      <c r="F1300" s="523"/>
      <c r="G1300" s="523"/>
      <c r="H1300" s="510">
        <v>128</v>
      </c>
      <c r="I1300" s="565" t="s">
        <v>8081</v>
      </c>
      <c r="J1300" s="552"/>
      <c r="K1300" s="551"/>
      <c r="L1300" s="550"/>
    </row>
    <row r="1301" spans="1:12" s="531" customFormat="1" ht="15" customHeight="1" x14ac:dyDescent="0.25">
      <c r="A1301" s="557"/>
      <c r="B1301" s="577" t="s">
        <v>8481</v>
      </c>
      <c r="C1301" s="581"/>
      <c r="D1301" s="523"/>
      <c r="E1301" s="523"/>
      <c r="F1301" s="523"/>
      <c r="G1301" s="523"/>
      <c r="H1301" s="510"/>
      <c r="I1301" s="565"/>
      <c r="J1301" s="552"/>
      <c r="K1301" s="551"/>
      <c r="L1301" s="550"/>
    </row>
    <row r="1302" spans="1:12" s="531" customFormat="1" ht="31.5" x14ac:dyDescent="0.25">
      <c r="A1302" s="557" t="s">
        <v>9111</v>
      </c>
      <c r="B1302" s="513" t="s">
        <v>4201</v>
      </c>
      <c r="C1302" s="581"/>
      <c r="D1302" s="523"/>
      <c r="E1302" s="523"/>
      <c r="F1302" s="523"/>
      <c r="G1302" s="523"/>
      <c r="H1302" s="510">
        <v>1</v>
      </c>
      <c r="I1302" s="565" t="s">
        <v>589</v>
      </c>
      <c r="J1302" s="552"/>
      <c r="K1302" s="551"/>
      <c r="L1302" s="550"/>
    </row>
    <row r="1303" spans="1:12" s="531" customFormat="1" ht="15.75" x14ac:dyDescent="0.25">
      <c r="A1303" s="557"/>
      <c r="B1303" s="577" t="s">
        <v>8481</v>
      </c>
      <c r="C1303" s="581"/>
      <c r="D1303" s="523"/>
      <c r="E1303" s="523"/>
      <c r="F1303" s="523"/>
      <c r="G1303" s="523"/>
      <c r="H1303" s="510"/>
      <c r="I1303" s="565"/>
      <c r="J1303" s="552"/>
      <c r="K1303" s="551"/>
      <c r="L1303" s="550"/>
    </row>
    <row r="1304" spans="1:12" s="531" customFormat="1" ht="31.5" x14ac:dyDescent="0.25">
      <c r="A1304" s="557" t="s">
        <v>9112</v>
      </c>
      <c r="B1304" s="513" t="s">
        <v>4205</v>
      </c>
      <c r="C1304" s="581"/>
      <c r="D1304" s="523"/>
      <c r="E1304" s="523"/>
      <c r="F1304" s="523"/>
      <c r="G1304" s="523"/>
      <c r="H1304" s="510">
        <v>2</v>
      </c>
      <c r="I1304" s="565" t="s">
        <v>589</v>
      </c>
      <c r="J1304" s="552"/>
      <c r="K1304" s="551"/>
      <c r="L1304" s="550"/>
    </row>
    <row r="1305" spans="1:12" s="531" customFormat="1" ht="15.75" x14ac:dyDescent="0.25">
      <c r="A1305" s="557"/>
      <c r="B1305" s="577" t="s">
        <v>8481</v>
      </c>
      <c r="C1305" s="581"/>
      <c r="D1305" s="523"/>
      <c r="E1305" s="523"/>
      <c r="F1305" s="523"/>
      <c r="G1305" s="523"/>
      <c r="H1305" s="510"/>
      <c r="I1305" s="565"/>
      <c r="J1305" s="552"/>
      <c r="K1305" s="551"/>
      <c r="L1305" s="550"/>
    </row>
    <row r="1306" spans="1:12" s="531" customFormat="1" ht="48" customHeight="1" x14ac:dyDescent="0.25">
      <c r="A1306" s="557" t="s">
        <v>9113</v>
      </c>
      <c r="B1306" s="513" t="s">
        <v>4207</v>
      </c>
      <c r="C1306" s="581"/>
      <c r="D1306" s="523"/>
      <c r="E1306" s="523"/>
      <c r="F1306" s="523"/>
      <c r="G1306" s="523"/>
      <c r="H1306" s="510">
        <v>2</v>
      </c>
      <c r="I1306" s="565" t="s">
        <v>589</v>
      </c>
      <c r="J1306" s="552"/>
      <c r="K1306" s="551"/>
      <c r="L1306" s="550"/>
    </row>
    <row r="1307" spans="1:12" s="531" customFormat="1" ht="15.75" x14ac:dyDescent="0.25">
      <c r="A1307" s="557"/>
      <c r="B1307" s="577" t="s">
        <v>8481</v>
      </c>
      <c r="C1307" s="581"/>
      <c r="D1307" s="523"/>
      <c r="E1307" s="523"/>
      <c r="F1307" s="523"/>
      <c r="G1307" s="523"/>
      <c r="H1307" s="510"/>
      <c r="I1307" s="565"/>
      <c r="J1307" s="552"/>
      <c r="K1307" s="551"/>
      <c r="L1307" s="550"/>
    </row>
    <row r="1308" spans="1:12" s="531" customFormat="1" ht="47.25" x14ac:dyDescent="0.25">
      <c r="A1308" s="557" t="s">
        <v>9114</v>
      </c>
      <c r="B1308" s="513" t="s">
        <v>4189</v>
      </c>
      <c r="C1308" s="581"/>
      <c r="D1308" s="523"/>
      <c r="E1308" s="523"/>
      <c r="F1308" s="523"/>
      <c r="G1308" s="523"/>
      <c r="H1308" s="510">
        <v>22</v>
      </c>
      <c r="I1308" s="565" t="s">
        <v>589</v>
      </c>
      <c r="J1308" s="552"/>
      <c r="K1308" s="551"/>
      <c r="L1308" s="550"/>
    </row>
    <row r="1309" spans="1:12" s="531" customFormat="1" ht="15.75" x14ac:dyDescent="0.25">
      <c r="A1309" s="557"/>
      <c r="B1309" s="577" t="s">
        <v>8481</v>
      </c>
      <c r="C1309" s="581"/>
      <c r="D1309" s="523"/>
      <c r="E1309" s="523"/>
      <c r="F1309" s="523"/>
      <c r="G1309" s="523"/>
      <c r="H1309" s="510"/>
      <c r="I1309" s="565"/>
      <c r="J1309" s="552"/>
      <c r="K1309" s="551"/>
      <c r="L1309" s="550"/>
    </row>
    <row r="1310" spans="1:12" s="531" customFormat="1" ht="47.25" x14ac:dyDescent="0.25">
      <c r="A1310" s="557" t="s">
        <v>9115</v>
      </c>
      <c r="B1310" s="513" t="s">
        <v>4193</v>
      </c>
      <c r="C1310" s="581"/>
      <c r="D1310" s="523"/>
      <c r="E1310" s="523"/>
      <c r="F1310" s="523"/>
      <c r="G1310" s="523"/>
      <c r="H1310" s="510">
        <v>25</v>
      </c>
      <c r="I1310" s="565" t="s">
        <v>589</v>
      </c>
      <c r="J1310" s="552"/>
      <c r="K1310" s="551"/>
      <c r="L1310" s="550"/>
    </row>
    <row r="1311" spans="1:12" s="531" customFormat="1" ht="15.75" x14ac:dyDescent="0.25">
      <c r="A1311" s="557"/>
      <c r="B1311" s="577" t="s">
        <v>8481</v>
      </c>
      <c r="C1311" s="581"/>
      <c r="D1311" s="523"/>
      <c r="E1311" s="523"/>
      <c r="F1311" s="523"/>
      <c r="G1311" s="523"/>
      <c r="H1311" s="510"/>
      <c r="I1311" s="565"/>
      <c r="J1311" s="552"/>
      <c r="K1311" s="551"/>
      <c r="L1311" s="550"/>
    </row>
    <row r="1312" spans="1:12" s="531" customFormat="1" ht="47.25" x14ac:dyDescent="0.25">
      <c r="A1312" s="557" t="s">
        <v>9116</v>
      </c>
      <c r="B1312" s="513" t="s">
        <v>4177</v>
      </c>
      <c r="C1312" s="581"/>
      <c r="D1312" s="523"/>
      <c r="E1312" s="523"/>
      <c r="F1312" s="523"/>
      <c r="G1312" s="523"/>
      <c r="H1312" s="510">
        <v>2</v>
      </c>
      <c r="I1312" s="565" t="s">
        <v>589</v>
      </c>
      <c r="J1312" s="552"/>
      <c r="K1312" s="551"/>
      <c r="L1312" s="550"/>
    </row>
    <row r="1313" spans="1:12" s="531" customFormat="1" ht="15.75" x14ac:dyDescent="0.25">
      <c r="A1313" s="557"/>
      <c r="B1313" s="577" t="s">
        <v>8481</v>
      </c>
      <c r="C1313" s="581"/>
      <c r="D1313" s="523"/>
      <c r="E1313" s="523"/>
      <c r="F1313" s="523"/>
      <c r="G1313" s="523"/>
      <c r="H1313" s="510"/>
      <c r="I1313" s="565"/>
      <c r="J1313" s="552"/>
      <c r="K1313" s="551"/>
      <c r="L1313" s="550"/>
    </row>
    <row r="1314" spans="1:12" s="531" customFormat="1" ht="47.25" x14ac:dyDescent="0.25">
      <c r="A1314" s="557" t="s">
        <v>9117</v>
      </c>
      <c r="B1314" s="513" t="s">
        <v>4185</v>
      </c>
      <c r="C1314" s="581"/>
      <c r="D1314" s="523"/>
      <c r="E1314" s="523"/>
      <c r="F1314" s="523"/>
      <c r="G1314" s="523"/>
      <c r="H1314" s="510">
        <v>8</v>
      </c>
      <c r="I1314" s="565" t="s">
        <v>589</v>
      </c>
      <c r="J1314" s="552"/>
      <c r="K1314" s="551"/>
      <c r="L1314" s="550"/>
    </row>
    <row r="1315" spans="1:12" s="531" customFormat="1" ht="15.75" x14ac:dyDescent="0.25">
      <c r="A1315" s="557"/>
      <c r="B1315" s="577" t="s">
        <v>8481</v>
      </c>
      <c r="C1315" s="581"/>
      <c r="D1315" s="523"/>
      <c r="E1315" s="523"/>
      <c r="F1315" s="523"/>
      <c r="G1315" s="523"/>
      <c r="H1315" s="510"/>
      <c r="I1315" s="565"/>
      <c r="J1315" s="552"/>
      <c r="K1315" s="551"/>
      <c r="L1315" s="550"/>
    </row>
    <row r="1316" spans="1:12" s="531" customFormat="1" ht="47.25" x14ac:dyDescent="0.25">
      <c r="A1316" s="557" t="s">
        <v>9118</v>
      </c>
      <c r="B1316" s="513" t="s">
        <v>4215</v>
      </c>
      <c r="C1316" s="581"/>
      <c r="D1316" s="523"/>
      <c r="E1316" s="523"/>
      <c r="F1316" s="523"/>
      <c r="G1316" s="523"/>
      <c r="H1316" s="510">
        <v>4</v>
      </c>
      <c r="I1316" s="565" t="s">
        <v>589</v>
      </c>
      <c r="J1316" s="552"/>
      <c r="K1316" s="551"/>
      <c r="L1316" s="550"/>
    </row>
    <row r="1317" spans="1:12" s="531" customFormat="1" ht="15.75" x14ac:dyDescent="0.25">
      <c r="A1317" s="557"/>
      <c r="B1317" s="577" t="s">
        <v>8481</v>
      </c>
      <c r="C1317" s="581"/>
      <c r="D1317" s="523"/>
      <c r="E1317" s="523"/>
      <c r="F1317" s="523"/>
      <c r="G1317" s="523"/>
      <c r="H1317" s="510"/>
      <c r="I1317" s="565"/>
      <c r="J1317" s="552"/>
      <c r="K1317" s="551"/>
      <c r="L1317" s="550"/>
    </row>
    <row r="1318" spans="1:12" s="531" customFormat="1" ht="47.25" x14ac:dyDescent="0.25">
      <c r="A1318" s="557" t="s">
        <v>9119</v>
      </c>
      <c r="B1318" s="513" t="s">
        <v>4219</v>
      </c>
      <c r="C1318" s="581"/>
      <c r="D1318" s="523"/>
      <c r="E1318" s="523"/>
      <c r="F1318" s="523"/>
      <c r="G1318" s="523"/>
      <c r="H1318" s="510">
        <v>4</v>
      </c>
      <c r="I1318" s="565" t="s">
        <v>589</v>
      </c>
      <c r="J1318" s="552"/>
      <c r="K1318" s="551"/>
      <c r="L1318" s="550"/>
    </row>
    <row r="1319" spans="1:12" s="531" customFormat="1" ht="15.75" x14ac:dyDescent="0.25">
      <c r="A1319" s="557"/>
      <c r="B1319" s="577" t="s">
        <v>8481</v>
      </c>
      <c r="C1319" s="581"/>
      <c r="D1319" s="523"/>
      <c r="E1319" s="523"/>
      <c r="F1319" s="523"/>
      <c r="G1319" s="523"/>
      <c r="H1319" s="510"/>
      <c r="I1319" s="565"/>
      <c r="J1319" s="552"/>
      <c r="K1319" s="551"/>
      <c r="L1319" s="550"/>
    </row>
    <row r="1320" spans="1:12" s="531" customFormat="1" ht="47.25" x14ac:dyDescent="0.25">
      <c r="A1320" s="557" t="s">
        <v>9120</v>
      </c>
      <c r="B1320" s="513" t="s">
        <v>9205</v>
      </c>
      <c r="C1320" s="581"/>
      <c r="D1320" s="523"/>
      <c r="E1320" s="523"/>
      <c r="F1320" s="523"/>
      <c r="G1320" s="523"/>
      <c r="H1320" s="510">
        <v>1</v>
      </c>
      <c r="I1320" s="565" t="s">
        <v>589</v>
      </c>
      <c r="J1320" s="552"/>
      <c r="K1320" s="551"/>
      <c r="L1320" s="550"/>
    </row>
    <row r="1321" spans="1:12" s="531" customFormat="1" ht="31.5" x14ac:dyDescent="0.25">
      <c r="A1321" s="557" t="s">
        <v>9121</v>
      </c>
      <c r="B1321" s="513" t="s">
        <v>9207</v>
      </c>
      <c r="C1321" s="581"/>
      <c r="D1321" s="523"/>
      <c r="E1321" s="523"/>
      <c r="F1321" s="523"/>
      <c r="G1321" s="523"/>
      <c r="H1321" s="510">
        <v>1</v>
      </c>
      <c r="I1321" s="565" t="s">
        <v>589</v>
      </c>
      <c r="J1321" s="552"/>
      <c r="K1321" s="551"/>
      <c r="L1321" s="550"/>
    </row>
    <row r="1322" spans="1:12" s="531" customFormat="1" ht="31.5" x14ac:dyDescent="0.25">
      <c r="A1322" s="557" t="s">
        <v>9122</v>
      </c>
      <c r="B1322" s="513" t="s">
        <v>2313</v>
      </c>
      <c r="C1322" s="581"/>
      <c r="D1322" s="523"/>
      <c r="E1322" s="523"/>
      <c r="F1322" s="523"/>
      <c r="G1322" s="523"/>
      <c r="H1322" s="510">
        <v>17</v>
      </c>
      <c r="I1322" s="565" t="s">
        <v>589</v>
      </c>
      <c r="J1322" s="552"/>
      <c r="K1322" s="551"/>
      <c r="L1322" s="550"/>
    </row>
    <row r="1323" spans="1:12" s="531" customFormat="1" ht="15.75" x14ac:dyDescent="0.25">
      <c r="A1323" s="557" t="s">
        <v>9208</v>
      </c>
      <c r="B1323" s="513" t="s">
        <v>8108</v>
      </c>
      <c r="C1323" s="581"/>
      <c r="D1323" s="523"/>
      <c r="E1323" s="523"/>
      <c r="F1323" s="523"/>
      <c r="G1323" s="523"/>
      <c r="H1323" s="510">
        <v>1</v>
      </c>
      <c r="I1323" s="565" t="s">
        <v>589</v>
      </c>
      <c r="J1323" s="552"/>
      <c r="K1323" s="551"/>
      <c r="L1323" s="550"/>
    </row>
    <row r="1324" spans="1:12" s="669" customFormat="1" ht="17.25" customHeight="1" x14ac:dyDescent="0.25">
      <c r="A1324" s="662">
        <v>20</v>
      </c>
      <c r="B1324" s="663" t="s">
        <v>8109</v>
      </c>
      <c r="C1324" s="664"/>
      <c r="D1324" s="664"/>
      <c r="E1324" s="664"/>
      <c r="F1324" s="664"/>
      <c r="G1324" s="664"/>
      <c r="H1324" s="665"/>
      <c r="I1324" s="664"/>
      <c r="J1324" s="666"/>
      <c r="K1324" s="667"/>
      <c r="L1324" s="668"/>
    </row>
    <row r="1325" spans="1:12" s="531" customFormat="1" ht="48.75" customHeight="1" x14ac:dyDescent="0.25">
      <c r="A1325" s="578" t="str">
        <f>Planilha!A283</f>
        <v>20.1</v>
      </c>
      <c r="B1325" s="513" t="str">
        <f>Planilha!D283</f>
        <v>Fornecimento e instalação de reservatório metálico tipo taça de 20.000 litros pintura interna e externa com escada de acesso ebase de concreto armado - areia e brita comerciais</v>
      </c>
      <c r="C1325" s="581"/>
      <c r="D1325" s="523"/>
      <c r="E1325" s="523"/>
      <c r="F1325" s="523"/>
      <c r="G1325" s="523"/>
      <c r="H1325" s="510">
        <v>4</v>
      </c>
      <c r="I1325" s="565" t="str">
        <f>Planilha!E283</f>
        <v>U</v>
      </c>
      <c r="J1325" s="552"/>
      <c r="K1325" s="552"/>
      <c r="L1325" s="550"/>
    </row>
    <row r="1326" spans="1:12" s="531" customFormat="1" ht="36.75" customHeight="1" x14ac:dyDescent="0.25">
      <c r="A1326" s="697" t="str">
        <f>Planilha!A284</f>
        <v>20.2</v>
      </c>
      <c r="B1326" s="513" t="str">
        <f>Planilha!D284</f>
        <v>Taxa de mobilização e desmobilização de equipamentos para execução de estaca escavada</v>
      </c>
      <c r="C1326" s="698"/>
      <c r="D1326" s="698"/>
      <c r="E1326" s="698"/>
      <c r="F1326" s="698"/>
      <c r="G1326" s="698"/>
      <c r="H1326" s="565">
        <v>1</v>
      </c>
      <c r="I1326" s="565" t="str">
        <f>Planilha!E284</f>
        <v xml:space="preserve">TAXA </v>
      </c>
      <c r="J1326" s="699"/>
      <c r="K1326" s="700"/>
    </row>
    <row r="1327" spans="1:12" s="531" customFormat="1" ht="47.25" x14ac:dyDescent="0.25">
      <c r="A1327" s="578" t="str">
        <f>Planilha!A285</f>
        <v>20.3</v>
      </c>
      <c r="B1327" s="513" t="s">
        <v>8110</v>
      </c>
      <c r="C1327" s="581"/>
      <c r="D1327" s="523"/>
      <c r="E1327" s="523"/>
      <c r="F1327" s="523"/>
      <c r="G1327" s="523"/>
      <c r="H1327" s="510">
        <v>63</v>
      </c>
      <c r="I1327" s="565" t="str">
        <f>Planilha!E285</f>
        <v>M</v>
      </c>
      <c r="J1327" s="552">
        <f>9*7</f>
        <v>63</v>
      </c>
      <c r="K1327" s="552"/>
      <c r="L1327" s="550"/>
    </row>
    <row r="1328" spans="1:12" s="531" customFormat="1" ht="31.5" x14ac:dyDescent="0.25">
      <c r="A1328" s="578" t="str">
        <f>Planilha!A286</f>
        <v>20.4</v>
      </c>
      <c r="B1328" s="513" t="s">
        <v>8111</v>
      </c>
      <c r="C1328" s="581"/>
      <c r="D1328" s="523"/>
      <c r="E1328" s="523"/>
      <c r="F1328" s="523"/>
      <c r="G1328" s="523"/>
      <c r="H1328" s="510">
        <v>156</v>
      </c>
      <c r="I1328" s="565" t="str">
        <f>Planilha!E286</f>
        <v>KG</v>
      </c>
      <c r="J1328" s="552"/>
      <c r="K1328" s="553"/>
      <c r="L1328" s="550"/>
    </row>
    <row r="1329" spans="1:12" s="531" customFormat="1" ht="31.5" x14ac:dyDescent="0.25">
      <c r="A1329" s="578" t="str">
        <f>Planilha!A287</f>
        <v>20.5</v>
      </c>
      <c r="B1329" s="513" t="s">
        <v>8112</v>
      </c>
      <c r="C1329" s="581"/>
      <c r="D1329" s="523"/>
      <c r="E1329" s="523"/>
      <c r="F1329" s="523"/>
      <c r="G1329" s="523"/>
      <c r="H1329" s="510">
        <v>34</v>
      </c>
      <c r="I1329" s="565" t="str">
        <f>Planilha!E287</f>
        <v>KG</v>
      </c>
      <c r="J1329" s="552"/>
      <c r="K1329" s="553"/>
      <c r="L1329" s="550"/>
    </row>
    <row r="1330" spans="1:12" ht="47.25" x14ac:dyDescent="0.25">
      <c r="A1330" s="525" t="str">
        <f>Planilha!A288</f>
        <v>20.6</v>
      </c>
      <c r="B1330" s="674" t="str">
        <f>Planilha!D288</f>
        <v>GUARDA-CORPO EM AÇO GALVANIZADO DIN 2440, D = 2", COM SUBDIVISÕES EM TUBO DE AÇO D = 1/2", H = 1,05 M - COM CORRIMÃO SIMPLES DE TUBO DE AÇO GALVANIZADO DE D = 1 1/2"</v>
      </c>
      <c r="C1330" s="523"/>
      <c r="D1330" s="523"/>
      <c r="E1330" s="523"/>
      <c r="F1330" s="523"/>
      <c r="G1330" s="523"/>
      <c r="H1330" s="510">
        <v>7.9</v>
      </c>
      <c r="I1330" s="565" t="str">
        <f>Planilha!E288</f>
        <v>M</v>
      </c>
    </row>
    <row r="1331" spans="1:12" s="610" customFormat="1" ht="15" customHeight="1" x14ac:dyDescent="0.25">
      <c r="A1331" s="606">
        <f>'[8]Memória  '!A1182</f>
        <v>21</v>
      </c>
      <c r="B1331" s="676" t="str">
        <f>'[8]Memória  '!B1182</f>
        <v>ESGOTO</v>
      </c>
      <c r="C1331" s="675">
        <f>'[8]Memória  '!C1182</f>
        <v>0</v>
      </c>
      <c r="D1331" s="675">
        <f>'[8]Memória  '!D1182</f>
        <v>0</v>
      </c>
      <c r="E1331" s="675">
        <f>'[8]Memória  '!E1182</f>
        <v>0</v>
      </c>
      <c r="F1331" s="675">
        <f>'[8]Memória  '!F1182</f>
        <v>0</v>
      </c>
      <c r="G1331" s="675">
        <f>'[8]Memória  '!G1182</f>
        <v>0</v>
      </c>
      <c r="H1331" s="675">
        <f>'[8]Memória  '!H1182</f>
        <v>0</v>
      </c>
      <c r="I1331" s="675" t="str">
        <f>'[8]Memória  '!I1182</f>
        <v/>
      </c>
      <c r="J1331" s="609"/>
      <c r="K1331" s="609"/>
    </row>
    <row r="1332" spans="1:12" ht="78.75" x14ac:dyDescent="0.25">
      <c r="A1332" s="525" t="str">
        <f>'[8]Memória  '!A1183</f>
        <v>21.1</v>
      </c>
      <c r="B1332" s="674" t="str">
        <f>'[8]Memória  '!B1183</f>
        <v>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v>
      </c>
      <c r="C1332" s="672">
        <f>'[8]Memória  '!C1183</f>
        <v>0</v>
      </c>
      <c r="D1332" s="672">
        <f>'[8]Memória  '!D1183</f>
        <v>0</v>
      </c>
      <c r="E1332" s="672">
        <f>'[8]Memória  '!E1183</f>
        <v>0</v>
      </c>
      <c r="F1332" s="672">
        <f>'[8]Memória  '!F1183</f>
        <v>0</v>
      </c>
      <c r="G1332" s="672">
        <f>'[8]Memória  '!G1183</f>
        <v>0</v>
      </c>
      <c r="H1332" s="673">
        <f>'[8]Memória  '!H1183</f>
        <v>65</v>
      </c>
      <c r="I1332" s="673" t="str">
        <f>Planilha!E290</f>
        <v>U</v>
      </c>
      <c r="J1332" s="546"/>
    </row>
    <row r="1333" spans="1:12" ht="63" x14ac:dyDescent="0.25">
      <c r="A1333" s="525" t="str">
        <f>'[8]Memória  '!A1184</f>
        <v>21.2</v>
      </c>
      <c r="B1333" s="674" t="str">
        <f>'[8]Memória  '!B1184</f>
        <v>PONTO DE EMBUTIR PARA ESGOTO EM TUBO PVC RÍGIDO, PBV - SÉRIE NORMAL, DN 50MM (2"), EMBUTIDO EM PISO COM DISTÂNCIA DE ATÉ CINCO (5) METROS DA RAMAL DE ESGOTO, EXCLUSIVE ESCAVAÇÃO, INCLUSIVE CONEXÕES E FIXAÇÃO DO TUBO COM ENCHIMENTO DO RASGO NO CONCRETO COM ARGAMASSA</v>
      </c>
      <c r="C1333" s="672">
        <f>'[8]Memória  '!C1184</f>
        <v>0</v>
      </c>
      <c r="D1333" s="672">
        <f>'[8]Memória  '!D1184</f>
        <v>0</v>
      </c>
      <c r="E1333" s="672">
        <f>'[8]Memória  '!E1184</f>
        <v>0</v>
      </c>
      <c r="F1333" s="672">
        <f>'[8]Memória  '!F1184</f>
        <v>0</v>
      </c>
      <c r="G1333" s="672">
        <f>'[8]Memória  '!G1184</f>
        <v>0</v>
      </c>
      <c r="H1333" s="673">
        <f>'[8]Memória  '!H1184</f>
        <v>20</v>
      </c>
      <c r="I1333" s="673" t="s">
        <v>589</v>
      </c>
      <c r="J1333" s="546"/>
    </row>
    <row r="1334" spans="1:12" ht="63" x14ac:dyDescent="0.25">
      <c r="A1334" s="525" t="str">
        <f>'[8]Memória  '!A1185</f>
        <v>21.3</v>
      </c>
      <c r="B1334" s="674" t="str">
        <f>'[8]Memória  '!B1185</f>
        <v>PONTO DE EMBUTIR PARA ESGOTO EM TUBO PVC RÍGIDO, PBV - SÉRIE NORMAL, DN 100MM (4"), EMBUTIDO EM PISO COM DISTÂNCIA DE ATÉ CINCO (5) METROS DA RAMAL DE ESGOTO, INCLUSIVE CONEXÕES E FIXAÇÃO DO TUBO COM ENCHIMENTO DO RASGO NO CONCRETO COM ARGAMASSA</v>
      </c>
      <c r="C1334" s="672">
        <f>'[8]Memória  '!C1185</f>
        <v>0</v>
      </c>
      <c r="D1334" s="672">
        <f>'[8]Memória  '!D1185</f>
        <v>0</v>
      </c>
      <c r="E1334" s="672">
        <f>'[8]Memória  '!E1185</f>
        <v>0</v>
      </c>
      <c r="F1334" s="672">
        <f>'[8]Memória  '!F1185</f>
        <v>0</v>
      </c>
      <c r="G1334" s="672">
        <f>'[8]Memória  '!G1185</f>
        <v>0</v>
      </c>
      <c r="H1334" s="673">
        <f>'[8]Memória  '!H1185</f>
        <v>23</v>
      </c>
      <c r="I1334" s="673" t="s">
        <v>589</v>
      </c>
      <c r="J1334" s="546"/>
    </row>
    <row r="1335" spans="1:12" ht="31.5" x14ac:dyDescent="0.25">
      <c r="A1335" s="525" t="str">
        <f>'[8]Memória  '!A1186</f>
        <v>21.4</v>
      </c>
      <c r="B1335" s="674" t="str">
        <f>'[8]Memória  '!B1186</f>
        <v>FORNECIMENTO E ASSENTAMENTO DE TUBO PVC RÍGIDO, ESGOTO, PBV - SÉRIE NORMAL, DN 200 MM (8"), INCLUSIVE CONEXÕES</v>
      </c>
      <c r="C1335" s="672">
        <f>'[8]Memória  '!C1186</f>
        <v>0</v>
      </c>
      <c r="D1335" s="672">
        <f>'[8]Memória  '!D1186</f>
        <v>0</v>
      </c>
      <c r="E1335" s="672">
        <f>'[8]Memória  '!E1186</f>
        <v>0</v>
      </c>
      <c r="F1335" s="672">
        <f>'[8]Memória  '!F1186</f>
        <v>0</v>
      </c>
      <c r="G1335" s="672">
        <f>'[8]Memória  '!G1186</f>
        <v>0</v>
      </c>
      <c r="H1335" s="673">
        <f>'[8]Memória  '!H1186</f>
        <v>230</v>
      </c>
      <c r="I1335" s="673" t="str">
        <f>'[8]Memória  '!I1186</f>
        <v>M</v>
      </c>
      <c r="J1335" s="546"/>
    </row>
    <row r="1336" spans="1:12" ht="31.5" x14ac:dyDescent="0.25">
      <c r="A1336" s="525" t="str">
        <f>'[8]Memória  '!A1187</f>
        <v>21.5</v>
      </c>
      <c r="B1336" s="674" t="str">
        <f>'[8]Memória  '!B1187</f>
        <v>FORNECIMENTO E ASSENTAMENTO DE TUBO PVC RÍGIDO, VENTILAÇÃO, PBV - SÉRIE NORMAL, DN 75 MM (3"), INCLUSIVE CONEXÕES</v>
      </c>
      <c r="C1336" s="672">
        <f>'[8]Memória  '!C1187</f>
        <v>0</v>
      </c>
      <c r="D1336" s="672">
        <f>'[8]Memória  '!D1187</f>
        <v>0</v>
      </c>
      <c r="E1336" s="672">
        <f>'[8]Memória  '!E1187</f>
        <v>0</v>
      </c>
      <c r="F1336" s="672">
        <f>'[8]Memória  '!F1187</f>
        <v>0</v>
      </c>
      <c r="G1336" s="672">
        <f>'[8]Memória  '!G1187</f>
        <v>0</v>
      </c>
      <c r="H1336" s="673">
        <f>G1337</f>
        <v>14</v>
      </c>
      <c r="I1336" s="673" t="str">
        <f>'[8]Memória  '!I1187</f>
        <v>M</v>
      </c>
      <c r="J1336" s="546"/>
    </row>
    <row r="1337" spans="1:12" ht="15.75" x14ac:dyDescent="0.25">
      <c r="A1337" s="525">
        <f>'[8]Memória  '!A1188</f>
        <v>0</v>
      </c>
      <c r="B1337" s="674">
        <f>'[8]Memória  '!B1188</f>
        <v>0</v>
      </c>
      <c r="C1337" s="672">
        <f>'[8]Memória  '!C1188</f>
        <v>4</v>
      </c>
      <c r="D1337" s="672">
        <f>'[8]Memória  '!D1188</f>
        <v>3.5</v>
      </c>
      <c r="E1337" s="672">
        <f>'[8]Memória  '!E1188</f>
        <v>0</v>
      </c>
      <c r="F1337" s="672">
        <f>'[8]Memória  '!F1188</f>
        <v>0</v>
      </c>
      <c r="G1337" s="672">
        <f>C1337*D1337</f>
        <v>14</v>
      </c>
      <c r="H1337" s="673">
        <f>'[8]Memória  '!H1188</f>
        <v>0</v>
      </c>
      <c r="I1337" s="673">
        <f>'[8]Memória  '!I1188</f>
        <v>0</v>
      </c>
      <c r="J1337" s="546"/>
    </row>
    <row r="1338" spans="1:12" ht="31.5" x14ac:dyDescent="0.25">
      <c r="A1338" s="525" t="str">
        <f>'[8]Memória  '!A1189</f>
        <v>21.6</v>
      </c>
      <c r="B1338" s="674" t="str">
        <f>'[8]Memória  '!B1189</f>
        <v>FORNECIMENTO E ASSENTAMENTO DE TUBO PVC RÍGIDO, VENTILAÇÃO, PBV - SÉRIE NORMAL, DN 50 MM (2"), INCLUSIVE CONEXÕES</v>
      </c>
      <c r="C1338" s="672">
        <f>'[8]Memória  '!C1189</f>
        <v>0</v>
      </c>
      <c r="D1338" s="672">
        <f>'[8]Memória  '!D1189</f>
        <v>0</v>
      </c>
      <c r="E1338" s="672">
        <f>'[8]Memória  '!E1189</f>
        <v>0</v>
      </c>
      <c r="F1338" s="672">
        <f>'[8]Memória  '!F1189</f>
        <v>0</v>
      </c>
      <c r="G1338" s="672">
        <f>'[8]Memória  '!G1189</f>
        <v>0</v>
      </c>
      <c r="H1338" s="673">
        <f>G1339</f>
        <v>77</v>
      </c>
      <c r="I1338" s="673" t="str">
        <f>'[8]Memória  '!I1189</f>
        <v>M</v>
      </c>
      <c r="J1338" s="546"/>
    </row>
    <row r="1339" spans="1:12" ht="15.75" x14ac:dyDescent="0.25">
      <c r="A1339" s="525">
        <f>'[8]Memória  '!A1190</f>
        <v>0</v>
      </c>
      <c r="B1339" s="693">
        <f>'[8]Memória  '!B1190</f>
        <v>0</v>
      </c>
      <c r="C1339" s="672">
        <f>'[8]Memória  '!C1190</f>
        <v>22</v>
      </c>
      <c r="D1339" s="672">
        <f>'[8]Memória  '!D1190</f>
        <v>3.5</v>
      </c>
      <c r="E1339" s="672">
        <f>'[8]Memória  '!E1190</f>
        <v>0</v>
      </c>
      <c r="F1339" s="672">
        <f>'[8]Memória  '!F1190</f>
        <v>0</v>
      </c>
      <c r="G1339" s="672">
        <f>D1339*C1339</f>
        <v>77</v>
      </c>
      <c r="H1339" s="673">
        <f>'[8]Memória  '!H1190</f>
        <v>0</v>
      </c>
      <c r="I1339" s="673">
        <f>'[8]Memória  '!I1190</f>
        <v>0</v>
      </c>
      <c r="J1339" s="546"/>
    </row>
    <row r="1340" spans="1:12" ht="15.75" x14ac:dyDescent="0.25">
      <c r="A1340" s="525" t="str">
        <f>'[8]Memória  '!A1191</f>
        <v>21.7</v>
      </c>
      <c r="B1340" s="713" t="str">
        <f>'[8]Memória  '!B1191</f>
        <v>Terminal de ventilação em pvc rígido c/ anéis, para esgoto primário, diâm = 50mm</v>
      </c>
      <c r="C1340" s="672">
        <f>'[8]Memória  '!C1191</f>
        <v>0</v>
      </c>
      <c r="D1340" s="672">
        <f>'[8]Memória  '!D1191</f>
        <v>0</v>
      </c>
      <c r="E1340" s="672">
        <f>'[8]Memória  '!E1191</f>
        <v>0</v>
      </c>
      <c r="F1340" s="672">
        <f>'[8]Memória  '!F1191</f>
        <v>0</v>
      </c>
      <c r="G1340" s="672">
        <f>'[8]Memória  '!G1191</f>
        <v>0</v>
      </c>
      <c r="H1340" s="725">
        <v>22</v>
      </c>
      <c r="I1340" s="673" t="s">
        <v>589</v>
      </c>
      <c r="J1340" s="546"/>
    </row>
    <row r="1341" spans="1:12" ht="15.75" x14ac:dyDescent="0.25">
      <c r="A1341" s="525" t="str">
        <f>'[8]Memória  '!A1192</f>
        <v>21.8</v>
      </c>
      <c r="B1341" s="674" t="str">
        <f>'[8]Memória  '!B1192</f>
        <v>Terminal de ventilação em pvc rígido soldável, para esgoto primário, diâm = 75mm</v>
      </c>
      <c r="C1341" s="672">
        <f>'[8]Memória  '!C1192</f>
        <v>0</v>
      </c>
      <c r="D1341" s="672">
        <f>'[8]Memória  '!D1192</f>
        <v>0</v>
      </c>
      <c r="E1341" s="672">
        <f>'[8]Memória  '!E1192</f>
        <v>0</v>
      </c>
      <c r="F1341" s="672">
        <f>'[8]Memória  '!F1192</f>
        <v>0</v>
      </c>
      <c r="G1341" s="672">
        <f>'[8]Memória  '!G1192</f>
        <v>0</v>
      </c>
      <c r="H1341" s="673">
        <f>'[8]Memória  '!H1192</f>
        <v>4</v>
      </c>
      <c r="I1341" s="673" t="s">
        <v>589</v>
      </c>
      <c r="J1341" s="546"/>
    </row>
    <row r="1342" spans="1:12" ht="31.5" x14ac:dyDescent="0.25">
      <c r="A1342" s="525" t="str">
        <f>'[8]Memória  '!A1193</f>
        <v>21.9</v>
      </c>
      <c r="B1342" s="674" t="str">
        <f>'[8]Memória  '!B1193</f>
        <v>RALO SIFONADO PVC QUADRADO 100 X 53 X 40 MM COM GRELHA
BRANCA</v>
      </c>
      <c r="C1342" s="672">
        <f>'[8]Memória  '!C1193</f>
        <v>0</v>
      </c>
      <c r="D1342" s="672">
        <f>'[8]Memória  '!D1193</f>
        <v>0</v>
      </c>
      <c r="E1342" s="672">
        <f>'[8]Memória  '!E1193</f>
        <v>0</v>
      </c>
      <c r="F1342" s="672">
        <f>'[8]Memória  '!F1193</f>
        <v>0</v>
      </c>
      <c r="G1342" s="672">
        <f>'[8]Memória  '!G1193</f>
        <v>0</v>
      </c>
      <c r="H1342" s="673">
        <f>'[8]Memória  '!H1193</f>
        <v>18</v>
      </c>
      <c r="I1342" s="673" t="s">
        <v>589</v>
      </c>
      <c r="J1342" s="546"/>
    </row>
    <row r="1343" spans="1:12" ht="31.5" x14ac:dyDescent="0.25">
      <c r="A1343" s="525" t="str">
        <f>'[8]Memória  '!A1194</f>
        <v>21.10</v>
      </c>
      <c r="B1343" s="674" t="str">
        <f>'[8]Memória  '!B1194</f>
        <v>CAIXA DE INSPEÇÃO EM CIMENTO AGREGADO 300X300 MM COM TAPA EM FERRO FUNDIDO</v>
      </c>
      <c r="C1343" s="672">
        <f>'[8]Memória  '!C1194</f>
        <v>0</v>
      </c>
      <c r="D1343" s="672">
        <f>'[8]Memória  '!D1194</f>
        <v>0</v>
      </c>
      <c r="E1343" s="672">
        <f>'[8]Memória  '!E1194</f>
        <v>0</v>
      </c>
      <c r="F1343" s="672">
        <f>'[8]Memória  '!F1194</f>
        <v>0</v>
      </c>
      <c r="G1343" s="672">
        <f>'[8]Memória  '!G1194</f>
        <v>0</v>
      </c>
      <c r="H1343" s="673">
        <f>'[8]Memória  '!H1194</f>
        <v>9</v>
      </c>
      <c r="I1343" s="673" t="s">
        <v>589</v>
      </c>
      <c r="J1343" s="546"/>
    </row>
    <row r="1344" spans="1:12" ht="31.5" x14ac:dyDescent="0.25">
      <c r="A1344" s="525" t="str">
        <f>'[8]Memória  '!A1195</f>
        <v>21.11</v>
      </c>
      <c r="B1344" s="674" t="str">
        <f>'[8]Memória  '!B1195</f>
        <v>CAIXA SIFONADA, PVC, DN 100 X 100 X 50 MM, JUNTA ELÁSTICA, FORNECIDA E INSTALADA EM RAMAL DE DESCARGA OU EM RAMAL DE ESGOTO SANITÁRIO.</v>
      </c>
      <c r="C1344" s="672">
        <f>'[8]Memória  '!C1195</f>
        <v>0</v>
      </c>
      <c r="D1344" s="672">
        <f>'[8]Memória  '!D1195</f>
        <v>0</v>
      </c>
      <c r="E1344" s="672">
        <f>'[8]Memória  '!E1195</f>
        <v>0</v>
      </c>
      <c r="F1344" s="672">
        <f>'[8]Memória  '!F1195</f>
        <v>0</v>
      </c>
      <c r="G1344" s="672">
        <f>'[8]Memória  '!G1195</f>
        <v>0</v>
      </c>
      <c r="H1344" s="725">
        <v>17</v>
      </c>
      <c r="I1344" s="673" t="str">
        <f>Planilha!E300</f>
        <v>U</v>
      </c>
      <c r="J1344" s="546"/>
    </row>
    <row r="1345" spans="1:26" ht="31.5" x14ac:dyDescent="0.25">
      <c r="A1345" s="525" t="str">
        <f>'[8]Memória  '!A1196</f>
        <v>21.12</v>
      </c>
      <c r="B1345" s="674" t="str">
        <f>'[8]Memória  '!B1196</f>
        <v>CAIXA SIFONADA, PVC, DN 150 X 185 X 75 MM, JUNTA ELÁSTICA, FORNECIDA E INSTALADA EM RAMAL DE DESCARGA OU EM RAMAL DE ESGOTO SANITÁRIO. AF_08</v>
      </c>
      <c r="C1345" s="672">
        <f>'[8]Memória  '!C1196</f>
        <v>0</v>
      </c>
      <c r="D1345" s="672">
        <f>'[8]Memória  '!D1196</f>
        <v>0</v>
      </c>
      <c r="E1345" s="672">
        <f>'[8]Memória  '!E1196</f>
        <v>0</v>
      </c>
      <c r="F1345" s="672">
        <f>'[8]Memória  '!F1196</f>
        <v>0</v>
      </c>
      <c r="G1345" s="672">
        <f>'[8]Memória  '!G1196</f>
        <v>0</v>
      </c>
      <c r="H1345" s="673">
        <f>'[8]Memória  '!H1196</f>
        <v>6</v>
      </c>
      <c r="I1345" s="673" t="str">
        <f>Planilha!E301</f>
        <v>U</v>
      </c>
      <c r="J1345" s="546"/>
    </row>
    <row r="1346" spans="1:26" ht="31.5" x14ac:dyDescent="0.25">
      <c r="A1346" s="525" t="str">
        <f>'[8]Memória  '!A1197</f>
        <v>21.13</v>
      </c>
      <c r="B1346" s="674" t="str">
        <f>'[8]Memória  '!B1197</f>
        <v>CAIXA DE GORDURA PEQUENA (CAPACIDADE: 19 L), CIRCULAR, EM PVC, DIÂMETRO INTERNO= 0,3 M. AF_12/2020</v>
      </c>
      <c r="C1346" s="672">
        <f>'[8]Memória  '!C1197</f>
        <v>0</v>
      </c>
      <c r="D1346" s="672">
        <f>'[8]Memória  '!D1197</f>
        <v>0</v>
      </c>
      <c r="E1346" s="672">
        <f>'[8]Memória  '!E1197</f>
        <v>0</v>
      </c>
      <c r="F1346" s="672">
        <f>'[8]Memória  '!F1197</f>
        <v>0</v>
      </c>
      <c r="G1346" s="672">
        <f>'[8]Memória  '!G1197</f>
        <v>0</v>
      </c>
      <c r="H1346" s="673">
        <f>'[8]Memória  '!H1197</f>
        <v>2</v>
      </c>
      <c r="I1346" s="673" t="str">
        <f>Planilha!E302</f>
        <v>U</v>
      </c>
      <c r="J1346" s="546"/>
    </row>
    <row r="1347" spans="1:26" s="610" customFormat="1" ht="15" customHeight="1" x14ac:dyDescent="0.25">
      <c r="A1347" s="606" t="str">
        <f>Planilha!A303</f>
        <v>22.0</v>
      </c>
      <c r="B1347" s="636" t="str">
        <f>Planilha!D303</f>
        <v>PINTURA</v>
      </c>
      <c r="C1347" s="608"/>
      <c r="D1347" s="608"/>
      <c r="E1347" s="608"/>
      <c r="F1347" s="608"/>
      <c r="G1347" s="608"/>
      <c r="H1347" s="608"/>
      <c r="I1347" s="608"/>
      <c r="J1347" s="609"/>
      <c r="K1347" s="609"/>
    </row>
    <row r="1348" spans="1:26" s="603" customFormat="1" ht="47.25" x14ac:dyDescent="0.25">
      <c r="A1348" s="593" t="str">
        <f>Planilha!A304</f>
        <v>22.1</v>
      </c>
      <c r="B1348" s="637" t="s">
        <v>2088</v>
      </c>
      <c r="C1348" s="595"/>
      <c r="D1348" s="595"/>
      <c r="E1348" s="601"/>
      <c r="F1348" s="601"/>
      <c r="G1348" s="601"/>
      <c r="H1348" s="596">
        <f>H1352+H1401</f>
        <v>4104.1499999999996</v>
      </c>
      <c r="I1348" s="596" t="s">
        <v>164</v>
      </c>
      <c r="J1348" s="597"/>
      <c r="K1348" s="638" t="s">
        <v>9048</v>
      </c>
      <c r="L1348" s="639"/>
    </row>
    <row r="1349" spans="1:26" s="603" customFormat="1" ht="31.5" x14ac:dyDescent="0.25">
      <c r="A1349" s="593"/>
      <c r="B1349" s="640" t="s">
        <v>9038</v>
      </c>
      <c r="C1349" s="595"/>
      <c r="D1349" s="595"/>
      <c r="E1349" s="601"/>
      <c r="F1349" s="601"/>
      <c r="G1349" s="601"/>
      <c r="H1349" s="596"/>
      <c r="I1349" s="596"/>
      <c r="J1349" s="597"/>
      <c r="K1349" s="597"/>
      <c r="L1349" s="639"/>
    </row>
    <row r="1350" spans="1:26" s="603" customFormat="1" ht="31.5" x14ac:dyDescent="0.25">
      <c r="A1350" s="593" t="str">
        <f>Planilha!A305</f>
        <v>22.2</v>
      </c>
      <c r="B1350" s="637" t="s">
        <v>2092</v>
      </c>
      <c r="C1350" s="595"/>
      <c r="D1350" s="595"/>
      <c r="E1350" s="601"/>
      <c r="F1350" s="601"/>
      <c r="G1350" s="601"/>
      <c r="H1350" s="596">
        <f>H1415</f>
        <v>1423.48</v>
      </c>
      <c r="I1350" s="596" t="s">
        <v>164</v>
      </c>
      <c r="J1350" s="597"/>
      <c r="K1350" s="597"/>
      <c r="L1350" s="639"/>
    </row>
    <row r="1351" spans="1:26" s="603" customFormat="1" ht="15" customHeight="1" x14ac:dyDescent="0.25">
      <c r="A1351" s="593"/>
      <c r="B1351" s="640" t="s">
        <v>9039</v>
      </c>
      <c r="C1351" s="595"/>
      <c r="D1351" s="595"/>
      <c r="E1351" s="601"/>
      <c r="F1351" s="601"/>
      <c r="G1351" s="601"/>
      <c r="H1351" s="596"/>
      <c r="I1351" s="596"/>
      <c r="J1351" s="597"/>
      <c r="K1351" s="597"/>
      <c r="L1351" s="639"/>
    </row>
    <row r="1352" spans="1:26" s="519" customFormat="1" ht="31.5" x14ac:dyDescent="0.25">
      <c r="A1352" s="525" t="str">
        <f>Planilha!A306</f>
        <v>22.3</v>
      </c>
      <c r="B1352" s="734" t="s">
        <v>2190</v>
      </c>
      <c r="C1352" s="523"/>
      <c r="D1352" s="523"/>
      <c r="E1352" s="581"/>
      <c r="F1352" s="581"/>
      <c r="G1352" s="581"/>
      <c r="H1352" s="510">
        <f>ROUND(((SUM(G1353:G1392))-G1395),2)</f>
        <v>1109.31</v>
      </c>
      <c r="I1352" s="510" t="s">
        <v>164</v>
      </c>
      <c r="J1352" s="507"/>
      <c r="K1352" s="542" t="s">
        <v>8069</v>
      </c>
    </row>
    <row r="1353" spans="1:26" ht="14.25" customHeight="1" x14ac:dyDescent="0.25">
      <c r="A1353" s="735"/>
      <c r="B1353" s="568" t="s">
        <v>9040</v>
      </c>
      <c r="C1353" s="581"/>
      <c r="D1353" s="581"/>
      <c r="E1353" s="581"/>
      <c r="F1353" s="581"/>
      <c r="G1353" s="581"/>
      <c r="H1353" s="736"/>
      <c r="I1353" s="737"/>
      <c r="J1353" s="738"/>
      <c r="K1353" s="739"/>
      <c r="L1353" s="452"/>
      <c r="M1353" s="452"/>
      <c r="N1353" s="452"/>
      <c r="O1353" s="452"/>
      <c r="P1353" s="452"/>
      <c r="Q1353" s="452"/>
      <c r="R1353" s="452"/>
      <c r="S1353" s="452"/>
      <c r="T1353" s="452"/>
      <c r="U1353" s="452"/>
      <c r="V1353" s="452"/>
      <c r="W1353" s="452"/>
      <c r="X1353" s="452"/>
      <c r="Y1353" s="452"/>
      <c r="Z1353" s="452"/>
    </row>
    <row r="1354" spans="1:26" s="519" customFormat="1" ht="14.25" customHeight="1" x14ac:dyDescent="0.25">
      <c r="A1354" s="564"/>
      <c r="B1354" s="564" t="s">
        <v>8130</v>
      </c>
      <c r="C1354" s="581"/>
      <c r="D1354" s="581"/>
      <c r="E1354" s="581"/>
      <c r="F1354" s="581"/>
      <c r="G1354" s="581"/>
      <c r="H1354" s="581"/>
      <c r="I1354" s="565"/>
      <c r="J1354" s="552"/>
      <c r="K1354" s="540"/>
      <c r="L1354" s="437"/>
      <c r="M1354" s="437"/>
      <c r="N1354" s="437"/>
      <c r="O1354" s="437"/>
      <c r="P1354" s="437"/>
      <c r="Q1354" s="437"/>
      <c r="R1354" s="437"/>
      <c r="S1354" s="437"/>
      <c r="T1354" s="437"/>
      <c r="U1354" s="437"/>
      <c r="V1354" s="437"/>
      <c r="W1354" s="437"/>
      <c r="X1354" s="437"/>
      <c r="Y1354" s="437"/>
      <c r="Z1354" s="437"/>
    </row>
    <row r="1355" spans="1:26" s="519" customFormat="1" ht="14.25" customHeight="1" x14ac:dyDescent="0.25">
      <c r="A1355" s="735"/>
      <c r="B1355" s="568" t="s">
        <v>8325</v>
      </c>
      <c r="C1355" s="581">
        <f>80.91+21.91+23.19</f>
        <v>126.00999999999999</v>
      </c>
      <c r="D1355" s="581">
        <v>1.5</v>
      </c>
      <c r="E1355" s="581"/>
      <c r="F1355" s="581"/>
      <c r="G1355" s="581">
        <f>D1355*C1355</f>
        <v>189.01499999999999</v>
      </c>
      <c r="H1355" s="740"/>
      <c r="I1355" s="737"/>
      <c r="J1355" s="738"/>
      <c r="K1355" s="739"/>
      <c r="L1355" s="452"/>
      <c r="M1355" s="452"/>
      <c r="N1355" s="452"/>
      <c r="O1355" s="452"/>
      <c r="P1355" s="452"/>
      <c r="Q1355" s="452"/>
      <c r="R1355" s="452"/>
      <c r="S1355" s="452"/>
      <c r="T1355" s="452"/>
      <c r="U1355" s="452"/>
      <c r="V1355" s="452"/>
      <c r="W1355" s="452"/>
      <c r="X1355" s="452"/>
      <c r="Y1355" s="452"/>
      <c r="Z1355" s="452"/>
    </row>
    <row r="1356" spans="1:26" s="519" customFormat="1" ht="14.25" customHeight="1" x14ac:dyDescent="0.25">
      <c r="A1356" s="735"/>
      <c r="B1356" s="568" t="s">
        <v>8330</v>
      </c>
      <c r="C1356" s="581">
        <v>41.92</v>
      </c>
      <c r="D1356" s="581">
        <v>1.5</v>
      </c>
      <c r="E1356" s="581"/>
      <c r="F1356" s="581"/>
      <c r="G1356" s="581">
        <f t="shared" ref="G1356:G1393" si="24">D1356*C1356</f>
        <v>62.88</v>
      </c>
      <c r="H1356" s="736"/>
      <c r="I1356" s="737"/>
      <c r="J1356" s="738"/>
      <c r="K1356" s="739"/>
      <c r="L1356" s="452"/>
      <c r="M1356" s="452"/>
      <c r="N1356" s="452"/>
      <c r="O1356" s="452"/>
      <c r="P1356" s="452"/>
      <c r="Q1356" s="452"/>
      <c r="R1356" s="452"/>
      <c r="S1356" s="452"/>
      <c r="T1356" s="452"/>
      <c r="U1356" s="452"/>
      <c r="V1356" s="452"/>
      <c r="W1356" s="452"/>
      <c r="X1356" s="452"/>
      <c r="Y1356" s="452"/>
      <c r="Z1356" s="452"/>
    </row>
    <row r="1357" spans="1:26" s="519" customFormat="1" ht="14.25" customHeight="1" x14ac:dyDescent="0.25">
      <c r="A1357" s="735"/>
      <c r="B1357" s="568" t="s">
        <v>9344</v>
      </c>
      <c r="C1357" s="581">
        <v>12</v>
      </c>
      <c r="D1357" s="581">
        <v>1.5</v>
      </c>
      <c r="E1357" s="581"/>
      <c r="F1357" s="581"/>
      <c r="G1357" s="581">
        <f t="shared" si="24"/>
        <v>18</v>
      </c>
      <c r="H1357" s="736"/>
      <c r="I1357" s="737"/>
      <c r="J1357" s="738"/>
      <c r="K1357" s="739"/>
      <c r="L1357" s="452"/>
      <c r="M1357" s="452"/>
      <c r="N1357" s="452"/>
      <c r="O1357" s="452"/>
      <c r="P1357" s="452"/>
      <c r="Q1357" s="452"/>
      <c r="R1357" s="452"/>
      <c r="S1357" s="452"/>
      <c r="T1357" s="452"/>
      <c r="U1357" s="452"/>
      <c r="V1357" s="452"/>
      <c r="W1357" s="452"/>
      <c r="X1357" s="452"/>
      <c r="Y1357" s="452"/>
      <c r="Z1357" s="452"/>
    </row>
    <row r="1358" spans="1:26" s="519" customFormat="1" ht="14.25" customHeight="1" x14ac:dyDescent="0.25">
      <c r="A1358" s="735"/>
      <c r="B1358" s="568" t="s">
        <v>8340</v>
      </c>
      <c r="C1358" s="581">
        <v>8.19</v>
      </c>
      <c r="D1358" s="581">
        <v>1.5</v>
      </c>
      <c r="E1358" s="581"/>
      <c r="F1358" s="581"/>
      <c r="G1358" s="581">
        <f t="shared" si="24"/>
        <v>12.285</v>
      </c>
      <c r="H1358" s="736"/>
      <c r="I1358" s="737"/>
      <c r="J1358" s="738"/>
      <c r="K1358" s="739"/>
      <c r="L1358" s="452"/>
      <c r="M1358" s="452"/>
      <c r="N1358" s="452"/>
      <c r="O1358" s="452"/>
      <c r="P1358" s="452"/>
      <c r="Q1358" s="452"/>
      <c r="R1358" s="452"/>
      <c r="S1358" s="452"/>
      <c r="T1358" s="452"/>
      <c r="U1358" s="452"/>
      <c r="V1358" s="452"/>
      <c r="W1358" s="452"/>
      <c r="X1358" s="452"/>
      <c r="Y1358" s="452"/>
      <c r="Z1358" s="452"/>
    </row>
    <row r="1359" spans="1:26" s="519" customFormat="1" ht="14.25" customHeight="1" x14ac:dyDescent="0.25">
      <c r="A1359" s="735"/>
      <c r="B1359" s="568" t="s">
        <v>8341</v>
      </c>
      <c r="C1359" s="581">
        <v>6.59</v>
      </c>
      <c r="D1359" s="581">
        <v>1.5</v>
      </c>
      <c r="E1359" s="581"/>
      <c r="F1359" s="581"/>
      <c r="G1359" s="581">
        <f t="shared" si="24"/>
        <v>9.8849999999999998</v>
      </c>
      <c r="H1359" s="736"/>
      <c r="I1359" s="737"/>
      <c r="J1359" s="738"/>
      <c r="K1359" s="739"/>
      <c r="L1359" s="452"/>
      <c r="M1359" s="452"/>
      <c r="N1359" s="452"/>
      <c r="O1359" s="452"/>
      <c r="P1359" s="452"/>
      <c r="Q1359" s="452"/>
      <c r="R1359" s="452"/>
      <c r="S1359" s="452"/>
      <c r="T1359" s="452"/>
      <c r="U1359" s="452"/>
      <c r="V1359" s="452"/>
      <c r="W1359" s="452"/>
      <c r="X1359" s="452"/>
      <c r="Y1359" s="452"/>
      <c r="Z1359" s="452"/>
    </row>
    <row r="1360" spans="1:26" s="519" customFormat="1" ht="14.25" customHeight="1" x14ac:dyDescent="0.25">
      <c r="A1360" s="735"/>
      <c r="B1360" s="568" t="s">
        <v>8342</v>
      </c>
      <c r="C1360" s="581">
        <v>11</v>
      </c>
      <c r="D1360" s="581">
        <v>1.5</v>
      </c>
      <c r="E1360" s="581"/>
      <c r="F1360" s="581"/>
      <c r="G1360" s="581">
        <f t="shared" si="24"/>
        <v>16.5</v>
      </c>
      <c r="H1360" s="736"/>
      <c r="I1360" s="737"/>
      <c r="J1360" s="738"/>
      <c r="K1360" s="739"/>
      <c r="L1360" s="452"/>
      <c r="M1360" s="452"/>
      <c r="N1360" s="452"/>
      <c r="O1360" s="452"/>
      <c r="P1360" s="452"/>
      <c r="Q1360" s="452"/>
      <c r="R1360" s="452"/>
      <c r="S1360" s="452"/>
      <c r="T1360" s="452"/>
      <c r="U1360" s="452"/>
      <c r="V1360" s="452"/>
      <c r="W1360" s="452"/>
      <c r="X1360" s="452"/>
      <c r="Y1360" s="452"/>
      <c r="Z1360" s="452"/>
    </row>
    <row r="1361" spans="1:26" s="519" customFormat="1" ht="14.25" customHeight="1" x14ac:dyDescent="0.25">
      <c r="A1361" s="735"/>
      <c r="B1361" s="568" t="s">
        <v>8343</v>
      </c>
      <c r="C1361" s="581">
        <v>11.29</v>
      </c>
      <c r="D1361" s="581">
        <v>1.5</v>
      </c>
      <c r="E1361" s="581"/>
      <c r="F1361" s="581"/>
      <c r="G1361" s="581">
        <f t="shared" si="24"/>
        <v>16.934999999999999</v>
      </c>
      <c r="H1361" s="740"/>
      <c r="I1361" s="737"/>
      <c r="J1361" s="738"/>
      <c r="K1361" s="739"/>
      <c r="L1361" s="452"/>
      <c r="M1361" s="452"/>
      <c r="N1361" s="452"/>
      <c r="O1361" s="452"/>
      <c r="P1361" s="452"/>
      <c r="Q1361" s="452"/>
      <c r="R1361" s="452"/>
      <c r="S1361" s="452"/>
      <c r="T1361" s="452"/>
      <c r="U1361" s="452"/>
      <c r="V1361" s="452"/>
      <c r="W1361" s="452"/>
      <c r="X1361" s="452"/>
      <c r="Y1361" s="452"/>
      <c r="Z1361" s="452"/>
    </row>
    <row r="1362" spans="1:26" s="519" customFormat="1" ht="14.25" customHeight="1" x14ac:dyDescent="0.25">
      <c r="A1362" s="735"/>
      <c r="B1362" s="568" t="s">
        <v>8345</v>
      </c>
      <c r="C1362" s="581">
        <v>7.58</v>
      </c>
      <c r="D1362" s="581">
        <v>1.5</v>
      </c>
      <c r="E1362" s="581"/>
      <c r="F1362" s="581"/>
      <c r="G1362" s="581">
        <f t="shared" si="24"/>
        <v>11.370000000000001</v>
      </c>
      <c r="H1362" s="736"/>
      <c r="I1362" s="737"/>
      <c r="J1362" s="738"/>
      <c r="K1362" s="739"/>
      <c r="L1362" s="452"/>
      <c r="M1362" s="452"/>
      <c r="N1362" s="452"/>
      <c r="O1362" s="452"/>
      <c r="P1362" s="452"/>
      <c r="Q1362" s="452"/>
      <c r="R1362" s="452"/>
      <c r="S1362" s="452"/>
      <c r="T1362" s="452"/>
      <c r="U1362" s="452"/>
      <c r="V1362" s="452"/>
      <c r="W1362" s="452"/>
      <c r="X1362" s="452"/>
      <c r="Y1362" s="452"/>
      <c r="Z1362" s="452"/>
    </row>
    <row r="1363" spans="1:26" s="519" customFormat="1" ht="14.25" customHeight="1" x14ac:dyDescent="0.25">
      <c r="A1363" s="735"/>
      <c r="B1363" s="568" t="s">
        <v>8346</v>
      </c>
      <c r="C1363" s="581">
        <v>11.81</v>
      </c>
      <c r="D1363" s="581">
        <v>1.5</v>
      </c>
      <c r="E1363" s="581"/>
      <c r="F1363" s="581"/>
      <c r="G1363" s="581">
        <f t="shared" si="24"/>
        <v>17.715</v>
      </c>
      <c r="H1363" s="736"/>
      <c r="I1363" s="737"/>
      <c r="J1363" s="738"/>
      <c r="K1363" s="739"/>
      <c r="L1363" s="452"/>
      <c r="M1363" s="452"/>
      <c r="N1363" s="452"/>
      <c r="O1363" s="452"/>
      <c r="P1363" s="452"/>
      <c r="Q1363" s="452"/>
      <c r="R1363" s="452"/>
      <c r="S1363" s="452"/>
      <c r="T1363" s="452"/>
      <c r="U1363" s="452"/>
      <c r="V1363" s="452"/>
      <c r="W1363" s="452"/>
      <c r="X1363" s="452"/>
      <c r="Y1363" s="452"/>
      <c r="Z1363" s="452"/>
    </row>
    <row r="1364" spans="1:26" s="519" customFormat="1" ht="14.25" customHeight="1" x14ac:dyDescent="0.25">
      <c r="A1364" s="735"/>
      <c r="B1364" s="568" t="s">
        <v>8347</v>
      </c>
      <c r="C1364" s="581">
        <v>11.3</v>
      </c>
      <c r="D1364" s="581">
        <v>1.5</v>
      </c>
      <c r="E1364" s="581"/>
      <c r="F1364" s="581"/>
      <c r="G1364" s="581">
        <f t="shared" si="24"/>
        <v>16.950000000000003</v>
      </c>
      <c r="H1364" s="736"/>
      <c r="I1364" s="737"/>
      <c r="J1364" s="738"/>
      <c r="K1364" s="739"/>
      <c r="L1364" s="452"/>
      <c r="M1364" s="452"/>
      <c r="N1364" s="452"/>
      <c r="O1364" s="452"/>
      <c r="P1364" s="452"/>
      <c r="Q1364" s="452"/>
      <c r="R1364" s="452"/>
      <c r="S1364" s="452"/>
      <c r="T1364" s="452"/>
      <c r="U1364" s="452"/>
      <c r="V1364" s="452"/>
      <c r="W1364" s="452"/>
      <c r="X1364" s="452"/>
      <c r="Y1364" s="452"/>
      <c r="Z1364" s="452"/>
    </row>
    <row r="1365" spans="1:26" s="519" customFormat="1" ht="14.25" customHeight="1" x14ac:dyDescent="0.25">
      <c r="A1365" s="735"/>
      <c r="B1365" s="568" t="s">
        <v>8348</v>
      </c>
      <c r="C1365" s="581">
        <v>11.1</v>
      </c>
      <c r="D1365" s="581">
        <v>1.5</v>
      </c>
      <c r="E1365" s="581"/>
      <c r="F1365" s="581"/>
      <c r="G1365" s="581">
        <f t="shared" si="24"/>
        <v>16.649999999999999</v>
      </c>
      <c r="H1365" s="736"/>
      <c r="I1365" s="737"/>
      <c r="J1365" s="738"/>
      <c r="K1365" s="739"/>
      <c r="L1365" s="452"/>
      <c r="M1365" s="452"/>
      <c r="N1365" s="452"/>
      <c r="O1365" s="452"/>
      <c r="P1365" s="452"/>
      <c r="Q1365" s="452"/>
      <c r="R1365" s="452"/>
      <c r="S1365" s="452"/>
      <c r="T1365" s="452"/>
      <c r="U1365" s="452"/>
      <c r="V1365" s="452"/>
      <c r="W1365" s="452"/>
      <c r="X1365" s="452"/>
      <c r="Y1365" s="452"/>
      <c r="Z1365" s="452"/>
    </row>
    <row r="1366" spans="1:26" s="519" customFormat="1" ht="14.25" customHeight="1" x14ac:dyDescent="0.25">
      <c r="A1366" s="735"/>
      <c r="B1366" s="568" t="s">
        <v>8349</v>
      </c>
      <c r="C1366" s="581">
        <v>11.81</v>
      </c>
      <c r="D1366" s="581">
        <v>1.5</v>
      </c>
      <c r="E1366" s="581"/>
      <c r="F1366" s="581"/>
      <c r="G1366" s="581">
        <f t="shared" si="24"/>
        <v>17.715</v>
      </c>
      <c r="H1366" s="736"/>
      <c r="I1366" s="737"/>
      <c r="J1366" s="738"/>
      <c r="K1366" s="739"/>
      <c r="L1366" s="452"/>
      <c r="M1366" s="452"/>
      <c r="N1366" s="452"/>
      <c r="O1366" s="452"/>
      <c r="P1366" s="452"/>
      <c r="Q1366" s="452"/>
      <c r="R1366" s="452"/>
      <c r="S1366" s="452"/>
      <c r="T1366" s="452"/>
      <c r="U1366" s="452"/>
      <c r="V1366" s="452"/>
      <c r="W1366" s="452"/>
      <c r="X1366" s="452"/>
      <c r="Y1366" s="452"/>
      <c r="Z1366" s="452"/>
    </row>
    <row r="1367" spans="1:26" s="519" customFormat="1" ht="14.25" customHeight="1" x14ac:dyDescent="0.25">
      <c r="A1367" s="735"/>
      <c r="B1367" s="568" t="s">
        <v>8350</v>
      </c>
      <c r="C1367" s="581">
        <v>13.31</v>
      </c>
      <c r="D1367" s="581">
        <v>1.5</v>
      </c>
      <c r="E1367" s="581"/>
      <c r="F1367" s="581"/>
      <c r="G1367" s="581">
        <f t="shared" si="24"/>
        <v>19.965</v>
      </c>
      <c r="H1367" s="736"/>
      <c r="I1367" s="737"/>
      <c r="J1367" s="738"/>
      <c r="K1367" s="739"/>
      <c r="L1367" s="452"/>
      <c r="M1367" s="452"/>
      <c r="N1367" s="452"/>
      <c r="O1367" s="452"/>
      <c r="P1367" s="452"/>
      <c r="Q1367" s="452"/>
      <c r="R1367" s="452"/>
      <c r="S1367" s="452"/>
      <c r="T1367" s="452"/>
      <c r="U1367" s="452"/>
      <c r="V1367" s="452"/>
      <c r="W1367" s="452"/>
      <c r="X1367" s="452"/>
      <c r="Y1367" s="452"/>
      <c r="Z1367" s="452"/>
    </row>
    <row r="1368" spans="1:26" s="519" customFormat="1" ht="14.25" customHeight="1" x14ac:dyDescent="0.25">
      <c r="A1368" s="735"/>
      <c r="B1368" s="568" t="s">
        <v>8355</v>
      </c>
      <c r="C1368" s="581">
        <v>6.49</v>
      </c>
      <c r="D1368" s="581">
        <v>1.5</v>
      </c>
      <c r="E1368" s="581"/>
      <c r="F1368" s="581"/>
      <c r="G1368" s="581">
        <f t="shared" si="24"/>
        <v>9.7349999999999994</v>
      </c>
      <c r="H1368" s="736"/>
      <c r="I1368" s="737"/>
      <c r="J1368" s="738"/>
      <c r="K1368" s="739"/>
      <c r="L1368" s="452"/>
      <c r="M1368" s="452"/>
      <c r="N1368" s="452"/>
      <c r="O1368" s="452"/>
      <c r="P1368" s="452"/>
      <c r="Q1368" s="452"/>
      <c r="R1368" s="452"/>
      <c r="S1368" s="452"/>
      <c r="T1368" s="452"/>
      <c r="U1368" s="452"/>
      <c r="V1368" s="452"/>
      <c r="W1368" s="452"/>
      <c r="X1368" s="452"/>
      <c r="Y1368" s="452"/>
      <c r="Z1368" s="452"/>
    </row>
    <row r="1369" spans="1:26" s="519" customFormat="1" ht="14.25" customHeight="1" x14ac:dyDescent="0.25">
      <c r="A1369" s="735"/>
      <c r="B1369" s="568" t="s">
        <v>8356</v>
      </c>
      <c r="C1369" s="581">
        <v>16.88</v>
      </c>
      <c r="D1369" s="581">
        <v>1.5</v>
      </c>
      <c r="E1369" s="581"/>
      <c r="F1369" s="581"/>
      <c r="G1369" s="581">
        <f t="shared" si="24"/>
        <v>25.32</v>
      </c>
      <c r="H1369" s="736"/>
      <c r="I1369" s="737"/>
      <c r="J1369" s="738"/>
      <c r="K1369" s="739"/>
      <c r="L1369" s="452"/>
      <c r="M1369" s="452"/>
      <c r="N1369" s="452"/>
      <c r="O1369" s="452"/>
      <c r="P1369" s="452"/>
      <c r="Q1369" s="452"/>
      <c r="R1369" s="452"/>
      <c r="S1369" s="452"/>
      <c r="T1369" s="452"/>
      <c r="U1369" s="452"/>
      <c r="V1369" s="452"/>
      <c r="W1369" s="452"/>
      <c r="X1369" s="452"/>
      <c r="Y1369" s="452"/>
      <c r="Z1369" s="452"/>
    </row>
    <row r="1370" spans="1:26" ht="14.25" customHeight="1" x14ac:dyDescent="0.25">
      <c r="A1370" s="564"/>
      <c r="B1370" s="564" t="s">
        <v>8203</v>
      </c>
      <c r="C1370" s="581"/>
      <c r="D1370" s="581"/>
      <c r="E1370" s="581"/>
      <c r="F1370" s="581"/>
      <c r="G1370" s="581"/>
      <c r="H1370" s="581"/>
      <c r="I1370" s="565"/>
      <c r="J1370" s="552"/>
      <c r="K1370" s="540"/>
      <c r="L1370" s="437"/>
      <c r="M1370" s="437"/>
      <c r="N1370" s="437"/>
      <c r="O1370" s="437"/>
      <c r="P1370" s="437"/>
      <c r="Q1370" s="437"/>
      <c r="R1370" s="437"/>
      <c r="S1370" s="437"/>
      <c r="T1370" s="437"/>
      <c r="U1370" s="437"/>
      <c r="V1370" s="437"/>
      <c r="W1370" s="437"/>
      <c r="X1370" s="437"/>
      <c r="Y1370" s="437"/>
      <c r="Z1370" s="437"/>
    </row>
    <row r="1371" spans="1:26" s="519" customFormat="1" ht="14.25" customHeight="1" x14ac:dyDescent="0.25">
      <c r="A1371" s="735"/>
      <c r="B1371" s="568" t="s">
        <v>8359</v>
      </c>
      <c r="C1371" s="581">
        <v>24.21</v>
      </c>
      <c r="D1371" s="581">
        <v>1.5</v>
      </c>
      <c r="E1371" s="581"/>
      <c r="F1371" s="581"/>
      <c r="G1371" s="581">
        <f t="shared" si="24"/>
        <v>36.314999999999998</v>
      </c>
      <c r="H1371" s="736"/>
      <c r="I1371" s="737"/>
      <c r="J1371" s="738"/>
      <c r="K1371" s="739"/>
      <c r="L1371" s="452"/>
      <c r="M1371" s="452"/>
      <c r="N1371" s="452"/>
      <c r="O1371" s="452"/>
      <c r="P1371" s="452"/>
      <c r="Q1371" s="452"/>
      <c r="R1371" s="452"/>
      <c r="S1371" s="452"/>
      <c r="T1371" s="452"/>
      <c r="U1371" s="452"/>
      <c r="V1371" s="452"/>
      <c r="W1371" s="452"/>
      <c r="X1371" s="452"/>
      <c r="Y1371" s="452"/>
      <c r="Z1371" s="452"/>
    </row>
    <row r="1372" spans="1:26" s="519" customFormat="1" ht="14.25" customHeight="1" x14ac:dyDescent="0.25">
      <c r="A1372" s="735"/>
      <c r="B1372" s="568" t="s">
        <v>8346</v>
      </c>
      <c r="C1372" s="581">
        <v>9.48</v>
      </c>
      <c r="D1372" s="581">
        <v>1.5</v>
      </c>
      <c r="E1372" s="581"/>
      <c r="F1372" s="581"/>
      <c r="G1372" s="581">
        <f t="shared" si="24"/>
        <v>14.22</v>
      </c>
      <c r="H1372" s="736"/>
      <c r="I1372" s="737"/>
      <c r="J1372" s="738"/>
      <c r="K1372" s="739"/>
      <c r="L1372" s="452"/>
      <c r="M1372" s="452"/>
      <c r="N1372" s="452"/>
      <c r="O1372" s="452"/>
      <c r="P1372" s="452"/>
      <c r="Q1372" s="452"/>
      <c r="R1372" s="452"/>
      <c r="S1372" s="452"/>
      <c r="T1372" s="452"/>
      <c r="U1372" s="452"/>
      <c r="V1372" s="452"/>
      <c r="W1372" s="452"/>
      <c r="X1372" s="452"/>
      <c r="Y1372" s="452"/>
      <c r="Z1372" s="452"/>
    </row>
    <row r="1373" spans="1:26" s="519" customFormat="1" ht="14.25" customHeight="1" x14ac:dyDescent="0.25">
      <c r="A1373" s="735"/>
      <c r="B1373" s="568" t="s">
        <v>8363</v>
      </c>
      <c r="C1373" s="581">
        <v>15.19</v>
      </c>
      <c r="D1373" s="581">
        <v>1.5</v>
      </c>
      <c r="E1373" s="581"/>
      <c r="F1373" s="581"/>
      <c r="G1373" s="581">
        <f t="shared" si="24"/>
        <v>22.785</v>
      </c>
      <c r="H1373" s="736"/>
      <c r="I1373" s="737"/>
      <c r="J1373" s="738"/>
      <c r="K1373" s="739"/>
      <c r="L1373" s="452"/>
      <c r="M1373" s="452"/>
      <c r="N1373" s="452"/>
      <c r="O1373" s="452"/>
      <c r="P1373" s="452"/>
      <c r="Q1373" s="452"/>
      <c r="R1373" s="452"/>
      <c r="S1373" s="452"/>
      <c r="T1373" s="452"/>
      <c r="U1373" s="452"/>
      <c r="V1373" s="452"/>
      <c r="W1373" s="452"/>
      <c r="X1373" s="452"/>
      <c r="Y1373" s="452"/>
      <c r="Z1373" s="452"/>
    </row>
    <row r="1374" spans="1:26" s="519" customFormat="1" ht="14.25" customHeight="1" x14ac:dyDescent="0.25">
      <c r="A1374" s="735"/>
      <c r="B1374" s="568" t="s">
        <v>8366</v>
      </c>
      <c r="C1374" s="581">
        <v>23.29</v>
      </c>
      <c r="D1374" s="581">
        <v>1.5</v>
      </c>
      <c r="E1374" s="581"/>
      <c r="F1374" s="581"/>
      <c r="G1374" s="581">
        <f t="shared" si="24"/>
        <v>34.935000000000002</v>
      </c>
      <c r="H1374" s="736"/>
      <c r="I1374" s="737"/>
      <c r="J1374" s="738"/>
      <c r="K1374" s="739"/>
      <c r="L1374" s="452"/>
      <c r="M1374" s="452"/>
      <c r="N1374" s="452"/>
      <c r="O1374" s="452"/>
      <c r="P1374" s="452"/>
      <c r="Q1374" s="452"/>
      <c r="R1374" s="452"/>
      <c r="S1374" s="452"/>
      <c r="T1374" s="452"/>
      <c r="U1374" s="452"/>
      <c r="V1374" s="452"/>
      <c r="W1374" s="452"/>
      <c r="X1374" s="452"/>
      <c r="Y1374" s="452"/>
      <c r="Z1374" s="452"/>
    </row>
    <row r="1375" spans="1:26" s="519" customFormat="1" ht="14.25" customHeight="1" x14ac:dyDescent="0.25">
      <c r="A1375" s="735"/>
      <c r="B1375" s="568" t="s">
        <v>8368</v>
      </c>
      <c r="C1375" s="581">
        <v>23.29</v>
      </c>
      <c r="D1375" s="581">
        <v>1.5</v>
      </c>
      <c r="E1375" s="581"/>
      <c r="F1375" s="581"/>
      <c r="G1375" s="581">
        <f t="shared" si="24"/>
        <v>34.935000000000002</v>
      </c>
      <c r="H1375" s="736"/>
      <c r="I1375" s="737"/>
      <c r="J1375" s="738"/>
      <c r="K1375" s="739"/>
      <c r="L1375" s="452"/>
      <c r="M1375" s="452"/>
      <c r="N1375" s="452"/>
      <c r="O1375" s="452"/>
      <c r="P1375" s="452"/>
      <c r="Q1375" s="452"/>
      <c r="R1375" s="452"/>
      <c r="S1375" s="452"/>
      <c r="T1375" s="452"/>
      <c r="U1375" s="452"/>
      <c r="V1375" s="452"/>
      <c r="W1375" s="452"/>
      <c r="X1375" s="452"/>
      <c r="Y1375" s="452"/>
      <c r="Z1375" s="452"/>
    </row>
    <row r="1376" spans="1:26" s="519" customFormat="1" ht="14.25" customHeight="1" x14ac:dyDescent="0.25">
      <c r="A1376" s="735"/>
      <c r="B1376" s="568" t="s">
        <v>8370</v>
      </c>
      <c r="C1376" s="581">
        <v>10.38</v>
      </c>
      <c r="D1376" s="581">
        <v>1.5</v>
      </c>
      <c r="E1376" s="581"/>
      <c r="F1376" s="581"/>
      <c r="G1376" s="581">
        <f t="shared" si="24"/>
        <v>15.57</v>
      </c>
      <c r="H1376" s="736"/>
      <c r="I1376" s="737"/>
      <c r="J1376" s="738"/>
      <c r="K1376" s="739"/>
      <c r="L1376" s="452"/>
      <c r="M1376" s="452"/>
      <c r="N1376" s="452"/>
      <c r="O1376" s="452"/>
      <c r="P1376" s="452"/>
      <c r="Q1376" s="452"/>
      <c r="R1376" s="452"/>
      <c r="S1376" s="452"/>
      <c r="T1376" s="452"/>
      <c r="U1376" s="452"/>
      <c r="V1376" s="452"/>
      <c r="W1376" s="452"/>
      <c r="X1376" s="452"/>
      <c r="Y1376" s="452"/>
      <c r="Z1376" s="452"/>
    </row>
    <row r="1377" spans="1:26" s="519" customFormat="1" ht="14.25" customHeight="1" x14ac:dyDescent="0.25">
      <c r="A1377" s="735"/>
      <c r="B1377" s="568" t="s">
        <v>8373</v>
      </c>
      <c r="C1377" s="581">
        <v>16.38</v>
      </c>
      <c r="D1377" s="581">
        <v>1.5</v>
      </c>
      <c r="E1377" s="581"/>
      <c r="F1377" s="581"/>
      <c r="G1377" s="581">
        <f t="shared" si="24"/>
        <v>24.57</v>
      </c>
      <c r="H1377" s="736"/>
      <c r="I1377" s="737"/>
      <c r="J1377" s="738"/>
      <c r="K1377" s="739"/>
      <c r="L1377" s="452"/>
      <c r="M1377" s="452"/>
      <c r="N1377" s="452"/>
      <c r="O1377" s="452"/>
      <c r="P1377" s="452"/>
      <c r="Q1377" s="452"/>
      <c r="R1377" s="452"/>
      <c r="S1377" s="452"/>
      <c r="T1377" s="452"/>
      <c r="U1377" s="452"/>
      <c r="V1377" s="452"/>
      <c r="W1377" s="452"/>
      <c r="X1377" s="452"/>
      <c r="Y1377" s="452"/>
      <c r="Z1377" s="452"/>
    </row>
    <row r="1378" spans="1:26" s="519" customFormat="1" ht="14.25" customHeight="1" x14ac:dyDescent="0.25">
      <c r="A1378" s="735"/>
      <c r="B1378" s="568" t="s">
        <v>8374</v>
      </c>
      <c r="C1378" s="581">
        <v>11.04</v>
      </c>
      <c r="D1378" s="581">
        <v>1.5</v>
      </c>
      <c r="E1378" s="581"/>
      <c r="F1378" s="581"/>
      <c r="G1378" s="581">
        <f t="shared" si="24"/>
        <v>16.559999999999999</v>
      </c>
      <c r="H1378" s="736"/>
      <c r="I1378" s="737"/>
      <c r="J1378" s="738"/>
      <c r="K1378" s="739"/>
      <c r="L1378" s="452"/>
      <c r="M1378" s="452"/>
      <c r="N1378" s="452"/>
      <c r="O1378" s="452"/>
      <c r="P1378" s="452"/>
      <c r="Q1378" s="452"/>
      <c r="R1378" s="452"/>
      <c r="S1378" s="452"/>
      <c r="T1378" s="452"/>
      <c r="U1378" s="452"/>
      <c r="V1378" s="452"/>
      <c r="W1378" s="452"/>
      <c r="X1378" s="452"/>
      <c r="Y1378" s="452"/>
      <c r="Z1378" s="452"/>
    </row>
    <row r="1379" spans="1:26" s="519" customFormat="1" ht="14.25" customHeight="1" x14ac:dyDescent="0.25">
      <c r="A1379" s="735"/>
      <c r="B1379" s="568" t="s">
        <v>8382</v>
      </c>
      <c r="C1379" s="581">
        <v>16.010000000000002</v>
      </c>
      <c r="D1379" s="581">
        <v>1.5</v>
      </c>
      <c r="E1379" s="581"/>
      <c r="F1379" s="581"/>
      <c r="G1379" s="581">
        <f t="shared" si="24"/>
        <v>24.015000000000001</v>
      </c>
      <c r="H1379" s="736"/>
      <c r="I1379" s="737"/>
      <c r="J1379" s="738"/>
      <c r="K1379" s="739"/>
      <c r="L1379" s="452"/>
      <c r="M1379" s="452"/>
      <c r="N1379" s="452"/>
      <c r="O1379" s="452"/>
      <c r="P1379" s="452"/>
      <c r="Q1379" s="452"/>
      <c r="R1379" s="452"/>
      <c r="S1379" s="452"/>
      <c r="T1379" s="452"/>
      <c r="U1379" s="452"/>
      <c r="V1379" s="452"/>
      <c r="W1379" s="452"/>
      <c r="X1379" s="452"/>
      <c r="Y1379" s="452"/>
      <c r="Z1379" s="452"/>
    </row>
    <row r="1380" spans="1:26" s="519" customFormat="1" ht="14.25" customHeight="1" x14ac:dyDescent="0.25">
      <c r="A1380" s="735"/>
      <c r="B1380" s="568" t="s">
        <v>8383</v>
      </c>
      <c r="C1380" s="581">
        <v>14.41</v>
      </c>
      <c r="D1380" s="581">
        <v>1.5</v>
      </c>
      <c r="E1380" s="581"/>
      <c r="F1380" s="581"/>
      <c r="G1380" s="581">
        <f t="shared" si="24"/>
        <v>21.615000000000002</v>
      </c>
      <c r="H1380" s="736"/>
      <c r="I1380" s="737"/>
      <c r="J1380" s="738"/>
      <c r="K1380" s="739"/>
      <c r="L1380" s="452"/>
      <c r="M1380" s="452"/>
      <c r="N1380" s="452"/>
      <c r="O1380" s="452"/>
      <c r="P1380" s="452"/>
      <c r="Q1380" s="452"/>
      <c r="R1380" s="452"/>
      <c r="S1380" s="452"/>
      <c r="T1380" s="452"/>
      <c r="U1380" s="452"/>
      <c r="V1380" s="452"/>
      <c r="W1380" s="452"/>
      <c r="X1380" s="452"/>
      <c r="Y1380" s="452"/>
      <c r="Z1380" s="452"/>
    </row>
    <row r="1381" spans="1:26" s="519" customFormat="1" ht="14.25" customHeight="1" x14ac:dyDescent="0.25">
      <c r="A1381" s="735"/>
      <c r="B1381" s="568" t="s">
        <v>8384</v>
      </c>
      <c r="C1381" s="581">
        <v>16.010000000000002</v>
      </c>
      <c r="D1381" s="581">
        <v>1.5</v>
      </c>
      <c r="E1381" s="581"/>
      <c r="F1381" s="581"/>
      <c r="G1381" s="581">
        <f t="shared" si="24"/>
        <v>24.015000000000001</v>
      </c>
      <c r="H1381" s="736"/>
      <c r="I1381" s="737"/>
      <c r="J1381" s="738"/>
      <c r="K1381" s="739"/>
      <c r="L1381" s="452"/>
      <c r="M1381" s="452"/>
      <c r="N1381" s="452"/>
      <c r="O1381" s="452"/>
      <c r="P1381" s="452"/>
      <c r="Q1381" s="452"/>
      <c r="R1381" s="452"/>
      <c r="S1381" s="452"/>
      <c r="T1381" s="452"/>
      <c r="U1381" s="452"/>
      <c r="V1381" s="452"/>
      <c r="W1381" s="452"/>
      <c r="X1381" s="452"/>
      <c r="Y1381" s="452"/>
      <c r="Z1381" s="452"/>
    </row>
    <row r="1382" spans="1:26" s="519" customFormat="1" ht="14.25" customHeight="1" x14ac:dyDescent="0.25">
      <c r="A1382" s="735"/>
      <c r="B1382" s="568" t="s">
        <v>8386</v>
      </c>
      <c r="C1382" s="581">
        <v>16.010000000000002</v>
      </c>
      <c r="D1382" s="581">
        <v>1.5</v>
      </c>
      <c r="E1382" s="581"/>
      <c r="F1382" s="581"/>
      <c r="G1382" s="581">
        <f t="shared" si="24"/>
        <v>24.015000000000001</v>
      </c>
      <c r="H1382" s="736"/>
      <c r="I1382" s="737"/>
      <c r="J1382" s="738"/>
      <c r="K1382" s="739"/>
      <c r="L1382" s="452"/>
      <c r="M1382" s="452"/>
      <c r="N1382" s="452"/>
      <c r="O1382" s="452"/>
      <c r="P1382" s="452"/>
      <c r="Q1382" s="452"/>
      <c r="R1382" s="452"/>
      <c r="S1382" s="452"/>
      <c r="T1382" s="452"/>
      <c r="U1382" s="452"/>
      <c r="V1382" s="452"/>
      <c r="W1382" s="452"/>
      <c r="X1382" s="452"/>
      <c r="Y1382" s="452"/>
      <c r="Z1382" s="452"/>
    </row>
    <row r="1383" spans="1:26" s="519" customFormat="1" ht="14.25" customHeight="1" x14ac:dyDescent="0.25">
      <c r="A1383" s="735"/>
      <c r="B1383" s="568" t="s">
        <v>8388</v>
      </c>
      <c r="C1383" s="581">
        <v>15.71</v>
      </c>
      <c r="D1383" s="581">
        <v>1.5</v>
      </c>
      <c r="E1383" s="581"/>
      <c r="F1383" s="581"/>
      <c r="G1383" s="581">
        <f t="shared" si="24"/>
        <v>23.565000000000001</v>
      </c>
      <c r="H1383" s="736"/>
      <c r="I1383" s="737"/>
      <c r="J1383" s="738"/>
      <c r="K1383" s="739"/>
      <c r="L1383" s="452"/>
      <c r="M1383" s="452"/>
      <c r="N1383" s="452"/>
      <c r="O1383" s="452"/>
      <c r="P1383" s="452"/>
      <c r="Q1383" s="452"/>
      <c r="R1383" s="452"/>
      <c r="S1383" s="452"/>
      <c r="T1383" s="452"/>
      <c r="U1383" s="452"/>
      <c r="V1383" s="452"/>
      <c r="W1383" s="452"/>
      <c r="X1383" s="452"/>
      <c r="Y1383" s="452"/>
      <c r="Z1383" s="452"/>
    </row>
    <row r="1384" spans="1:26" s="519" customFormat="1" ht="14.25" customHeight="1" x14ac:dyDescent="0.25">
      <c r="A1384" s="735"/>
      <c r="B1384" s="568" t="s">
        <v>8391</v>
      </c>
      <c r="C1384" s="581">
        <v>16.010000000000002</v>
      </c>
      <c r="D1384" s="581">
        <v>1.5</v>
      </c>
      <c r="E1384" s="581"/>
      <c r="F1384" s="581"/>
      <c r="G1384" s="581">
        <f t="shared" si="24"/>
        <v>24.015000000000001</v>
      </c>
      <c r="H1384" s="736"/>
      <c r="I1384" s="737"/>
      <c r="J1384" s="738"/>
      <c r="K1384" s="739"/>
      <c r="L1384" s="452"/>
      <c r="M1384" s="452"/>
      <c r="N1384" s="452"/>
      <c r="O1384" s="452"/>
      <c r="P1384" s="452"/>
      <c r="Q1384" s="452"/>
      <c r="R1384" s="452"/>
      <c r="S1384" s="452"/>
      <c r="T1384" s="452"/>
      <c r="U1384" s="452"/>
      <c r="V1384" s="452"/>
      <c r="W1384" s="452"/>
      <c r="X1384" s="452"/>
      <c r="Y1384" s="452"/>
      <c r="Z1384" s="452"/>
    </row>
    <row r="1385" spans="1:26" s="519" customFormat="1" ht="14.25" customHeight="1" x14ac:dyDescent="0.25">
      <c r="A1385" s="735"/>
      <c r="B1385" s="568" t="s">
        <v>8392</v>
      </c>
      <c r="C1385" s="581">
        <v>18.72</v>
      </c>
      <c r="D1385" s="581">
        <v>1.5</v>
      </c>
      <c r="E1385" s="581"/>
      <c r="F1385" s="581"/>
      <c r="G1385" s="581">
        <f t="shared" si="24"/>
        <v>28.08</v>
      </c>
      <c r="H1385" s="736"/>
      <c r="I1385" s="737"/>
      <c r="J1385" s="738"/>
      <c r="K1385" s="739"/>
      <c r="L1385" s="452"/>
      <c r="M1385" s="452"/>
      <c r="N1385" s="452"/>
      <c r="O1385" s="452"/>
      <c r="P1385" s="452"/>
      <c r="Q1385" s="452"/>
      <c r="R1385" s="452"/>
      <c r="S1385" s="452"/>
      <c r="T1385" s="452"/>
      <c r="U1385" s="452"/>
      <c r="V1385" s="452"/>
      <c r="W1385" s="452"/>
      <c r="X1385" s="452"/>
      <c r="Y1385" s="452"/>
      <c r="Z1385" s="452"/>
    </row>
    <row r="1386" spans="1:26" s="519" customFormat="1" ht="14.25" customHeight="1" x14ac:dyDescent="0.25">
      <c r="A1386" s="735"/>
      <c r="B1386" s="568" t="s">
        <v>8394</v>
      </c>
      <c r="C1386" s="581">
        <v>15.61</v>
      </c>
      <c r="D1386" s="581">
        <v>1.5</v>
      </c>
      <c r="E1386" s="581"/>
      <c r="F1386" s="581"/>
      <c r="G1386" s="581">
        <f t="shared" si="24"/>
        <v>23.414999999999999</v>
      </c>
      <c r="H1386" s="736"/>
      <c r="I1386" s="737"/>
      <c r="J1386" s="738"/>
      <c r="K1386" s="739"/>
      <c r="L1386" s="452"/>
      <c r="M1386" s="452"/>
      <c r="N1386" s="452"/>
      <c r="O1386" s="452"/>
      <c r="P1386" s="452"/>
      <c r="Q1386" s="452"/>
      <c r="R1386" s="452"/>
      <c r="S1386" s="452"/>
      <c r="T1386" s="452"/>
      <c r="U1386" s="452"/>
      <c r="V1386" s="452"/>
      <c r="W1386" s="452"/>
      <c r="X1386" s="452"/>
      <c r="Y1386" s="452"/>
      <c r="Z1386" s="452"/>
    </row>
    <row r="1387" spans="1:26" s="519" customFormat="1" ht="14.25" customHeight="1" x14ac:dyDescent="0.25">
      <c r="A1387" s="735"/>
      <c r="B1387" s="568" t="s">
        <v>8395</v>
      </c>
      <c r="C1387" s="581">
        <v>22.51</v>
      </c>
      <c r="D1387" s="581">
        <v>1.5</v>
      </c>
      <c r="E1387" s="581"/>
      <c r="F1387" s="581"/>
      <c r="G1387" s="581">
        <f t="shared" si="24"/>
        <v>33.765000000000001</v>
      </c>
      <c r="H1387" s="736"/>
      <c r="I1387" s="737"/>
      <c r="J1387" s="738"/>
      <c r="K1387" s="739"/>
      <c r="L1387" s="452"/>
      <c r="M1387" s="452"/>
      <c r="N1387" s="452"/>
      <c r="O1387" s="452"/>
      <c r="P1387" s="452"/>
      <c r="Q1387" s="452"/>
      <c r="R1387" s="452"/>
      <c r="S1387" s="452"/>
      <c r="T1387" s="452"/>
      <c r="U1387" s="452"/>
      <c r="V1387" s="452"/>
      <c r="W1387" s="452"/>
      <c r="X1387" s="452"/>
      <c r="Y1387" s="452"/>
      <c r="Z1387" s="452"/>
    </row>
    <row r="1388" spans="1:26" s="519" customFormat="1" ht="14.25" customHeight="1" x14ac:dyDescent="0.25">
      <c r="A1388" s="735"/>
      <c r="B1388" s="568" t="s">
        <v>8400</v>
      </c>
      <c r="C1388" s="581">
        <f>93.03+46.04</f>
        <v>139.07</v>
      </c>
      <c r="D1388" s="581">
        <v>1.5</v>
      </c>
      <c r="E1388" s="581"/>
      <c r="F1388" s="581"/>
      <c r="G1388" s="581">
        <f t="shared" si="24"/>
        <v>208.60499999999999</v>
      </c>
      <c r="H1388" s="736"/>
      <c r="I1388" s="737"/>
      <c r="J1388" s="738"/>
      <c r="K1388" s="739"/>
      <c r="L1388" s="452"/>
      <c r="M1388" s="452"/>
      <c r="N1388" s="452"/>
      <c r="O1388" s="452"/>
      <c r="P1388" s="452"/>
      <c r="Q1388" s="452"/>
      <c r="R1388" s="452"/>
      <c r="S1388" s="452"/>
      <c r="T1388" s="452"/>
      <c r="U1388" s="452"/>
      <c r="V1388" s="452"/>
      <c r="W1388" s="452"/>
      <c r="X1388" s="452"/>
      <c r="Y1388" s="452"/>
      <c r="Z1388" s="452"/>
    </row>
    <row r="1389" spans="1:26" ht="14.25" customHeight="1" x14ac:dyDescent="0.25">
      <c r="A1389" s="735"/>
      <c r="B1389" s="568" t="s">
        <v>9041</v>
      </c>
      <c r="C1389" s="581">
        <v>11.78</v>
      </c>
      <c r="D1389" s="581">
        <v>1.5</v>
      </c>
      <c r="E1389" s="581"/>
      <c r="F1389" s="581"/>
      <c r="G1389" s="581">
        <f t="shared" si="24"/>
        <v>17.669999999999998</v>
      </c>
      <c r="H1389" s="736"/>
      <c r="I1389" s="737"/>
      <c r="J1389" s="738"/>
      <c r="K1389" s="739"/>
      <c r="L1389" s="452"/>
      <c r="M1389" s="452"/>
      <c r="N1389" s="452"/>
      <c r="O1389" s="452"/>
      <c r="P1389" s="452"/>
      <c r="Q1389" s="452"/>
      <c r="R1389" s="452"/>
      <c r="S1389" s="452"/>
      <c r="T1389" s="452"/>
      <c r="U1389" s="452"/>
      <c r="V1389" s="452"/>
      <c r="W1389" s="452"/>
      <c r="X1389" s="452"/>
      <c r="Y1389" s="452"/>
      <c r="Z1389" s="452"/>
    </row>
    <row r="1390" spans="1:26" s="519" customFormat="1" ht="14.25" customHeight="1" x14ac:dyDescent="0.25">
      <c r="A1390" s="735"/>
      <c r="B1390" s="568" t="s">
        <v>8402</v>
      </c>
      <c r="C1390" s="581">
        <v>12.53</v>
      </c>
      <c r="D1390" s="581">
        <v>1.5</v>
      </c>
      <c r="E1390" s="581"/>
      <c r="F1390" s="581"/>
      <c r="G1390" s="581">
        <f t="shared" si="24"/>
        <v>18.794999999999998</v>
      </c>
      <c r="H1390" s="736"/>
      <c r="I1390" s="737"/>
      <c r="J1390" s="738"/>
      <c r="K1390" s="739"/>
      <c r="L1390" s="452"/>
      <c r="M1390" s="452"/>
      <c r="N1390" s="452"/>
      <c r="O1390" s="452"/>
      <c r="P1390" s="452"/>
      <c r="Q1390" s="452"/>
      <c r="R1390" s="452"/>
      <c r="S1390" s="452"/>
      <c r="T1390" s="452"/>
      <c r="U1390" s="452"/>
      <c r="V1390" s="452"/>
      <c r="W1390" s="452"/>
      <c r="X1390" s="452"/>
      <c r="Y1390" s="452"/>
      <c r="Z1390" s="452"/>
    </row>
    <row r="1391" spans="1:26" ht="17.25" customHeight="1" x14ac:dyDescent="0.25">
      <c r="A1391" s="735"/>
      <c r="B1391" s="568" t="s">
        <v>9042</v>
      </c>
      <c r="C1391" s="581">
        <v>16.02</v>
      </c>
      <c r="D1391" s="581">
        <v>1.5</v>
      </c>
      <c r="E1391" s="581"/>
      <c r="F1391" s="581"/>
      <c r="G1391" s="581">
        <f t="shared" si="24"/>
        <v>24.03</v>
      </c>
      <c r="H1391" s="736"/>
      <c r="I1391" s="737"/>
      <c r="J1391" s="738"/>
      <c r="K1391" s="739"/>
      <c r="L1391" s="452"/>
      <c r="M1391" s="452"/>
      <c r="N1391" s="452"/>
      <c r="O1391" s="452"/>
      <c r="P1391" s="452"/>
      <c r="Q1391" s="452"/>
      <c r="R1391" s="452"/>
      <c r="S1391" s="452"/>
      <c r="T1391" s="452"/>
      <c r="U1391" s="452"/>
      <c r="V1391" s="452"/>
      <c r="W1391" s="452"/>
      <c r="X1391" s="452"/>
      <c r="Y1391" s="452"/>
      <c r="Z1391" s="452"/>
    </row>
    <row r="1392" spans="1:26" s="519" customFormat="1" ht="14.25" customHeight="1" x14ac:dyDescent="0.25">
      <c r="A1392" s="735"/>
      <c r="B1392" s="568" t="s">
        <v>9043</v>
      </c>
      <c r="C1392" s="581">
        <v>6.26</v>
      </c>
      <c r="D1392" s="581">
        <v>1.5</v>
      </c>
      <c r="E1392" s="581"/>
      <c r="F1392" s="581"/>
      <c r="G1392" s="581">
        <f t="shared" si="24"/>
        <v>9.39</v>
      </c>
      <c r="H1392" s="736"/>
      <c r="I1392" s="737"/>
      <c r="J1392" s="738"/>
      <c r="K1392" s="739"/>
      <c r="L1392" s="452"/>
      <c r="M1392" s="452"/>
      <c r="N1392" s="452"/>
      <c r="O1392" s="452"/>
      <c r="P1392" s="452"/>
      <c r="Q1392" s="452"/>
      <c r="R1392" s="452"/>
      <c r="S1392" s="452"/>
      <c r="T1392" s="452"/>
      <c r="U1392" s="452"/>
      <c r="V1392" s="452"/>
      <c r="W1392" s="452"/>
      <c r="X1392" s="452"/>
      <c r="Y1392" s="452"/>
      <c r="Z1392" s="452"/>
    </row>
    <row r="1393" spans="1:26" s="519" customFormat="1" ht="14.25" customHeight="1" x14ac:dyDescent="0.25">
      <c r="A1393" s="735"/>
      <c r="B1393" s="568" t="s">
        <v>9345</v>
      </c>
      <c r="C1393" s="581">
        <v>5.43</v>
      </c>
      <c r="D1393" s="581">
        <v>1.5</v>
      </c>
      <c r="E1393" s="581"/>
      <c r="F1393" s="581"/>
      <c r="G1393" s="581">
        <f t="shared" si="24"/>
        <v>8.1449999999999996</v>
      </c>
      <c r="H1393" s="736"/>
      <c r="I1393" s="737"/>
      <c r="J1393" s="738"/>
      <c r="K1393" s="739"/>
      <c r="L1393" s="452"/>
      <c r="M1393" s="452"/>
      <c r="N1393" s="452"/>
      <c r="O1393" s="452"/>
      <c r="P1393" s="452"/>
      <c r="Q1393" s="452"/>
      <c r="R1393" s="452"/>
      <c r="S1393" s="452"/>
      <c r="T1393" s="452"/>
      <c r="U1393" s="452"/>
      <c r="V1393" s="452"/>
      <c r="W1393" s="452"/>
      <c r="X1393" s="452"/>
      <c r="Y1393" s="452"/>
      <c r="Z1393" s="452"/>
    </row>
    <row r="1394" spans="1:26" s="519" customFormat="1" ht="14.25" customHeight="1" x14ac:dyDescent="0.25">
      <c r="A1394" s="735"/>
      <c r="B1394" s="568"/>
      <c r="C1394" s="581"/>
      <c r="D1394" s="581"/>
      <c r="E1394" s="581"/>
      <c r="F1394" s="581"/>
      <c r="G1394" s="581"/>
      <c r="H1394" s="736"/>
      <c r="I1394" s="737"/>
      <c r="J1394" s="738"/>
      <c r="K1394" s="739"/>
      <c r="L1394" s="452"/>
      <c r="M1394" s="452"/>
      <c r="N1394" s="452"/>
      <c r="O1394" s="452"/>
      <c r="P1394" s="452"/>
      <c r="Q1394" s="452"/>
      <c r="R1394" s="452"/>
      <c r="S1394" s="452"/>
      <c r="T1394" s="452"/>
      <c r="U1394" s="452"/>
      <c r="V1394" s="452"/>
      <c r="W1394" s="452"/>
      <c r="X1394" s="452"/>
      <c r="Y1394" s="452"/>
      <c r="Z1394" s="452"/>
    </row>
    <row r="1395" spans="1:26" s="519" customFormat="1" ht="14.25" customHeight="1" x14ac:dyDescent="0.25">
      <c r="A1395" s="735"/>
      <c r="B1395" s="568" t="s">
        <v>8415</v>
      </c>
      <c r="C1395" s="581"/>
      <c r="D1395" s="581"/>
      <c r="E1395" s="581"/>
      <c r="F1395" s="581"/>
      <c r="G1395" s="565">
        <f>ROUND((SUM(G1396:G1399)),2)</f>
        <v>56.49</v>
      </c>
      <c r="H1395" s="736"/>
      <c r="I1395" s="736"/>
      <c r="J1395" s="738"/>
      <c r="K1395" s="540"/>
      <c r="L1395" s="437"/>
      <c r="M1395" s="437"/>
      <c r="N1395" s="437"/>
      <c r="O1395" s="437"/>
      <c r="P1395" s="437"/>
      <c r="Q1395" s="437"/>
      <c r="R1395" s="437"/>
      <c r="S1395" s="437"/>
      <c r="T1395" s="437"/>
      <c r="U1395" s="437"/>
      <c r="V1395" s="437"/>
      <c r="W1395" s="437"/>
      <c r="X1395" s="437"/>
      <c r="Y1395" s="437"/>
      <c r="Z1395" s="437"/>
    </row>
    <row r="1396" spans="1:26" s="519" customFormat="1" ht="14.25" customHeight="1" x14ac:dyDescent="0.25">
      <c r="A1396" s="735"/>
      <c r="B1396" s="568" t="s">
        <v>8416</v>
      </c>
      <c r="C1396" s="581">
        <v>2</v>
      </c>
      <c r="D1396" s="581">
        <v>1.5</v>
      </c>
      <c r="E1396" s="581"/>
      <c r="F1396" s="581">
        <v>2.1</v>
      </c>
      <c r="G1396" s="581">
        <f>C1396*D1396*F1396</f>
        <v>6.3000000000000007</v>
      </c>
      <c r="H1396" s="736"/>
      <c r="I1396" s="737"/>
      <c r="J1396" s="738"/>
      <c r="K1396" s="739"/>
      <c r="L1396" s="452"/>
      <c r="M1396" s="452"/>
      <c r="N1396" s="452"/>
      <c r="O1396" s="452"/>
      <c r="P1396" s="452"/>
      <c r="Q1396" s="452"/>
      <c r="R1396" s="452"/>
      <c r="S1396" s="452"/>
      <c r="T1396" s="452"/>
      <c r="U1396" s="452"/>
      <c r="V1396" s="452"/>
      <c r="W1396" s="452"/>
      <c r="X1396" s="452"/>
      <c r="Y1396" s="452"/>
      <c r="Z1396" s="452"/>
    </row>
    <row r="1397" spans="1:26" s="519" customFormat="1" ht="14.25" customHeight="1" x14ac:dyDescent="0.25">
      <c r="A1397" s="735"/>
      <c r="B1397" s="568" t="s">
        <v>8301</v>
      </c>
      <c r="C1397" s="581">
        <v>9</v>
      </c>
      <c r="D1397" s="581">
        <v>1.1000000000000001</v>
      </c>
      <c r="E1397" s="581"/>
      <c r="F1397" s="581">
        <v>2.1</v>
      </c>
      <c r="G1397" s="581">
        <f t="shared" ref="G1397:G1399" si="25">C1397*D1397*F1397</f>
        <v>20.790000000000003</v>
      </c>
      <c r="H1397" s="736"/>
      <c r="I1397" s="737"/>
      <c r="J1397" s="738"/>
      <c r="K1397" s="739"/>
      <c r="L1397" s="452"/>
      <c r="M1397" s="452"/>
      <c r="N1397" s="452"/>
      <c r="O1397" s="452"/>
      <c r="P1397" s="452"/>
      <c r="Q1397" s="452"/>
      <c r="R1397" s="452"/>
      <c r="S1397" s="452"/>
      <c r="T1397" s="452"/>
      <c r="U1397" s="452"/>
      <c r="V1397" s="452"/>
      <c r="W1397" s="452"/>
      <c r="X1397" s="452"/>
      <c r="Y1397" s="452"/>
      <c r="Z1397" s="452"/>
    </row>
    <row r="1398" spans="1:26" s="519" customFormat="1" ht="14.25" customHeight="1" x14ac:dyDescent="0.25">
      <c r="A1398" s="735"/>
      <c r="B1398" s="568" t="s">
        <v>8303</v>
      </c>
      <c r="C1398" s="581">
        <v>6</v>
      </c>
      <c r="D1398" s="581">
        <v>1.6</v>
      </c>
      <c r="E1398" s="581"/>
      <c r="F1398" s="581">
        <v>2.1</v>
      </c>
      <c r="G1398" s="581">
        <f t="shared" si="25"/>
        <v>20.160000000000004</v>
      </c>
      <c r="H1398" s="736"/>
      <c r="I1398" s="741"/>
      <c r="J1398" s="738"/>
      <c r="K1398" s="739"/>
      <c r="L1398" s="452"/>
      <c r="M1398" s="452"/>
      <c r="N1398" s="452"/>
      <c r="O1398" s="452"/>
      <c r="P1398" s="452"/>
      <c r="Q1398" s="452"/>
      <c r="R1398" s="452"/>
      <c r="S1398" s="452"/>
      <c r="T1398" s="452"/>
      <c r="U1398" s="452"/>
      <c r="V1398" s="452"/>
      <c r="W1398" s="452"/>
      <c r="X1398" s="452"/>
      <c r="Y1398" s="452"/>
      <c r="Z1398" s="452"/>
    </row>
    <row r="1399" spans="1:26" s="519" customFormat="1" ht="14.25" customHeight="1" x14ac:dyDescent="0.25">
      <c r="A1399" s="735"/>
      <c r="B1399" s="568" t="s">
        <v>8304</v>
      </c>
      <c r="C1399" s="581">
        <v>2</v>
      </c>
      <c r="D1399" s="581">
        <v>2.2000000000000002</v>
      </c>
      <c r="E1399" s="581"/>
      <c r="F1399" s="581">
        <v>2.1</v>
      </c>
      <c r="G1399" s="581">
        <f t="shared" si="25"/>
        <v>9.240000000000002</v>
      </c>
      <c r="H1399" s="742"/>
      <c r="I1399" s="736"/>
      <c r="J1399" s="738"/>
      <c r="K1399" s="739"/>
      <c r="L1399" s="452"/>
      <c r="M1399" s="452"/>
      <c r="N1399" s="452"/>
      <c r="O1399" s="452"/>
      <c r="P1399" s="452"/>
      <c r="Q1399" s="452"/>
      <c r="R1399" s="452"/>
      <c r="S1399" s="452"/>
      <c r="T1399" s="452"/>
      <c r="U1399" s="452"/>
      <c r="V1399" s="452"/>
      <c r="W1399" s="452"/>
      <c r="X1399" s="452"/>
      <c r="Y1399" s="452"/>
      <c r="Z1399" s="452"/>
    </row>
    <row r="1400" spans="1:26" s="519" customFormat="1" ht="14.25" customHeight="1" x14ac:dyDescent="0.25">
      <c r="A1400" s="743"/>
      <c r="B1400" s="568"/>
      <c r="C1400" s="581"/>
      <c r="D1400" s="581"/>
      <c r="E1400" s="581"/>
      <c r="F1400" s="581"/>
      <c r="G1400" s="581"/>
      <c r="H1400" s="590"/>
      <c r="I1400" s="590"/>
      <c r="J1400" s="552"/>
      <c r="K1400" s="739"/>
      <c r="L1400" s="744"/>
      <c r="M1400" s="744"/>
      <c r="N1400" s="744"/>
      <c r="O1400" s="744"/>
      <c r="P1400" s="744"/>
      <c r="Q1400" s="744"/>
      <c r="R1400" s="744"/>
      <c r="S1400" s="744"/>
      <c r="T1400" s="744"/>
      <c r="U1400" s="744"/>
      <c r="V1400" s="744"/>
      <c r="W1400" s="744"/>
      <c r="X1400" s="744"/>
      <c r="Y1400" s="744"/>
      <c r="Z1400" s="744"/>
    </row>
    <row r="1401" spans="1:26" s="519" customFormat="1" ht="29.25" customHeight="1" x14ac:dyDescent="0.25">
      <c r="A1401" s="525" t="str">
        <f>Planilha!A307</f>
        <v>22.4</v>
      </c>
      <c r="B1401" s="734" t="s">
        <v>2141</v>
      </c>
      <c r="C1401" s="523"/>
      <c r="D1401" s="523"/>
      <c r="E1401" s="581"/>
      <c r="F1401" s="581"/>
      <c r="G1401" s="581"/>
      <c r="H1401" s="510">
        <f>ROUND(((SUM(G1402:G1406))-G1408),2)</f>
        <v>2994.84</v>
      </c>
      <c r="I1401" s="510" t="s">
        <v>164</v>
      </c>
      <c r="J1401" s="507"/>
      <c r="K1401" s="730" t="s">
        <v>9047</v>
      </c>
      <c r="L1401" s="542"/>
    </row>
    <row r="1402" spans="1:26" s="519" customFormat="1" ht="15.75" x14ac:dyDescent="0.25">
      <c r="A1402" s="525"/>
      <c r="B1402" s="568" t="s">
        <v>9044</v>
      </c>
      <c r="C1402" s="581"/>
      <c r="D1402" s="581"/>
      <c r="E1402" s="581"/>
      <c r="F1402" s="581"/>
      <c r="G1402" s="581">
        <f>H1352</f>
        <v>1109.31</v>
      </c>
      <c r="H1402" s="510"/>
      <c r="I1402" s="510"/>
      <c r="J1402" s="507"/>
      <c r="K1402" s="507"/>
      <c r="L1402" s="542"/>
    </row>
    <row r="1403" spans="1:26" s="519" customFormat="1" ht="15.75" x14ac:dyDescent="0.25">
      <c r="A1403" s="525"/>
      <c r="B1403" s="568" t="s">
        <v>9045</v>
      </c>
      <c r="C1403" s="581"/>
      <c r="D1403" s="581"/>
      <c r="E1403" s="581"/>
      <c r="F1403" s="581"/>
      <c r="G1403" s="581">
        <f>SUM(G103:G131)+SUM(G334:G337)</f>
        <v>734.86400000000003</v>
      </c>
      <c r="H1403" s="510"/>
      <c r="I1403" s="510"/>
      <c r="J1403" s="507"/>
      <c r="K1403" s="507"/>
      <c r="L1403" s="542"/>
    </row>
    <row r="1404" spans="1:26" s="519" customFormat="1" ht="31.5" x14ac:dyDescent="0.25">
      <c r="A1404" s="525"/>
      <c r="B1404" s="745" t="s">
        <v>9053</v>
      </c>
      <c r="C1404" s="581">
        <v>1</v>
      </c>
      <c r="D1404" s="581">
        <f>SUM(D103:D131)+SUM(D334:D337)</f>
        <v>282.64</v>
      </c>
      <c r="E1404" s="581"/>
      <c r="F1404" s="581">
        <v>0.4</v>
      </c>
      <c r="G1404" s="581">
        <f>(D1404*F1404)*C1404</f>
        <v>113.056</v>
      </c>
      <c r="H1404" s="510"/>
      <c r="I1404" s="510"/>
      <c r="J1404" s="507"/>
      <c r="K1404" s="507"/>
      <c r="L1404" s="542"/>
    </row>
    <row r="1405" spans="1:26" s="519" customFormat="1" ht="15.75" x14ac:dyDescent="0.25">
      <c r="A1405" s="525"/>
      <c r="B1405" s="568" t="s">
        <v>9336</v>
      </c>
      <c r="C1405" s="581">
        <v>2</v>
      </c>
      <c r="D1405" s="581">
        <f>G340</f>
        <v>437.84399999999999</v>
      </c>
      <c r="E1405" s="581"/>
      <c r="F1405" s="581"/>
      <c r="G1405" s="581">
        <f>D1405*C1405</f>
        <v>875.68799999999999</v>
      </c>
      <c r="H1405" s="510"/>
      <c r="I1405" s="510"/>
      <c r="J1405" s="507"/>
      <c r="K1405" s="507"/>
      <c r="L1405" s="542"/>
    </row>
    <row r="1406" spans="1:26" s="519" customFormat="1" ht="15.75" x14ac:dyDescent="0.25">
      <c r="A1406" s="525"/>
      <c r="B1406" s="568" t="s">
        <v>9346</v>
      </c>
      <c r="C1406" s="581">
        <v>2</v>
      </c>
      <c r="D1406" s="581"/>
      <c r="E1406" s="581">
        <f>H99</f>
        <v>103.49</v>
      </c>
      <c r="F1406" s="581"/>
      <c r="G1406" s="581">
        <f>E1406*C1406</f>
        <v>206.98</v>
      </c>
      <c r="H1406" s="510"/>
      <c r="I1406" s="510"/>
      <c r="J1406" s="507"/>
      <c r="K1406" s="507"/>
      <c r="L1406" s="542"/>
    </row>
    <row r="1407" spans="1:26" s="519" customFormat="1" ht="15.75" x14ac:dyDescent="0.25">
      <c r="A1407" s="525"/>
      <c r="B1407" s="568"/>
      <c r="C1407" s="581"/>
      <c r="D1407" s="581"/>
      <c r="E1407" s="581"/>
      <c r="F1407" s="581"/>
      <c r="G1407" s="581"/>
      <c r="H1407" s="510"/>
      <c r="I1407" s="510"/>
      <c r="J1407" s="507"/>
      <c r="K1407" s="507"/>
      <c r="L1407" s="542"/>
    </row>
    <row r="1408" spans="1:26" s="519" customFormat="1" ht="15.75" x14ac:dyDescent="0.25">
      <c r="A1408" s="525"/>
      <c r="B1408" s="568" t="s">
        <v>9046</v>
      </c>
      <c r="C1408" s="581"/>
      <c r="D1408" s="581"/>
      <c r="E1408" s="581"/>
      <c r="F1408" s="581"/>
      <c r="G1408" s="565">
        <f>ROUND((SUM(G1409:G1413)),2)</f>
        <v>45.06</v>
      </c>
      <c r="H1408" s="510"/>
      <c r="I1408" s="510"/>
      <c r="J1408" s="507"/>
      <c r="K1408" s="507"/>
      <c r="L1408" s="542"/>
    </row>
    <row r="1409" spans="1:12" s="519" customFormat="1" ht="15.75" x14ac:dyDescent="0.25">
      <c r="A1409" s="525"/>
      <c r="B1409" s="568" t="s">
        <v>8416</v>
      </c>
      <c r="C1409" s="581">
        <v>2</v>
      </c>
      <c r="D1409" s="581">
        <v>1.5</v>
      </c>
      <c r="E1409" s="581"/>
      <c r="F1409" s="581">
        <v>2.1</v>
      </c>
      <c r="G1409" s="581">
        <f>F1409*D1409*C1409</f>
        <v>6.3000000000000007</v>
      </c>
      <c r="H1409" s="510"/>
      <c r="I1409" s="510"/>
      <c r="J1409" s="507"/>
      <c r="K1409" s="507"/>
      <c r="L1409" s="542"/>
    </row>
    <row r="1410" spans="1:12" s="519" customFormat="1" ht="15.75" x14ac:dyDescent="0.25">
      <c r="A1410" s="525"/>
      <c r="B1410" s="568" t="s">
        <v>8301</v>
      </c>
      <c r="C1410" s="581">
        <v>2</v>
      </c>
      <c r="D1410" s="581">
        <v>1.1000000000000001</v>
      </c>
      <c r="E1410" s="581"/>
      <c r="F1410" s="581">
        <v>2.1</v>
      </c>
      <c r="G1410" s="581">
        <f t="shared" ref="G1410:G1413" si="26">F1410*D1410*C1410</f>
        <v>4.620000000000001</v>
      </c>
      <c r="H1410" s="510"/>
      <c r="I1410" s="510"/>
      <c r="J1410" s="507"/>
      <c r="K1410" s="507"/>
      <c r="L1410" s="542"/>
    </row>
    <row r="1411" spans="1:12" s="519" customFormat="1" ht="15.75" x14ac:dyDescent="0.25">
      <c r="A1411" s="525"/>
      <c r="B1411" s="568" t="s">
        <v>8303</v>
      </c>
      <c r="C1411" s="581">
        <v>5</v>
      </c>
      <c r="D1411" s="581">
        <v>1.6</v>
      </c>
      <c r="E1411" s="581"/>
      <c r="F1411" s="581">
        <v>2.1</v>
      </c>
      <c r="G1411" s="581">
        <f t="shared" si="26"/>
        <v>16.8</v>
      </c>
      <c r="H1411" s="510"/>
      <c r="I1411" s="510"/>
      <c r="J1411" s="507"/>
      <c r="K1411" s="507"/>
      <c r="L1411" s="542"/>
    </row>
    <row r="1412" spans="1:12" s="519" customFormat="1" ht="15.75" x14ac:dyDescent="0.25">
      <c r="A1412" s="525"/>
      <c r="B1412" s="568" t="s">
        <v>8304</v>
      </c>
      <c r="C1412" s="581">
        <v>2</v>
      </c>
      <c r="D1412" s="581">
        <v>2.2000000000000002</v>
      </c>
      <c r="E1412" s="581"/>
      <c r="F1412" s="581">
        <v>2.1</v>
      </c>
      <c r="G1412" s="581">
        <f t="shared" si="26"/>
        <v>9.240000000000002</v>
      </c>
      <c r="H1412" s="510"/>
      <c r="I1412" s="510"/>
      <c r="J1412" s="507"/>
      <c r="K1412" s="507"/>
      <c r="L1412" s="542"/>
    </row>
    <row r="1413" spans="1:12" s="519" customFormat="1" ht="15.75" x14ac:dyDescent="0.25">
      <c r="A1413" s="525"/>
      <c r="B1413" s="568" t="s">
        <v>9347</v>
      </c>
      <c r="C1413" s="581">
        <v>1</v>
      </c>
      <c r="D1413" s="581">
        <v>3</v>
      </c>
      <c r="E1413" s="581"/>
      <c r="F1413" s="581">
        <v>2.7</v>
      </c>
      <c r="G1413" s="581">
        <f t="shared" si="26"/>
        <v>8.1000000000000014</v>
      </c>
      <c r="H1413" s="510"/>
      <c r="I1413" s="510"/>
      <c r="J1413" s="507"/>
      <c r="K1413" s="507"/>
      <c r="L1413" s="542"/>
    </row>
    <row r="1414" spans="1:12" s="519" customFormat="1" ht="15.75" x14ac:dyDescent="0.25">
      <c r="A1414" s="525"/>
      <c r="B1414" s="568"/>
      <c r="C1414" s="581"/>
      <c r="D1414" s="581"/>
      <c r="E1414" s="581"/>
      <c r="F1414" s="581"/>
      <c r="G1414" s="581"/>
      <c r="H1414" s="510"/>
      <c r="I1414" s="510"/>
      <c r="J1414" s="507"/>
      <c r="K1414" s="507"/>
      <c r="L1414" s="542"/>
    </row>
    <row r="1415" spans="1:12" s="519" customFormat="1" ht="31.5" x14ac:dyDescent="0.25">
      <c r="A1415" s="525" t="str">
        <f>Planilha!A308</f>
        <v>22.5</v>
      </c>
      <c r="B1415" s="734" t="s">
        <v>2143</v>
      </c>
      <c r="C1415" s="523"/>
      <c r="D1415" s="523"/>
      <c r="E1415" s="581"/>
      <c r="F1415" s="581"/>
      <c r="G1415" s="581"/>
      <c r="H1415" s="510">
        <f>ROUND((SUM(G1417:G1510)),2)</f>
        <v>1423.48</v>
      </c>
      <c r="I1415" s="510" t="s">
        <v>164</v>
      </c>
      <c r="J1415" s="507"/>
      <c r="K1415" s="507"/>
      <c r="L1415" s="542"/>
    </row>
    <row r="1416" spans="1:12" ht="15.75" x14ac:dyDescent="0.25">
      <c r="A1416" s="564"/>
      <c r="B1416" s="564" t="s">
        <v>8130</v>
      </c>
      <c r="C1416" s="581"/>
      <c r="D1416" s="581"/>
      <c r="E1416" s="581"/>
      <c r="F1416" s="581"/>
      <c r="G1416" s="581"/>
      <c r="H1416" s="581"/>
      <c r="I1416" s="565"/>
      <c r="J1416" s="552"/>
      <c r="K1416" s="537"/>
    </row>
    <row r="1417" spans="1:12" s="519" customFormat="1" ht="15.75" x14ac:dyDescent="0.25">
      <c r="A1417" s="525"/>
      <c r="B1417" s="568" t="s">
        <v>8325</v>
      </c>
      <c r="C1417" s="581"/>
      <c r="D1417" s="523"/>
      <c r="E1417" s="581"/>
      <c r="F1417" s="581"/>
      <c r="G1417" s="581">
        <v>117.95</v>
      </c>
      <c r="H1417" s="510"/>
      <c r="I1417" s="510"/>
      <c r="J1417" s="507"/>
      <c r="K1417" s="507"/>
      <c r="L1417" s="542"/>
    </row>
    <row r="1418" spans="1:12" s="519" customFormat="1" ht="15.75" x14ac:dyDescent="0.25">
      <c r="A1418" s="525"/>
      <c r="B1418" s="568" t="s">
        <v>8326</v>
      </c>
      <c r="C1418" s="581"/>
      <c r="D1418" s="523"/>
      <c r="E1418" s="581"/>
      <c r="F1418" s="581"/>
      <c r="G1418" s="581">
        <v>3.15</v>
      </c>
      <c r="H1418" s="510"/>
      <c r="I1418" s="510"/>
      <c r="J1418" s="507"/>
      <c r="K1418" s="507"/>
      <c r="L1418" s="542"/>
    </row>
    <row r="1419" spans="1:12" s="519" customFormat="1" ht="15.75" x14ac:dyDescent="0.25">
      <c r="A1419" s="525"/>
      <c r="B1419" s="568" t="s">
        <v>8327</v>
      </c>
      <c r="C1419" s="581"/>
      <c r="D1419" s="523"/>
      <c r="E1419" s="581"/>
      <c r="F1419" s="581"/>
      <c r="G1419" s="581">
        <v>3.14</v>
      </c>
      <c r="H1419" s="510"/>
      <c r="I1419" s="510"/>
      <c r="J1419" s="507"/>
      <c r="K1419" s="507"/>
      <c r="L1419" s="542"/>
    </row>
    <row r="1420" spans="1:12" s="519" customFormat="1" ht="15.75" x14ac:dyDescent="0.25">
      <c r="A1420" s="525"/>
      <c r="B1420" s="568" t="s">
        <v>8328</v>
      </c>
      <c r="C1420" s="581"/>
      <c r="D1420" s="523"/>
      <c r="E1420" s="581"/>
      <c r="F1420" s="581"/>
      <c r="G1420" s="581">
        <v>7.68</v>
      </c>
      <c r="H1420" s="510"/>
      <c r="I1420" s="510"/>
      <c r="J1420" s="507"/>
      <c r="K1420" s="507"/>
      <c r="L1420" s="542"/>
    </row>
    <row r="1421" spans="1:12" s="519" customFormat="1" ht="15.75" x14ac:dyDescent="0.25">
      <c r="A1421" s="525"/>
      <c r="B1421" s="568" t="s">
        <v>8329</v>
      </c>
      <c r="C1421" s="581"/>
      <c r="D1421" s="523"/>
      <c r="E1421" s="581"/>
      <c r="F1421" s="581"/>
      <c r="G1421" s="581">
        <v>4.99</v>
      </c>
      <c r="H1421" s="510"/>
      <c r="I1421" s="510"/>
      <c r="J1421" s="507"/>
      <c r="K1421" s="507"/>
      <c r="L1421" s="542"/>
    </row>
    <row r="1422" spans="1:12" s="519" customFormat="1" ht="15.75" x14ac:dyDescent="0.25">
      <c r="A1422" s="525"/>
      <c r="B1422" s="568" t="s">
        <v>8330</v>
      </c>
      <c r="C1422" s="581"/>
      <c r="D1422" s="523"/>
      <c r="E1422" s="581"/>
      <c r="F1422" s="581"/>
      <c r="G1422" s="581">
        <v>88.3</v>
      </c>
      <c r="H1422" s="510"/>
      <c r="I1422" s="510"/>
      <c r="J1422" s="507"/>
      <c r="K1422" s="507"/>
      <c r="L1422" s="542"/>
    </row>
    <row r="1423" spans="1:12" s="519" customFormat="1" ht="15.75" x14ac:dyDescent="0.25">
      <c r="A1423" s="525"/>
      <c r="B1423" s="568" t="s">
        <v>8331</v>
      </c>
      <c r="C1423" s="581"/>
      <c r="D1423" s="523"/>
      <c r="E1423" s="581"/>
      <c r="F1423" s="581"/>
      <c r="G1423" s="581">
        <v>6.76</v>
      </c>
      <c r="H1423" s="510"/>
      <c r="I1423" s="510"/>
      <c r="J1423" s="507"/>
      <c r="K1423" s="507"/>
      <c r="L1423" s="542"/>
    </row>
    <row r="1424" spans="1:12" s="519" customFormat="1" ht="15.75" x14ac:dyDescent="0.25">
      <c r="A1424" s="525"/>
      <c r="B1424" s="568" t="s">
        <v>8332</v>
      </c>
      <c r="C1424" s="581"/>
      <c r="D1424" s="523"/>
      <c r="E1424" s="581"/>
      <c r="F1424" s="581"/>
      <c r="G1424" s="581">
        <v>23.53</v>
      </c>
      <c r="H1424" s="510"/>
      <c r="I1424" s="510"/>
      <c r="J1424" s="507"/>
      <c r="K1424" s="507"/>
      <c r="L1424" s="542"/>
    </row>
    <row r="1425" spans="1:12" s="519" customFormat="1" ht="15.75" x14ac:dyDescent="0.25">
      <c r="A1425" s="525"/>
      <c r="B1425" s="568" t="s">
        <v>8333</v>
      </c>
      <c r="C1425" s="581"/>
      <c r="D1425" s="523"/>
      <c r="E1425" s="581"/>
      <c r="F1425" s="581"/>
      <c r="G1425" s="581">
        <v>6.22</v>
      </c>
      <c r="H1425" s="510"/>
      <c r="I1425" s="510"/>
      <c r="J1425" s="507"/>
      <c r="K1425" s="507"/>
      <c r="L1425" s="542"/>
    </row>
    <row r="1426" spans="1:12" s="519" customFormat="1" ht="15.75" x14ac:dyDescent="0.25">
      <c r="A1426" s="525"/>
      <c r="B1426" s="568" t="s">
        <v>8334</v>
      </c>
      <c r="C1426" s="581"/>
      <c r="D1426" s="523"/>
      <c r="E1426" s="581"/>
      <c r="F1426" s="581"/>
      <c r="G1426" s="581">
        <v>6.25</v>
      </c>
      <c r="H1426" s="510"/>
      <c r="I1426" s="510"/>
      <c r="J1426" s="507"/>
      <c r="K1426" s="507"/>
      <c r="L1426" s="542"/>
    </row>
    <row r="1427" spans="1:12" s="519" customFormat="1" ht="15.75" x14ac:dyDescent="0.25">
      <c r="A1427" s="525"/>
      <c r="B1427" s="568" t="s">
        <v>8335</v>
      </c>
      <c r="C1427" s="581"/>
      <c r="D1427" s="523"/>
      <c r="E1427" s="581"/>
      <c r="F1427" s="581"/>
      <c r="G1427" s="581">
        <v>5.44</v>
      </c>
      <c r="H1427" s="510"/>
      <c r="I1427" s="510"/>
      <c r="J1427" s="507"/>
      <c r="K1427" s="507"/>
      <c r="L1427" s="542"/>
    </row>
    <row r="1428" spans="1:12" s="519" customFormat="1" ht="15.75" x14ac:dyDescent="0.25">
      <c r="A1428" s="525"/>
      <c r="B1428" s="568" t="s">
        <v>8336</v>
      </c>
      <c r="C1428" s="581"/>
      <c r="D1428" s="523"/>
      <c r="E1428" s="581"/>
      <c r="F1428" s="581"/>
      <c r="G1428" s="581">
        <v>2.02</v>
      </c>
      <c r="H1428" s="510"/>
      <c r="I1428" s="510"/>
      <c r="J1428" s="507"/>
      <c r="K1428" s="507"/>
      <c r="L1428" s="542"/>
    </row>
    <row r="1429" spans="1:12" s="519" customFormat="1" ht="15.75" x14ac:dyDescent="0.25">
      <c r="A1429" s="525"/>
      <c r="B1429" s="568" t="s">
        <v>8337</v>
      </c>
      <c r="C1429" s="581"/>
      <c r="D1429" s="523"/>
      <c r="E1429" s="581"/>
      <c r="F1429" s="581"/>
      <c r="G1429" s="581">
        <v>6.29</v>
      </c>
      <c r="H1429" s="510"/>
      <c r="I1429" s="510"/>
      <c r="J1429" s="507"/>
      <c r="K1429" s="507"/>
      <c r="L1429" s="542"/>
    </row>
    <row r="1430" spans="1:12" s="519" customFormat="1" ht="15.75" x14ac:dyDescent="0.25">
      <c r="A1430" s="525"/>
      <c r="B1430" s="568" t="s">
        <v>8338</v>
      </c>
      <c r="C1430" s="581"/>
      <c r="D1430" s="523"/>
      <c r="E1430" s="581"/>
      <c r="F1430" s="581"/>
      <c r="G1430" s="581">
        <v>6.29</v>
      </c>
      <c r="H1430" s="510"/>
      <c r="I1430" s="510"/>
      <c r="J1430" s="507"/>
      <c r="K1430" s="507"/>
      <c r="L1430" s="542"/>
    </row>
    <row r="1431" spans="1:12" s="519" customFormat="1" ht="15.75" x14ac:dyDescent="0.25">
      <c r="A1431" s="525"/>
      <c r="B1431" s="568" t="s">
        <v>8339</v>
      </c>
      <c r="C1431" s="581"/>
      <c r="D1431" s="523"/>
      <c r="E1431" s="581"/>
      <c r="F1431" s="581"/>
      <c r="G1431" s="581">
        <v>4.62</v>
      </c>
      <c r="H1431" s="510"/>
      <c r="I1431" s="510"/>
      <c r="J1431" s="507"/>
      <c r="K1431" s="507"/>
      <c r="L1431" s="542"/>
    </row>
    <row r="1432" spans="1:12" s="519" customFormat="1" ht="15.75" x14ac:dyDescent="0.25">
      <c r="A1432" s="525"/>
      <c r="B1432" s="568" t="s">
        <v>8340</v>
      </c>
      <c r="C1432" s="581"/>
      <c r="D1432" s="523"/>
      <c r="E1432" s="581"/>
      <c r="F1432" s="581"/>
      <c r="G1432" s="581">
        <v>4.2</v>
      </c>
      <c r="H1432" s="510"/>
      <c r="I1432" s="510"/>
      <c r="J1432" s="507"/>
      <c r="K1432" s="507"/>
      <c r="L1432" s="542"/>
    </row>
    <row r="1433" spans="1:12" s="519" customFormat="1" ht="15.75" x14ac:dyDescent="0.25">
      <c r="A1433" s="525"/>
      <c r="B1433" s="568" t="s">
        <v>8341</v>
      </c>
      <c r="C1433" s="581"/>
      <c r="D1433" s="523"/>
      <c r="E1433" s="581"/>
      <c r="F1433" s="581"/>
      <c r="G1433" s="581">
        <v>2.52</v>
      </c>
      <c r="H1433" s="510"/>
      <c r="I1433" s="510"/>
      <c r="J1433" s="507"/>
      <c r="K1433" s="507"/>
      <c r="L1433" s="542"/>
    </row>
    <row r="1434" spans="1:12" s="519" customFormat="1" ht="15.75" x14ac:dyDescent="0.25">
      <c r="A1434" s="525"/>
      <c r="B1434" s="568" t="s">
        <v>8342</v>
      </c>
      <c r="C1434" s="581"/>
      <c r="D1434" s="523"/>
      <c r="E1434" s="581"/>
      <c r="F1434" s="581"/>
      <c r="G1434" s="581">
        <v>7.15</v>
      </c>
      <c r="H1434" s="510"/>
      <c r="I1434" s="510"/>
      <c r="J1434" s="507"/>
      <c r="K1434" s="507"/>
      <c r="L1434" s="542"/>
    </row>
    <row r="1435" spans="1:12" s="519" customFormat="1" ht="15.75" x14ac:dyDescent="0.25">
      <c r="A1435" s="525"/>
      <c r="B1435" s="568" t="s">
        <v>8343</v>
      </c>
      <c r="C1435" s="581"/>
      <c r="D1435" s="523"/>
      <c r="E1435" s="581"/>
      <c r="F1435" s="581"/>
      <c r="G1435" s="581">
        <v>7.79</v>
      </c>
      <c r="H1435" s="510"/>
      <c r="I1435" s="510"/>
      <c r="J1435" s="507"/>
      <c r="K1435" s="507"/>
      <c r="L1435" s="542"/>
    </row>
    <row r="1436" spans="1:12" s="519" customFormat="1" ht="15.75" x14ac:dyDescent="0.25">
      <c r="A1436" s="525"/>
      <c r="B1436" s="568" t="s">
        <v>8344</v>
      </c>
      <c r="C1436" s="581"/>
      <c r="D1436" s="523"/>
      <c r="E1436" s="581"/>
      <c r="F1436" s="581"/>
      <c r="G1436" s="581">
        <v>2.2799999999999998</v>
      </c>
      <c r="H1436" s="510"/>
      <c r="I1436" s="510"/>
      <c r="J1436" s="507"/>
      <c r="K1436" s="507"/>
      <c r="L1436" s="542"/>
    </row>
    <row r="1437" spans="1:12" s="519" customFormat="1" ht="15.75" x14ac:dyDescent="0.25">
      <c r="A1437" s="525"/>
      <c r="B1437" s="568" t="s">
        <v>8345</v>
      </c>
      <c r="C1437" s="581"/>
      <c r="D1437" s="523"/>
      <c r="E1437" s="581"/>
      <c r="F1437" s="581"/>
      <c r="G1437" s="581">
        <v>3.36</v>
      </c>
      <c r="H1437" s="510"/>
      <c r="I1437" s="510"/>
      <c r="J1437" s="507"/>
      <c r="K1437" s="507"/>
      <c r="L1437" s="542"/>
    </row>
    <row r="1438" spans="1:12" s="519" customFormat="1" ht="15.75" x14ac:dyDescent="0.25">
      <c r="A1438" s="525"/>
      <c r="B1438" s="568" t="s">
        <v>8346</v>
      </c>
      <c r="C1438" s="581"/>
      <c r="D1438" s="523"/>
      <c r="E1438" s="581"/>
      <c r="F1438" s="581"/>
      <c r="G1438" s="581">
        <v>8.52</v>
      </c>
      <c r="H1438" s="510"/>
      <c r="I1438" s="510"/>
      <c r="J1438" s="507"/>
      <c r="K1438" s="507"/>
      <c r="L1438" s="542"/>
    </row>
    <row r="1439" spans="1:12" s="519" customFormat="1" ht="15.75" x14ac:dyDescent="0.25">
      <c r="A1439" s="525"/>
      <c r="B1439" s="568" t="s">
        <v>8347</v>
      </c>
      <c r="C1439" s="581"/>
      <c r="D1439" s="523"/>
      <c r="E1439" s="581"/>
      <c r="F1439" s="581"/>
      <c r="G1439" s="581">
        <v>7.84</v>
      </c>
      <c r="H1439" s="510"/>
      <c r="I1439" s="510"/>
      <c r="J1439" s="507"/>
      <c r="K1439" s="507"/>
      <c r="L1439" s="542"/>
    </row>
    <row r="1440" spans="1:12" s="519" customFormat="1" ht="15.75" x14ac:dyDescent="0.25">
      <c r="A1440" s="525"/>
      <c r="B1440" s="568" t="s">
        <v>8348</v>
      </c>
      <c r="C1440" s="581"/>
      <c r="D1440" s="523"/>
      <c r="E1440" s="581"/>
      <c r="F1440" s="581"/>
      <c r="G1440" s="581">
        <v>7.53</v>
      </c>
      <c r="H1440" s="510"/>
      <c r="I1440" s="510"/>
      <c r="J1440" s="507"/>
      <c r="K1440" s="507"/>
      <c r="L1440" s="542"/>
    </row>
    <row r="1441" spans="1:12" s="519" customFormat="1" ht="15.75" x14ac:dyDescent="0.25">
      <c r="A1441" s="525"/>
      <c r="B1441" s="568" t="s">
        <v>8349</v>
      </c>
      <c r="C1441" s="581"/>
      <c r="D1441" s="523"/>
      <c r="E1441" s="581"/>
      <c r="F1441" s="581"/>
      <c r="G1441" s="581">
        <v>11.06</v>
      </c>
      <c r="H1441" s="510"/>
      <c r="I1441" s="510"/>
      <c r="J1441" s="507"/>
      <c r="K1441" s="507"/>
      <c r="L1441" s="542"/>
    </row>
    <row r="1442" spans="1:12" s="519" customFormat="1" ht="15.75" x14ac:dyDescent="0.25">
      <c r="A1442" s="525"/>
      <c r="B1442" s="568" t="s">
        <v>8350</v>
      </c>
      <c r="C1442" s="581"/>
      <c r="D1442" s="523"/>
      <c r="E1442" s="581"/>
      <c r="F1442" s="581"/>
      <c r="G1442" s="581">
        <v>11.06</v>
      </c>
      <c r="H1442" s="510"/>
      <c r="I1442" s="510"/>
      <c r="J1442" s="507"/>
      <c r="K1442" s="507"/>
      <c r="L1442" s="542"/>
    </row>
    <row r="1443" spans="1:12" s="519" customFormat="1" ht="15.75" x14ac:dyDescent="0.25">
      <c r="A1443" s="525"/>
      <c r="B1443" s="568" t="s">
        <v>8351</v>
      </c>
      <c r="C1443" s="581"/>
      <c r="D1443" s="523"/>
      <c r="E1443" s="581"/>
      <c r="F1443" s="581"/>
      <c r="G1443" s="581">
        <v>1.8</v>
      </c>
      <c r="H1443" s="510"/>
      <c r="I1443" s="510"/>
      <c r="J1443" s="507"/>
      <c r="K1443" s="507"/>
      <c r="L1443" s="542"/>
    </row>
    <row r="1444" spans="1:12" s="519" customFormat="1" ht="15.75" x14ac:dyDescent="0.25">
      <c r="A1444" s="525"/>
      <c r="B1444" s="568" t="s">
        <v>8352</v>
      </c>
      <c r="C1444" s="581"/>
      <c r="D1444" s="523"/>
      <c r="E1444" s="581"/>
      <c r="F1444" s="581"/>
      <c r="G1444" s="581">
        <v>3.97</v>
      </c>
      <c r="H1444" s="510"/>
      <c r="I1444" s="510"/>
      <c r="J1444" s="507"/>
      <c r="K1444" s="507"/>
      <c r="L1444" s="542"/>
    </row>
    <row r="1445" spans="1:12" s="519" customFormat="1" ht="15.75" x14ac:dyDescent="0.25">
      <c r="A1445" s="525"/>
      <c r="B1445" s="568" t="s">
        <v>8353</v>
      </c>
      <c r="C1445" s="581"/>
      <c r="D1445" s="523"/>
      <c r="E1445" s="581"/>
      <c r="F1445" s="581"/>
      <c r="G1445" s="581">
        <v>12.41</v>
      </c>
      <c r="H1445" s="510"/>
      <c r="I1445" s="510"/>
      <c r="J1445" s="507"/>
      <c r="K1445" s="507"/>
      <c r="L1445" s="542"/>
    </row>
    <row r="1446" spans="1:12" s="519" customFormat="1" ht="15.75" x14ac:dyDescent="0.25">
      <c r="A1446" s="525"/>
      <c r="B1446" s="568" t="s">
        <v>8354</v>
      </c>
      <c r="C1446" s="581"/>
      <c r="D1446" s="523"/>
      <c r="E1446" s="581"/>
      <c r="F1446" s="581"/>
      <c r="G1446" s="581">
        <v>26.07</v>
      </c>
      <c r="H1446" s="510"/>
      <c r="I1446" s="510"/>
      <c r="J1446" s="507"/>
      <c r="K1446" s="507"/>
      <c r="L1446" s="542"/>
    </row>
    <row r="1447" spans="1:12" s="519" customFormat="1" ht="15.75" x14ac:dyDescent="0.25">
      <c r="A1447" s="525"/>
      <c r="B1447" s="568" t="s">
        <v>8355</v>
      </c>
      <c r="C1447" s="581"/>
      <c r="D1447" s="523"/>
      <c r="E1447" s="581"/>
      <c r="F1447" s="581"/>
      <c r="G1447" s="581">
        <v>2.58</v>
      </c>
      <c r="H1447" s="510"/>
      <c r="I1447" s="510"/>
      <c r="J1447" s="507"/>
      <c r="K1447" s="507"/>
      <c r="L1447" s="542"/>
    </row>
    <row r="1448" spans="1:12" s="519" customFormat="1" ht="15.75" x14ac:dyDescent="0.25">
      <c r="A1448" s="525"/>
      <c r="B1448" s="568" t="s">
        <v>8356</v>
      </c>
      <c r="C1448" s="581"/>
      <c r="D1448" s="523"/>
      <c r="E1448" s="581"/>
      <c r="F1448" s="581"/>
      <c r="G1448" s="581">
        <v>17.37</v>
      </c>
      <c r="H1448" s="510"/>
      <c r="I1448" s="510"/>
      <c r="J1448" s="507"/>
      <c r="K1448" s="507"/>
      <c r="L1448" s="542"/>
    </row>
    <row r="1449" spans="1:12" s="519" customFormat="1" ht="15.75" x14ac:dyDescent="0.25">
      <c r="A1449" s="525"/>
      <c r="B1449" s="568" t="s">
        <v>8357</v>
      </c>
      <c r="C1449" s="581"/>
      <c r="D1449" s="523"/>
      <c r="E1449" s="581"/>
      <c r="F1449" s="581"/>
      <c r="G1449" s="581">
        <v>1.8</v>
      </c>
      <c r="H1449" s="510"/>
      <c r="I1449" s="510"/>
      <c r="J1449" s="507"/>
      <c r="K1449" s="507"/>
      <c r="L1449" s="542"/>
    </row>
    <row r="1450" spans="1:12" s="519" customFormat="1" ht="15.75" x14ac:dyDescent="0.25">
      <c r="A1450" s="525"/>
      <c r="B1450" s="568" t="s">
        <v>8358</v>
      </c>
      <c r="C1450" s="581"/>
      <c r="D1450" s="523"/>
      <c r="E1450" s="581"/>
      <c r="F1450" s="581"/>
      <c r="G1450" s="581">
        <v>10.64</v>
      </c>
      <c r="H1450" s="510"/>
      <c r="I1450" s="510"/>
      <c r="J1450" s="507"/>
      <c r="K1450" s="507"/>
      <c r="L1450" s="542"/>
    </row>
    <row r="1451" spans="1:12" ht="15.75" x14ac:dyDescent="0.25">
      <c r="A1451" s="564"/>
      <c r="B1451" s="564" t="s">
        <v>8203</v>
      </c>
      <c r="C1451" s="581"/>
      <c r="D1451" s="581"/>
      <c r="E1451" s="581"/>
      <c r="F1451" s="581"/>
      <c r="G1451" s="581"/>
      <c r="H1451" s="581"/>
      <c r="I1451" s="565"/>
      <c r="J1451" s="552"/>
      <c r="K1451" s="537"/>
    </row>
    <row r="1452" spans="1:12" s="519" customFormat="1" ht="15.75" x14ac:dyDescent="0.25">
      <c r="A1452" s="525"/>
      <c r="B1452" s="515" t="s">
        <v>8359</v>
      </c>
      <c r="C1452" s="581"/>
      <c r="D1452" s="523"/>
      <c r="E1452" s="581"/>
      <c r="F1452" s="581"/>
      <c r="G1452" s="581">
        <v>32.46</v>
      </c>
      <c r="H1452" s="510"/>
      <c r="I1452" s="510"/>
      <c r="J1452" s="507"/>
      <c r="K1452" s="507"/>
      <c r="L1452" s="542"/>
    </row>
    <row r="1453" spans="1:12" s="519" customFormat="1" ht="15.75" x14ac:dyDescent="0.25">
      <c r="A1453" s="525"/>
      <c r="B1453" s="515" t="s">
        <v>8360</v>
      </c>
      <c r="C1453" s="581"/>
      <c r="D1453" s="523"/>
      <c r="E1453" s="581"/>
      <c r="F1453" s="581"/>
      <c r="G1453" s="581">
        <v>10.7</v>
      </c>
      <c r="H1453" s="510"/>
      <c r="I1453" s="510"/>
      <c r="J1453" s="507"/>
      <c r="K1453" s="507"/>
      <c r="L1453" s="542"/>
    </row>
    <row r="1454" spans="1:12" s="519" customFormat="1" ht="15.75" x14ac:dyDescent="0.25">
      <c r="A1454" s="525"/>
      <c r="B1454" s="515" t="s">
        <v>8361</v>
      </c>
      <c r="C1454" s="581"/>
      <c r="D1454" s="523"/>
      <c r="E1454" s="581"/>
      <c r="F1454" s="581"/>
      <c r="G1454" s="581">
        <v>5.47</v>
      </c>
      <c r="H1454" s="510"/>
      <c r="I1454" s="510"/>
      <c r="J1454" s="507"/>
      <c r="K1454" s="507"/>
      <c r="L1454" s="542"/>
    </row>
    <row r="1455" spans="1:12" s="519" customFormat="1" ht="15.75" x14ac:dyDescent="0.25">
      <c r="A1455" s="525"/>
      <c r="B1455" s="515" t="s">
        <v>8362</v>
      </c>
      <c r="C1455" s="581"/>
      <c r="D1455" s="523"/>
      <c r="E1455" s="581"/>
      <c r="F1455" s="581"/>
      <c r="G1455" s="581">
        <v>4</v>
      </c>
      <c r="H1455" s="510"/>
      <c r="I1455" s="510"/>
      <c r="J1455" s="507"/>
      <c r="K1455" s="507"/>
      <c r="L1455" s="542"/>
    </row>
    <row r="1456" spans="1:12" s="519" customFormat="1" ht="15.75" x14ac:dyDescent="0.25">
      <c r="A1456" s="525"/>
      <c r="B1456" s="515" t="s">
        <v>8346</v>
      </c>
      <c r="C1456" s="581"/>
      <c r="D1456" s="523"/>
      <c r="E1456" s="581"/>
      <c r="F1456" s="581"/>
      <c r="G1456" s="581">
        <v>5.61</v>
      </c>
      <c r="H1456" s="510"/>
      <c r="I1456" s="510"/>
      <c r="J1456" s="507"/>
      <c r="K1456" s="507"/>
      <c r="L1456" s="542"/>
    </row>
    <row r="1457" spans="1:12" s="519" customFormat="1" ht="15.75" x14ac:dyDescent="0.25">
      <c r="A1457" s="525"/>
      <c r="B1457" s="515" t="s">
        <v>8363</v>
      </c>
      <c r="C1457" s="581"/>
      <c r="D1457" s="523"/>
      <c r="E1457" s="581"/>
      <c r="F1457" s="581"/>
      <c r="G1457" s="581">
        <v>14.43</v>
      </c>
      <c r="H1457" s="510"/>
      <c r="I1457" s="510"/>
      <c r="J1457" s="507"/>
      <c r="K1457" s="507"/>
      <c r="L1457" s="542"/>
    </row>
    <row r="1458" spans="1:12" s="519" customFormat="1" ht="15.75" x14ac:dyDescent="0.25">
      <c r="A1458" s="525"/>
      <c r="B1458" s="515" t="s">
        <v>8364</v>
      </c>
      <c r="C1458" s="581"/>
      <c r="D1458" s="523"/>
      <c r="E1458" s="581"/>
      <c r="F1458" s="581"/>
      <c r="G1458" s="581">
        <v>2.13</v>
      </c>
      <c r="H1458" s="510"/>
      <c r="I1458" s="510"/>
      <c r="J1458" s="507"/>
      <c r="K1458" s="507"/>
      <c r="L1458" s="542"/>
    </row>
    <row r="1459" spans="1:12" s="519" customFormat="1" ht="15.75" x14ac:dyDescent="0.25">
      <c r="A1459" s="525"/>
      <c r="B1459" s="515" t="s">
        <v>8365</v>
      </c>
      <c r="C1459" s="581"/>
      <c r="D1459" s="523"/>
      <c r="E1459" s="581"/>
      <c r="F1459" s="581"/>
      <c r="G1459" s="581">
        <v>17.8</v>
      </c>
      <c r="H1459" s="510"/>
      <c r="I1459" s="510"/>
      <c r="J1459" s="507"/>
      <c r="K1459" s="507"/>
      <c r="L1459" s="542"/>
    </row>
    <row r="1460" spans="1:12" s="519" customFormat="1" ht="15.75" x14ac:dyDescent="0.25">
      <c r="A1460" s="525"/>
      <c r="B1460" s="515" t="s">
        <v>8366</v>
      </c>
      <c r="C1460" s="581"/>
      <c r="D1460" s="523"/>
      <c r="E1460" s="581"/>
      <c r="F1460" s="581"/>
      <c r="G1460" s="581">
        <v>33.82</v>
      </c>
      <c r="H1460" s="510"/>
      <c r="I1460" s="510"/>
      <c r="J1460" s="507"/>
      <c r="K1460" s="507"/>
      <c r="L1460" s="542"/>
    </row>
    <row r="1461" spans="1:12" s="519" customFormat="1" ht="15.75" x14ac:dyDescent="0.25">
      <c r="A1461" s="525"/>
      <c r="B1461" s="515" t="s">
        <v>8367</v>
      </c>
      <c r="C1461" s="581"/>
      <c r="D1461" s="523"/>
      <c r="E1461" s="581"/>
      <c r="F1461" s="581"/>
      <c r="G1461" s="581">
        <v>4.47</v>
      </c>
      <c r="H1461" s="510"/>
      <c r="I1461" s="510"/>
      <c r="J1461" s="507"/>
      <c r="K1461" s="507"/>
      <c r="L1461" s="542"/>
    </row>
    <row r="1462" spans="1:12" s="519" customFormat="1" ht="15.75" x14ac:dyDescent="0.25">
      <c r="A1462" s="525"/>
      <c r="B1462" s="515" t="s">
        <v>8368</v>
      </c>
      <c r="C1462" s="581"/>
      <c r="D1462" s="523"/>
      <c r="E1462" s="581"/>
      <c r="F1462" s="581"/>
      <c r="G1462" s="581">
        <v>37.97</v>
      </c>
      <c r="H1462" s="510"/>
      <c r="I1462" s="510"/>
      <c r="J1462" s="507"/>
      <c r="K1462" s="507"/>
      <c r="L1462" s="542"/>
    </row>
    <row r="1463" spans="1:12" s="519" customFormat="1" ht="15.75" x14ac:dyDescent="0.25">
      <c r="A1463" s="525"/>
      <c r="B1463" s="515" t="s">
        <v>8369</v>
      </c>
      <c r="C1463" s="581"/>
      <c r="D1463" s="523"/>
      <c r="E1463" s="581"/>
      <c r="F1463" s="581"/>
      <c r="G1463" s="581">
        <v>4.57</v>
      </c>
      <c r="H1463" s="510"/>
      <c r="I1463" s="510"/>
      <c r="J1463" s="507"/>
      <c r="K1463" s="507"/>
      <c r="L1463" s="542"/>
    </row>
    <row r="1464" spans="1:12" s="519" customFormat="1" ht="15.75" x14ac:dyDescent="0.25">
      <c r="A1464" s="525"/>
      <c r="B1464" s="515" t="s">
        <v>8370</v>
      </c>
      <c r="C1464" s="581"/>
      <c r="D1464" s="523"/>
      <c r="E1464" s="581"/>
      <c r="F1464" s="581"/>
      <c r="G1464" s="581">
        <v>5.83</v>
      </c>
      <c r="H1464" s="510"/>
      <c r="I1464" s="510"/>
      <c r="J1464" s="507"/>
      <c r="K1464" s="507"/>
      <c r="L1464" s="542"/>
    </row>
    <row r="1465" spans="1:12" s="519" customFormat="1" ht="15.75" x14ac:dyDescent="0.25">
      <c r="A1465" s="525"/>
      <c r="B1465" s="515" t="s">
        <v>8371</v>
      </c>
      <c r="C1465" s="581"/>
      <c r="D1465" s="523"/>
      <c r="E1465" s="581"/>
      <c r="F1465" s="581"/>
      <c r="G1465" s="581">
        <v>2.54</v>
      </c>
      <c r="H1465" s="510"/>
      <c r="I1465" s="510"/>
      <c r="J1465" s="507"/>
      <c r="K1465" s="507"/>
      <c r="L1465" s="542"/>
    </row>
    <row r="1466" spans="1:12" s="519" customFormat="1" ht="15.75" x14ac:dyDescent="0.25">
      <c r="A1466" s="525"/>
      <c r="B1466" s="515" t="s">
        <v>8372</v>
      </c>
      <c r="C1466" s="581"/>
      <c r="D1466" s="523"/>
      <c r="E1466" s="581"/>
      <c r="F1466" s="581"/>
      <c r="G1466" s="581">
        <v>2.54</v>
      </c>
      <c r="H1466" s="510"/>
      <c r="I1466" s="510"/>
      <c r="J1466" s="507"/>
      <c r="K1466" s="507"/>
      <c r="L1466" s="542"/>
    </row>
    <row r="1467" spans="1:12" s="519" customFormat="1" ht="15.75" x14ac:dyDescent="0.25">
      <c r="A1467" s="525"/>
      <c r="B1467" s="515" t="s">
        <v>8373</v>
      </c>
      <c r="C1467" s="581"/>
      <c r="D1467" s="523"/>
      <c r="E1467" s="581"/>
      <c r="F1467" s="581"/>
      <c r="G1467" s="581">
        <v>12.6</v>
      </c>
      <c r="H1467" s="510"/>
      <c r="I1467" s="510"/>
      <c r="J1467" s="507"/>
      <c r="K1467" s="507"/>
      <c r="L1467" s="542"/>
    </row>
    <row r="1468" spans="1:12" s="519" customFormat="1" ht="15.75" x14ac:dyDescent="0.25">
      <c r="A1468" s="525"/>
      <c r="B1468" s="515" t="s">
        <v>8374</v>
      </c>
      <c r="C1468" s="581"/>
      <c r="D1468" s="523"/>
      <c r="E1468" s="581"/>
      <c r="F1468" s="581"/>
      <c r="G1468" s="581">
        <v>7.6</v>
      </c>
      <c r="H1468" s="510"/>
      <c r="I1468" s="510"/>
      <c r="J1468" s="507"/>
      <c r="K1468" s="507"/>
      <c r="L1468" s="542"/>
    </row>
    <row r="1469" spans="1:12" s="519" customFormat="1" ht="15.75" x14ac:dyDescent="0.25">
      <c r="A1469" s="525"/>
      <c r="B1469" s="515" t="s">
        <v>8375</v>
      </c>
      <c r="C1469" s="581"/>
      <c r="D1469" s="523"/>
      <c r="E1469" s="581"/>
      <c r="F1469" s="581"/>
      <c r="G1469" s="581">
        <v>7.7</v>
      </c>
      <c r="H1469" s="510"/>
      <c r="I1469" s="510"/>
      <c r="J1469" s="507"/>
      <c r="K1469" s="507"/>
      <c r="L1469" s="542"/>
    </row>
    <row r="1470" spans="1:12" s="519" customFormat="1" ht="15.75" x14ac:dyDescent="0.25">
      <c r="A1470" s="525"/>
      <c r="B1470" s="515" t="s">
        <v>8376</v>
      </c>
      <c r="C1470" s="581"/>
      <c r="D1470" s="523"/>
      <c r="E1470" s="581"/>
      <c r="F1470" s="581"/>
      <c r="G1470" s="581">
        <v>42.8</v>
      </c>
      <c r="H1470" s="510"/>
      <c r="I1470" s="510"/>
      <c r="J1470" s="507"/>
      <c r="K1470" s="507"/>
      <c r="L1470" s="542"/>
    </row>
    <row r="1471" spans="1:12" s="519" customFormat="1" ht="15.75" x14ac:dyDescent="0.25">
      <c r="A1471" s="525"/>
      <c r="B1471" s="515" t="s">
        <v>8377</v>
      </c>
      <c r="C1471" s="581"/>
      <c r="D1471" s="523"/>
      <c r="E1471" s="581"/>
      <c r="F1471" s="581"/>
      <c r="G1471" s="581">
        <v>16.62</v>
      </c>
      <c r="H1471" s="510"/>
      <c r="I1471" s="510"/>
      <c r="J1471" s="507"/>
      <c r="K1471" s="507"/>
      <c r="L1471" s="542"/>
    </row>
    <row r="1472" spans="1:12" s="519" customFormat="1" ht="15.75" x14ac:dyDescent="0.25">
      <c r="A1472" s="525"/>
      <c r="B1472" s="515" t="s">
        <v>8378</v>
      </c>
      <c r="C1472" s="581"/>
      <c r="D1472" s="523"/>
      <c r="E1472" s="581"/>
      <c r="F1472" s="581"/>
      <c r="G1472" s="581">
        <v>13.1</v>
      </c>
      <c r="H1472" s="510"/>
      <c r="I1472" s="510"/>
      <c r="J1472" s="507"/>
      <c r="K1472" s="507"/>
      <c r="L1472" s="542"/>
    </row>
    <row r="1473" spans="1:12" s="519" customFormat="1" ht="15.75" x14ac:dyDescent="0.25">
      <c r="A1473" s="525"/>
      <c r="B1473" s="515" t="s">
        <v>8379</v>
      </c>
      <c r="C1473" s="581"/>
      <c r="D1473" s="523"/>
      <c r="E1473" s="581"/>
      <c r="F1473" s="581"/>
      <c r="G1473" s="581">
        <v>13.1</v>
      </c>
      <c r="H1473" s="510"/>
      <c r="I1473" s="510"/>
      <c r="J1473" s="507"/>
      <c r="K1473" s="507"/>
      <c r="L1473" s="542"/>
    </row>
    <row r="1474" spans="1:12" s="519" customFormat="1" ht="15.75" x14ac:dyDescent="0.25">
      <c r="A1474" s="525"/>
      <c r="B1474" s="515" t="s">
        <v>8380</v>
      </c>
      <c r="C1474" s="581"/>
      <c r="D1474" s="523"/>
      <c r="E1474" s="581"/>
      <c r="F1474" s="581"/>
      <c r="G1474" s="581">
        <v>16.96</v>
      </c>
      <c r="H1474" s="510"/>
      <c r="I1474" s="510"/>
      <c r="J1474" s="507"/>
      <c r="K1474" s="507"/>
      <c r="L1474" s="542"/>
    </row>
    <row r="1475" spans="1:12" s="519" customFormat="1" ht="15.75" x14ac:dyDescent="0.25">
      <c r="A1475" s="525"/>
      <c r="B1475" s="515" t="s">
        <v>8381</v>
      </c>
      <c r="C1475" s="581"/>
      <c r="D1475" s="523"/>
      <c r="E1475" s="581"/>
      <c r="F1475" s="581"/>
      <c r="G1475" s="581">
        <v>5.13</v>
      </c>
      <c r="H1475" s="510"/>
      <c r="I1475" s="510"/>
      <c r="J1475" s="507"/>
      <c r="K1475" s="507"/>
      <c r="L1475" s="542"/>
    </row>
    <row r="1476" spans="1:12" s="519" customFormat="1" ht="15.75" x14ac:dyDescent="0.25">
      <c r="A1476" s="525"/>
      <c r="B1476" s="515" t="s">
        <v>8381</v>
      </c>
      <c r="C1476" s="581"/>
      <c r="D1476" s="523"/>
      <c r="E1476" s="581"/>
      <c r="F1476" s="581"/>
      <c r="G1476" s="581">
        <v>5.13</v>
      </c>
      <c r="H1476" s="510"/>
      <c r="I1476" s="510"/>
      <c r="J1476" s="507"/>
      <c r="K1476" s="507"/>
      <c r="L1476" s="542"/>
    </row>
    <row r="1477" spans="1:12" s="519" customFormat="1" ht="15.75" x14ac:dyDescent="0.25">
      <c r="A1477" s="525"/>
      <c r="B1477" s="515" t="s">
        <v>8382</v>
      </c>
      <c r="C1477" s="581"/>
      <c r="D1477" s="523"/>
      <c r="E1477" s="581"/>
      <c r="F1477" s="581"/>
      <c r="G1477" s="581">
        <v>15.03</v>
      </c>
      <c r="H1477" s="510"/>
      <c r="I1477" s="510"/>
      <c r="J1477" s="507"/>
      <c r="K1477" s="507"/>
      <c r="L1477" s="542"/>
    </row>
    <row r="1478" spans="1:12" s="519" customFormat="1" ht="15.75" x14ac:dyDescent="0.25">
      <c r="A1478" s="525"/>
      <c r="B1478" s="515" t="s">
        <v>8383</v>
      </c>
      <c r="C1478" s="581"/>
      <c r="D1478" s="523"/>
      <c r="E1478" s="581"/>
      <c r="F1478" s="581"/>
      <c r="G1478" s="581">
        <v>11.02</v>
      </c>
      <c r="H1478" s="510"/>
      <c r="I1478" s="510"/>
      <c r="J1478" s="507"/>
      <c r="K1478" s="507"/>
      <c r="L1478" s="542"/>
    </row>
    <row r="1479" spans="1:12" s="519" customFormat="1" ht="15.75" x14ac:dyDescent="0.25">
      <c r="A1479" s="525"/>
      <c r="B1479" s="515" t="s">
        <v>8384</v>
      </c>
      <c r="C1479" s="581"/>
      <c r="D1479" s="523"/>
      <c r="E1479" s="581"/>
      <c r="F1479" s="581"/>
      <c r="G1479" s="581">
        <v>12.8</v>
      </c>
      <c r="H1479" s="510"/>
      <c r="I1479" s="510"/>
      <c r="J1479" s="507"/>
      <c r="K1479" s="507"/>
      <c r="L1479" s="542"/>
    </row>
    <row r="1480" spans="1:12" s="519" customFormat="1" ht="15.75" x14ac:dyDescent="0.25">
      <c r="A1480" s="525"/>
      <c r="B1480" s="515" t="s">
        <v>8385</v>
      </c>
      <c r="C1480" s="581"/>
      <c r="D1480" s="523"/>
      <c r="E1480" s="581"/>
      <c r="F1480" s="581"/>
      <c r="G1480" s="581">
        <v>1.8</v>
      </c>
      <c r="H1480" s="510"/>
      <c r="I1480" s="510"/>
      <c r="J1480" s="507"/>
      <c r="K1480" s="507"/>
      <c r="L1480" s="542"/>
    </row>
    <row r="1481" spans="1:12" s="519" customFormat="1" ht="15.75" x14ac:dyDescent="0.25">
      <c r="A1481" s="525"/>
      <c r="B1481" s="515" t="s">
        <v>8386</v>
      </c>
      <c r="C1481" s="581"/>
      <c r="D1481" s="523"/>
      <c r="E1481" s="581"/>
      <c r="F1481" s="581"/>
      <c r="G1481" s="581">
        <v>12.8</v>
      </c>
      <c r="H1481" s="510"/>
      <c r="I1481" s="510"/>
      <c r="J1481" s="507"/>
      <c r="K1481" s="507"/>
      <c r="L1481" s="542"/>
    </row>
    <row r="1482" spans="1:12" s="519" customFormat="1" ht="15.75" x14ac:dyDescent="0.25">
      <c r="A1482" s="525"/>
      <c r="B1482" s="515" t="s">
        <v>8387</v>
      </c>
      <c r="C1482" s="581"/>
      <c r="D1482" s="523"/>
      <c r="E1482" s="581"/>
      <c r="F1482" s="581"/>
      <c r="G1482" s="581">
        <v>1.8</v>
      </c>
      <c r="H1482" s="510"/>
      <c r="I1482" s="510"/>
      <c r="J1482" s="507"/>
      <c r="K1482" s="507"/>
      <c r="L1482" s="542"/>
    </row>
    <row r="1483" spans="1:12" s="519" customFormat="1" ht="15.75" x14ac:dyDescent="0.25">
      <c r="A1483" s="525"/>
      <c r="B1483" s="515" t="s">
        <v>8388</v>
      </c>
      <c r="C1483" s="581"/>
      <c r="D1483" s="523"/>
      <c r="E1483" s="581"/>
      <c r="F1483" s="581"/>
      <c r="G1483" s="581">
        <v>14.28</v>
      </c>
      <c r="H1483" s="510"/>
      <c r="I1483" s="510"/>
      <c r="J1483" s="507"/>
      <c r="K1483" s="507"/>
      <c r="L1483" s="542"/>
    </row>
    <row r="1484" spans="1:12" s="519" customFormat="1" ht="15.75" x14ac:dyDescent="0.25">
      <c r="A1484" s="525"/>
      <c r="B1484" s="515" t="s">
        <v>8389</v>
      </c>
      <c r="C1484" s="581"/>
      <c r="D1484" s="523"/>
      <c r="E1484" s="581"/>
      <c r="F1484" s="581"/>
      <c r="G1484" s="581">
        <v>5.2</v>
      </c>
      <c r="H1484" s="510"/>
      <c r="I1484" s="510"/>
      <c r="J1484" s="507"/>
      <c r="K1484" s="507"/>
      <c r="L1484" s="542"/>
    </row>
    <row r="1485" spans="1:12" s="519" customFormat="1" ht="15.75" x14ac:dyDescent="0.25">
      <c r="A1485" s="525"/>
      <c r="B1485" s="515" t="s">
        <v>8390</v>
      </c>
      <c r="C1485" s="581"/>
      <c r="D1485" s="523"/>
      <c r="E1485" s="581"/>
      <c r="F1485" s="581"/>
      <c r="G1485" s="581">
        <v>5.5</v>
      </c>
      <c r="H1485" s="510"/>
      <c r="I1485" s="510"/>
      <c r="J1485" s="507"/>
      <c r="K1485" s="507"/>
      <c r="L1485" s="542"/>
    </row>
    <row r="1486" spans="1:12" s="519" customFormat="1" ht="15.75" x14ac:dyDescent="0.25">
      <c r="A1486" s="525"/>
      <c r="B1486" s="515" t="s">
        <v>8391</v>
      </c>
      <c r="C1486" s="581"/>
      <c r="D1486" s="523"/>
      <c r="E1486" s="581"/>
      <c r="F1486" s="581"/>
      <c r="G1486" s="581">
        <v>15.03</v>
      </c>
      <c r="H1486" s="510"/>
      <c r="I1486" s="510"/>
      <c r="J1486" s="507"/>
      <c r="K1486" s="507"/>
      <c r="L1486" s="542"/>
    </row>
    <row r="1487" spans="1:12" s="519" customFormat="1" ht="15.75" x14ac:dyDescent="0.25">
      <c r="A1487" s="525"/>
      <c r="B1487" s="515" t="s">
        <v>8392</v>
      </c>
      <c r="C1487" s="581"/>
      <c r="D1487" s="523"/>
      <c r="E1487" s="581"/>
      <c r="F1487" s="581"/>
      <c r="G1487" s="581">
        <v>16.53</v>
      </c>
      <c r="H1487" s="510"/>
      <c r="I1487" s="510"/>
      <c r="J1487" s="507"/>
      <c r="K1487" s="507"/>
      <c r="L1487" s="542"/>
    </row>
    <row r="1488" spans="1:12" s="519" customFormat="1" ht="15.75" x14ac:dyDescent="0.25">
      <c r="A1488" s="525"/>
      <c r="B1488" s="515" t="s">
        <v>8393</v>
      </c>
      <c r="C1488" s="581"/>
      <c r="D1488" s="523"/>
      <c r="E1488" s="581"/>
      <c r="F1488" s="581"/>
      <c r="G1488" s="581">
        <v>4.5999999999999996</v>
      </c>
      <c r="H1488" s="510"/>
      <c r="I1488" s="510"/>
      <c r="J1488" s="507"/>
      <c r="K1488" s="507"/>
      <c r="L1488" s="542"/>
    </row>
    <row r="1489" spans="1:12" s="519" customFormat="1" ht="15.75" x14ac:dyDescent="0.25">
      <c r="A1489" s="525"/>
      <c r="B1489" s="515" t="s">
        <v>8394</v>
      </c>
      <c r="C1489" s="581"/>
      <c r="D1489" s="523"/>
      <c r="E1489" s="581"/>
      <c r="F1489" s="581"/>
      <c r="G1489" s="581">
        <v>14.03</v>
      </c>
      <c r="H1489" s="510"/>
      <c r="I1489" s="510"/>
      <c r="J1489" s="507"/>
      <c r="K1489" s="507"/>
      <c r="L1489" s="542"/>
    </row>
    <row r="1490" spans="1:12" s="519" customFormat="1" ht="15.75" x14ac:dyDescent="0.25">
      <c r="A1490" s="525"/>
      <c r="B1490" s="515" t="s">
        <v>8395</v>
      </c>
      <c r="C1490" s="581"/>
      <c r="D1490" s="523"/>
      <c r="E1490" s="581"/>
      <c r="F1490" s="581"/>
      <c r="G1490" s="581">
        <v>31.3</v>
      </c>
      <c r="H1490" s="510"/>
      <c r="I1490" s="510"/>
      <c r="J1490" s="507"/>
      <c r="K1490" s="507"/>
      <c r="L1490" s="542"/>
    </row>
    <row r="1491" spans="1:12" s="519" customFormat="1" ht="15.75" x14ac:dyDescent="0.25">
      <c r="A1491" s="525"/>
      <c r="B1491" s="515" t="s">
        <v>8396</v>
      </c>
      <c r="C1491" s="581"/>
      <c r="D1491" s="523"/>
      <c r="E1491" s="581"/>
      <c r="F1491" s="581"/>
      <c r="G1491" s="581">
        <v>3.3</v>
      </c>
      <c r="H1491" s="510"/>
      <c r="I1491" s="510"/>
      <c r="J1491" s="507"/>
      <c r="K1491" s="507"/>
      <c r="L1491" s="542"/>
    </row>
    <row r="1492" spans="1:12" s="519" customFormat="1" ht="15.75" x14ac:dyDescent="0.25">
      <c r="A1492" s="564"/>
      <c r="B1492" s="515" t="s">
        <v>8397</v>
      </c>
      <c r="C1492" s="581"/>
      <c r="D1492" s="581"/>
      <c r="E1492" s="581"/>
      <c r="F1492" s="581"/>
      <c r="G1492" s="581">
        <v>15.04</v>
      </c>
      <c r="H1492" s="581"/>
      <c r="I1492" s="565"/>
      <c r="J1492" s="552"/>
      <c r="K1492" s="542" t="s">
        <v>8417</v>
      </c>
    </row>
    <row r="1493" spans="1:12" s="519" customFormat="1" ht="15.75" x14ac:dyDescent="0.25">
      <c r="A1493" s="564"/>
      <c r="B1493" s="515" t="s">
        <v>8398</v>
      </c>
      <c r="C1493" s="581"/>
      <c r="D1493" s="581"/>
      <c r="E1493" s="581"/>
      <c r="F1493" s="581"/>
      <c r="G1493" s="581">
        <v>1.83</v>
      </c>
      <c r="H1493" s="581"/>
      <c r="I1493" s="565"/>
      <c r="J1493" s="552"/>
      <c r="K1493" s="537"/>
      <c r="L1493" s="542"/>
    </row>
    <row r="1494" spans="1:12" s="519" customFormat="1" ht="15.75" x14ac:dyDescent="0.25">
      <c r="A1494" s="564"/>
      <c r="B1494" s="515" t="s">
        <v>8399</v>
      </c>
      <c r="C1494" s="581"/>
      <c r="D1494" s="581"/>
      <c r="E1494" s="581"/>
      <c r="F1494" s="581"/>
      <c r="G1494" s="581">
        <v>2.4500000000000002</v>
      </c>
      <c r="H1494" s="581"/>
      <c r="I1494" s="565"/>
      <c r="J1494" s="552"/>
      <c r="K1494" s="537"/>
      <c r="L1494" s="542"/>
    </row>
    <row r="1495" spans="1:12" s="519" customFormat="1" ht="15.75" x14ac:dyDescent="0.25">
      <c r="A1495" s="525"/>
      <c r="B1495" s="515" t="s">
        <v>8400</v>
      </c>
      <c r="C1495" s="581"/>
      <c r="D1495" s="523"/>
      <c r="E1495" s="581"/>
      <c r="F1495" s="581"/>
      <c r="G1495" s="581">
        <v>92.17</v>
      </c>
      <c r="H1495" s="510"/>
      <c r="I1495" s="510"/>
      <c r="J1495" s="507"/>
      <c r="K1495" s="507"/>
      <c r="L1495" s="542"/>
    </row>
    <row r="1496" spans="1:12" s="519" customFormat="1" ht="15.75" x14ac:dyDescent="0.25">
      <c r="A1496" s="525"/>
      <c r="B1496" s="515" t="s">
        <v>8401</v>
      </c>
      <c r="C1496" s="581"/>
      <c r="D1496" s="523"/>
      <c r="E1496" s="581"/>
      <c r="F1496" s="581"/>
      <c r="G1496" s="581">
        <v>8.5</v>
      </c>
      <c r="H1496" s="510"/>
      <c r="I1496" s="510"/>
      <c r="J1496" s="507"/>
      <c r="K1496" s="507"/>
      <c r="L1496" s="542"/>
    </row>
    <row r="1497" spans="1:12" s="519" customFormat="1" ht="15.75" x14ac:dyDescent="0.25">
      <c r="A1497" s="525"/>
      <c r="B1497" s="515" t="s">
        <v>8402</v>
      </c>
      <c r="C1497" s="581"/>
      <c r="D1497" s="523"/>
      <c r="E1497" s="581"/>
      <c r="F1497" s="581"/>
      <c r="G1497" s="581">
        <v>9.42</v>
      </c>
      <c r="H1497" s="510"/>
      <c r="I1497" s="510"/>
      <c r="J1497" s="507"/>
      <c r="K1497" s="507"/>
      <c r="L1497" s="542"/>
    </row>
    <row r="1498" spans="1:12" s="519" customFormat="1" ht="15.75" x14ac:dyDescent="0.25">
      <c r="A1498" s="525"/>
      <c r="B1498" s="515" t="s">
        <v>8403</v>
      </c>
      <c r="C1498" s="581"/>
      <c r="D1498" s="523"/>
      <c r="E1498" s="581"/>
      <c r="F1498" s="581"/>
      <c r="G1498" s="581">
        <v>11</v>
      </c>
      <c r="H1498" s="510"/>
      <c r="I1498" s="510"/>
      <c r="J1498" s="507"/>
      <c r="K1498" s="507"/>
      <c r="L1498" s="542"/>
    </row>
    <row r="1499" spans="1:12" ht="15.75" x14ac:dyDescent="0.25">
      <c r="A1499" s="564"/>
      <c r="B1499" s="564" t="s">
        <v>8299</v>
      </c>
      <c r="C1499" s="581"/>
      <c r="D1499" s="581"/>
      <c r="E1499" s="581"/>
      <c r="F1499" s="581"/>
      <c r="G1499" s="581"/>
      <c r="H1499" s="581"/>
      <c r="I1499" s="565"/>
      <c r="J1499" s="552"/>
      <c r="K1499" s="537"/>
    </row>
    <row r="1500" spans="1:12" s="519" customFormat="1" ht="15.75" x14ac:dyDescent="0.25">
      <c r="A1500" s="525"/>
      <c r="B1500" s="568" t="s">
        <v>8340</v>
      </c>
      <c r="C1500" s="581"/>
      <c r="D1500" s="523"/>
      <c r="E1500" s="581"/>
      <c r="F1500" s="581"/>
      <c r="G1500" s="581">
        <v>109</v>
      </c>
      <c r="H1500" s="510"/>
      <c r="I1500" s="510"/>
      <c r="J1500" s="507"/>
      <c r="K1500" s="507"/>
      <c r="L1500" s="542"/>
    </row>
    <row r="1501" spans="1:12" s="519" customFormat="1" ht="15.75" x14ac:dyDescent="0.25">
      <c r="A1501" s="525"/>
      <c r="B1501" s="568" t="s">
        <v>8404</v>
      </c>
      <c r="C1501" s="581"/>
      <c r="D1501" s="523"/>
      <c r="E1501" s="581"/>
      <c r="F1501" s="581"/>
      <c r="G1501" s="581">
        <v>3.6</v>
      </c>
      <c r="H1501" s="510"/>
      <c r="I1501" s="510"/>
      <c r="J1501" s="507"/>
      <c r="K1501" s="507"/>
      <c r="L1501" s="542"/>
    </row>
    <row r="1502" spans="1:12" s="519" customFormat="1" ht="15.75" x14ac:dyDescent="0.25">
      <c r="A1502" s="525"/>
      <c r="B1502" s="568"/>
      <c r="C1502" s="581"/>
      <c r="D1502" s="523"/>
      <c r="E1502" s="581"/>
      <c r="F1502" s="581"/>
      <c r="G1502" s="581"/>
      <c r="H1502" s="510"/>
      <c r="I1502" s="510"/>
      <c r="J1502" s="507"/>
      <c r="K1502" s="507"/>
      <c r="L1502" s="542"/>
    </row>
    <row r="1503" spans="1:12" ht="14.25" customHeight="1" x14ac:dyDescent="0.25">
      <c r="A1503" s="525"/>
      <c r="B1503" s="515" t="s">
        <v>9348</v>
      </c>
      <c r="C1503" s="523"/>
      <c r="D1503" s="523"/>
      <c r="E1503" s="523"/>
      <c r="F1503" s="523"/>
      <c r="G1503" s="581">
        <f>(1.65*5.3)+(6.71*1.65)</f>
        <v>19.816499999999998</v>
      </c>
      <c r="H1503" s="510"/>
      <c r="I1503" s="510"/>
    </row>
    <row r="1504" spans="1:12" s="519" customFormat="1" ht="15.75" x14ac:dyDescent="0.25">
      <c r="A1504" s="525"/>
      <c r="B1504" s="568"/>
      <c r="C1504" s="581"/>
      <c r="D1504" s="523"/>
      <c r="E1504" s="581"/>
      <c r="F1504" s="581"/>
      <c r="G1504" s="581"/>
      <c r="H1504" s="510"/>
      <c r="I1504" s="510"/>
      <c r="J1504" s="507"/>
      <c r="K1504" s="507"/>
      <c r="L1504" s="542"/>
    </row>
    <row r="1505" spans="1:14" s="519" customFormat="1" ht="15.75" x14ac:dyDescent="0.25">
      <c r="A1505" s="525"/>
      <c r="B1505" s="564" t="s">
        <v>9349</v>
      </c>
      <c r="C1505" s="581"/>
      <c r="D1505" s="523"/>
      <c r="E1505" s="581"/>
      <c r="F1505" s="581"/>
      <c r="G1505" s="581"/>
      <c r="H1505" s="510"/>
      <c r="I1505" s="510"/>
      <c r="J1505" s="507"/>
      <c r="K1505" s="507"/>
      <c r="L1505" s="542"/>
    </row>
    <row r="1506" spans="1:14" s="519" customFormat="1" ht="15.75" x14ac:dyDescent="0.25">
      <c r="A1506" s="525"/>
      <c r="B1506" s="515" t="s">
        <v>9350</v>
      </c>
      <c r="C1506" s="581"/>
      <c r="D1506" s="523"/>
      <c r="E1506" s="581"/>
      <c r="F1506" s="581"/>
      <c r="G1506" s="581">
        <v>116.09</v>
      </c>
      <c r="H1506" s="510"/>
      <c r="I1506" s="510"/>
      <c r="J1506" s="507"/>
      <c r="K1506" s="507"/>
      <c r="L1506" s="542"/>
    </row>
    <row r="1507" spans="1:14" s="519" customFormat="1" ht="15.75" x14ac:dyDescent="0.25">
      <c r="A1507" s="525"/>
      <c r="B1507" s="515" t="s">
        <v>9351</v>
      </c>
      <c r="C1507" s="581"/>
      <c r="D1507" s="523"/>
      <c r="E1507" s="581"/>
      <c r="F1507" s="581"/>
      <c r="G1507" s="581">
        <v>20.260000000000002</v>
      </c>
      <c r="H1507" s="510"/>
      <c r="I1507" s="510"/>
      <c r="J1507" s="507"/>
      <c r="K1507" s="507"/>
      <c r="L1507" s="542"/>
    </row>
    <row r="1508" spans="1:14" s="519" customFormat="1" ht="15.75" x14ac:dyDescent="0.25">
      <c r="A1508" s="525"/>
      <c r="B1508" s="515" t="s">
        <v>9352</v>
      </c>
      <c r="C1508" s="581"/>
      <c r="D1508" s="523"/>
      <c r="E1508" s="581"/>
      <c r="F1508" s="581"/>
      <c r="G1508" s="581">
        <v>21</v>
      </c>
      <c r="H1508" s="510"/>
      <c r="I1508" s="510"/>
      <c r="J1508" s="507"/>
      <c r="K1508" s="507"/>
      <c r="L1508" s="542"/>
    </row>
    <row r="1509" spans="1:14" s="519" customFormat="1" ht="15.75" x14ac:dyDescent="0.25">
      <c r="A1509" s="525"/>
      <c r="B1509" s="515" t="s">
        <v>9353</v>
      </c>
      <c r="C1509" s="581"/>
      <c r="D1509" s="523"/>
      <c r="E1509" s="581"/>
      <c r="F1509" s="581"/>
      <c r="G1509" s="581">
        <v>30.96</v>
      </c>
      <c r="H1509" s="510"/>
      <c r="I1509" s="510"/>
      <c r="J1509" s="507"/>
      <c r="K1509" s="507"/>
      <c r="L1509" s="542"/>
    </row>
    <row r="1510" spans="1:14" s="519" customFormat="1" ht="15.75" x14ac:dyDescent="0.25">
      <c r="A1510" s="525"/>
      <c r="B1510" s="515" t="s">
        <v>9354</v>
      </c>
      <c r="C1510" s="581"/>
      <c r="D1510" s="523"/>
      <c r="E1510" s="581"/>
      <c r="F1510" s="581"/>
      <c r="G1510" s="581">
        <v>29.66</v>
      </c>
      <c r="H1510" s="510"/>
      <c r="I1510" s="510"/>
      <c r="J1510" s="507"/>
      <c r="K1510" s="507"/>
      <c r="L1510" s="542"/>
    </row>
    <row r="1511" spans="1:14" s="519" customFormat="1" ht="15.75" x14ac:dyDescent="0.25">
      <c r="A1511" s="525"/>
      <c r="B1511" s="568"/>
      <c r="C1511" s="581"/>
      <c r="D1511" s="523"/>
      <c r="E1511" s="581"/>
      <c r="F1511" s="581"/>
      <c r="G1511" s="581"/>
      <c r="H1511" s="510"/>
      <c r="I1511" s="510"/>
      <c r="J1511" s="507"/>
      <c r="K1511" s="507"/>
      <c r="L1511" s="542"/>
    </row>
    <row r="1512" spans="1:14" s="520" customFormat="1" ht="15.75" x14ac:dyDescent="0.25">
      <c r="A1512" s="525"/>
      <c r="B1512" s="568"/>
      <c r="C1512" s="581"/>
      <c r="D1512" s="523"/>
      <c r="E1512" s="581"/>
      <c r="F1512" s="581"/>
      <c r="G1512" s="581"/>
      <c r="H1512" s="510"/>
      <c r="I1512" s="510"/>
      <c r="J1512" s="507"/>
      <c r="K1512" s="507"/>
      <c r="L1512" s="542"/>
      <c r="M1512" s="519"/>
      <c r="N1512" s="519"/>
    </row>
    <row r="1513" spans="1:14" s="617" customFormat="1" ht="15" customHeight="1" x14ac:dyDescent="0.25">
      <c r="A1513" s="606" t="str">
        <f>Planilha!A309</f>
        <v>23.0</v>
      </c>
      <c r="B1513" s="644" t="s">
        <v>9138</v>
      </c>
      <c r="C1513" s="631"/>
      <c r="D1513" s="631"/>
      <c r="E1513" s="631"/>
      <c r="F1513" s="631"/>
      <c r="G1513" s="631"/>
      <c r="H1513" s="608"/>
      <c r="I1513" s="608"/>
      <c r="J1513" s="609"/>
      <c r="K1513" s="609"/>
      <c r="L1513" s="610"/>
    </row>
    <row r="1514" spans="1:14" s="518" customFormat="1" ht="58.5" customHeight="1" x14ac:dyDescent="0.25">
      <c r="A1514" s="593" t="str">
        <f>Planilha!A310</f>
        <v>23.1</v>
      </c>
      <c r="B1514" s="686" t="str">
        <f>Planilha!D310</f>
        <v>CANALETA PARA DRENAGEM, EM CONCRETO COM FCK 15MPA, MOLDADA IN LOCO, SEÇÃO 15X15CM, FORMA EM CONTRA BARRANCO, EXCLUSIVE TAMPA, INCLUSIVE ESCAVAÇÃO, REATERRO COM TRANSPORTE E RETIRADA DO MATERIAL ESCAVADO (EM CAÇAMBA</v>
      </c>
      <c r="C1514" s="595"/>
      <c r="D1514" s="595"/>
      <c r="E1514" s="595"/>
      <c r="F1514" s="595"/>
      <c r="G1514" s="595"/>
      <c r="H1514" s="596">
        <f>SUM(G1515:G1517)</f>
        <v>114.97</v>
      </c>
      <c r="I1514" s="596" t="str">
        <f>Planilha!E310</f>
        <v>M</v>
      </c>
      <c r="J1514" s="642"/>
      <c r="K1514" s="642"/>
      <c r="L1514" s="643"/>
    </row>
    <row r="1515" spans="1:14" s="518" customFormat="1" ht="15" customHeight="1" x14ac:dyDescent="0.25">
      <c r="A1515" s="593"/>
      <c r="B1515" s="687" t="s">
        <v>9158</v>
      </c>
      <c r="C1515" s="595"/>
      <c r="D1515" s="595"/>
      <c r="E1515" s="595"/>
      <c r="F1515" s="595"/>
      <c r="G1515" s="595">
        <v>59.85</v>
      </c>
      <c r="H1515" s="596"/>
      <c r="I1515" s="596"/>
      <c r="J1515" s="642"/>
      <c r="K1515" s="642"/>
      <c r="L1515" s="643"/>
    </row>
    <row r="1516" spans="1:14" s="518" customFormat="1" ht="15" customHeight="1" x14ac:dyDescent="0.25">
      <c r="A1516" s="593"/>
      <c r="B1516" s="687" t="s">
        <v>9159</v>
      </c>
      <c r="C1516" s="595"/>
      <c r="D1516" s="595"/>
      <c r="E1516" s="595"/>
      <c r="F1516" s="595"/>
      <c r="G1516" s="595">
        <v>28.56</v>
      </c>
      <c r="H1516" s="596"/>
      <c r="I1516" s="596"/>
      <c r="J1516" s="642"/>
      <c r="K1516" s="642"/>
      <c r="L1516" s="643"/>
    </row>
    <row r="1517" spans="1:14" s="518" customFormat="1" ht="15" customHeight="1" x14ac:dyDescent="0.25">
      <c r="A1517" s="593"/>
      <c r="B1517" s="687" t="s">
        <v>9160</v>
      </c>
      <c r="C1517" s="595"/>
      <c r="D1517" s="595"/>
      <c r="E1517" s="595"/>
      <c r="F1517" s="595"/>
      <c r="G1517" s="595">
        <v>26.56</v>
      </c>
      <c r="H1517" s="596"/>
      <c r="I1517" s="596"/>
      <c r="J1517" s="642"/>
      <c r="K1517" s="642"/>
      <c r="L1517" s="643"/>
    </row>
    <row r="1518" spans="1:14" s="518" customFormat="1" ht="63" x14ac:dyDescent="0.25">
      <c r="A1518" s="593" t="str">
        <f>Planilha!A311</f>
        <v>23.2</v>
      </c>
      <c r="B1518" s="686" t="str">
        <f>Planilha!D311</f>
        <v>CAIXA DE DRENAGEM DE INSPEÇÃO/PASSAGEM EM ALVENARIA ( 100X100X50CM), REVESTIMENTO EM ARGAMASSA COM ADITIVO IMPERMEABILIZANTE, COM TAMPA EM GRELHA, INCLUSIVE ESCAVAÇÃO, REATERRO E TRANSPORTE E RETIRADA DO MATERIAL ESCAVADO (EM CAÇAMBA)</v>
      </c>
      <c r="C1518" s="595"/>
      <c r="D1518" s="595"/>
      <c r="E1518" s="595"/>
      <c r="F1518" s="595"/>
      <c r="G1518" s="595"/>
      <c r="H1518" s="596">
        <v>11</v>
      </c>
      <c r="I1518" s="596" t="str">
        <f>Planilha!E311</f>
        <v>U</v>
      </c>
      <c r="J1518" s="642"/>
      <c r="K1518" s="642"/>
      <c r="L1518" s="643"/>
    </row>
    <row r="1519" spans="1:14" s="518" customFormat="1" ht="15" customHeight="1" x14ac:dyDescent="0.25">
      <c r="A1519" s="593" t="str">
        <f>Planilha!A312</f>
        <v>23.3</v>
      </c>
      <c r="B1519" s="686" t="str">
        <f>Planilha!D312</f>
        <v>RALO SEMI- HEMISFÉRICO TIPO ABACAXI D = 100 MM</v>
      </c>
      <c r="C1519" s="595"/>
      <c r="D1519" s="595"/>
      <c r="E1519" s="595"/>
      <c r="F1519" s="595"/>
      <c r="G1519" s="595"/>
      <c r="H1519" s="596">
        <v>7</v>
      </c>
      <c r="I1519" s="596" t="str">
        <f>Planilha!E312</f>
        <v>U</v>
      </c>
      <c r="J1519" s="642"/>
      <c r="K1519" s="642"/>
      <c r="L1519" s="643"/>
    </row>
    <row r="1520" spans="1:14" s="617" customFormat="1" ht="15" customHeight="1" x14ac:dyDescent="0.25">
      <c r="A1520" s="606" t="str">
        <f>Planilha!A313</f>
        <v>24.0</v>
      </c>
      <c r="B1520" s="644" t="str">
        <f>Planilha!D313</f>
        <v>URBANIZAÇÃO</v>
      </c>
      <c r="C1520" s="631"/>
      <c r="D1520" s="631"/>
      <c r="E1520" s="631"/>
      <c r="F1520" s="631"/>
      <c r="G1520" s="631"/>
      <c r="H1520" s="608"/>
      <c r="I1520" s="608"/>
      <c r="J1520" s="609"/>
      <c r="K1520" s="609"/>
      <c r="L1520" s="610"/>
    </row>
    <row r="1521" spans="1:12" s="531" customFormat="1" ht="31.5" x14ac:dyDescent="0.25">
      <c r="A1521" s="580"/>
      <c r="B1521" s="526" t="s">
        <v>5332</v>
      </c>
      <c r="C1521" s="523"/>
      <c r="D1521" s="523"/>
      <c r="E1521" s="523"/>
      <c r="F1521" s="523"/>
      <c r="G1521" s="523"/>
      <c r="H1521" s="510">
        <f>SUM(G1522:G1525)</f>
        <v>4</v>
      </c>
      <c r="I1521" s="510" t="s">
        <v>589</v>
      </c>
      <c r="J1521" s="507"/>
      <c r="K1521" s="550"/>
    </row>
    <row r="1522" spans="1:12" s="531" customFormat="1" ht="15.75" x14ac:dyDescent="0.25">
      <c r="A1522" s="578"/>
      <c r="B1522" s="571" t="s">
        <v>8443</v>
      </c>
      <c r="C1522" s="523"/>
      <c r="D1522" s="523"/>
      <c r="E1522" s="523"/>
      <c r="F1522" s="523"/>
      <c r="G1522" s="523">
        <v>1</v>
      </c>
      <c r="H1522" s="510"/>
      <c r="I1522" s="510"/>
      <c r="J1522" s="507"/>
      <c r="K1522" s="545">
        <f>(8.1*2.5)+(1.2*3)</f>
        <v>23.85</v>
      </c>
    </row>
    <row r="1523" spans="1:12" s="531" customFormat="1" ht="15.75" x14ac:dyDescent="0.25">
      <c r="A1523" s="578"/>
      <c r="B1523" s="571" t="s">
        <v>8444</v>
      </c>
      <c r="C1523" s="523"/>
      <c r="D1523" s="523"/>
      <c r="E1523" s="523"/>
      <c r="F1523" s="523"/>
      <c r="G1523" s="523">
        <v>1</v>
      </c>
      <c r="H1523" s="510"/>
      <c r="I1523" s="510"/>
      <c r="J1523" s="507"/>
      <c r="K1523" s="545">
        <f>(8.4*2.5)+(1.2*3)</f>
        <v>24.6</v>
      </c>
    </row>
    <row r="1524" spans="1:12" s="531" customFormat="1" ht="15.75" x14ac:dyDescent="0.25">
      <c r="A1524" s="578"/>
      <c r="B1524" s="571" t="s">
        <v>8445</v>
      </c>
      <c r="C1524" s="523"/>
      <c r="D1524" s="523"/>
      <c r="E1524" s="523"/>
      <c r="F1524" s="523"/>
      <c r="G1524" s="523">
        <v>1</v>
      </c>
      <c r="H1524" s="510"/>
      <c r="I1524" s="510"/>
      <c r="J1524" s="507"/>
      <c r="K1524" s="545">
        <f>(6.45*4.8)+(4.8*1.2)</f>
        <v>36.72</v>
      </c>
    </row>
    <row r="1525" spans="1:12" s="531" customFormat="1" ht="15.75" x14ac:dyDescent="0.25">
      <c r="A1525" s="579"/>
      <c r="B1525" s="571" t="s">
        <v>8446</v>
      </c>
      <c r="C1525" s="523"/>
      <c r="D1525" s="523"/>
      <c r="E1525" s="523"/>
      <c r="F1525" s="523"/>
      <c r="G1525" s="523">
        <v>1</v>
      </c>
      <c r="H1525" s="510"/>
      <c r="I1525" s="510"/>
      <c r="J1525" s="507"/>
      <c r="K1525" s="545">
        <f>1.2*3.5</f>
        <v>4.2</v>
      </c>
    </row>
    <row r="1526" spans="1:12" s="617" customFormat="1" ht="15" customHeight="1" x14ac:dyDescent="0.25">
      <c r="A1526" s="606" t="str">
        <f>Planilha!A315</f>
        <v>25.0</v>
      </c>
      <c r="B1526" s="644" t="str">
        <f>Planilha!D315</f>
        <v>SERVIÇOS FINAIS</v>
      </c>
      <c r="C1526" s="631"/>
      <c r="D1526" s="631"/>
      <c r="E1526" s="631"/>
      <c r="F1526" s="631"/>
      <c r="G1526" s="631"/>
      <c r="H1526" s="608"/>
      <c r="I1526" s="608"/>
      <c r="J1526" s="609"/>
      <c r="K1526" s="609"/>
      <c r="L1526" s="610"/>
    </row>
    <row r="1527" spans="1:12" s="531" customFormat="1" ht="15.75" x14ac:dyDescent="0.25">
      <c r="A1527" s="680" t="str">
        <f>Planilha!A316</f>
        <v>25.1</v>
      </c>
      <c r="B1527" s="681" t="str">
        <f>Planilha!D316</f>
        <v>LIMPEZA FINAL PARA ENTREGA DA OBRA</v>
      </c>
      <c r="C1527" s="670"/>
      <c r="D1527" s="670"/>
      <c r="E1527" s="670"/>
      <c r="F1527" s="670"/>
      <c r="G1527" s="670"/>
      <c r="H1527" s="671">
        <v>1550</v>
      </c>
      <c r="I1527" s="671" t="str">
        <f>Planilha!E316</f>
        <v>M2</v>
      </c>
      <c r="J1527" s="507"/>
      <c r="K1527" s="545"/>
    </row>
    <row r="1528" spans="1:12" s="531" customFormat="1" ht="15.75" x14ac:dyDescent="0.25">
      <c r="A1528" s="544"/>
      <c r="B1528" s="682"/>
      <c r="C1528" s="546"/>
      <c r="D1528" s="546"/>
      <c r="E1528" s="546"/>
      <c r="F1528" s="546"/>
      <c r="G1528" s="546"/>
      <c r="H1528" s="507"/>
      <c r="I1528" s="507"/>
      <c r="J1528" s="507"/>
      <c r="K1528" s="545"/>
    </row>
    <row r="1529" spans="1:12" s="531" customFormat="1" ht="15.75" x14ac:dyDescent="0.25">
      <c r="A1529" s="544"/>
      <c r="B1529" s="682"/>
      <c r="C1529" s="546"/>
      <c r="D1529" s="546"/>
      <c r="E1529" s="546"/>
      <c r="F1529" s="546"/>
      <c r="G1529" s="546"/>
      <c r="H1529" s="507"/>
      <c r="I1529" s="507"/>
      <c r="J1529" s="507"/>
      <c r="K1529" s="545"/>
    </row>
    <row r="1530" spans="1:12" s="531" customFormat="1" ht="15.75" x14ac:dyDescent="0.25">
      <c r="A1530" s="544"/>
      <c r="B1530" s="682"/>
      <c r="C1530" s="546"/>
      <c r="D1530" s="546"/>
      <c r="E1530" s="546"/>
      <c r="F1530" s="546"/>
      <c r="G1530" s="546"/>
      <c r="H1530" s="507"/>
      <c r="I1530" s="507"/>
      <c r="J1530" s="507"/>
      <c r="K1530" s="545"/>
    </row>
    <row r="1531" spans="1:12" s="531" customFormat="1" ht="15.75" x14ac:dyDescent="0.25">
      <c r="A1531" s="544"/>
      <c r="B1531" s="682"/>
      <c r="C1531" s="546"/>
      <c r="D1531" s="546"/>
      <c r="E1531" s="546"/>
      <c r="F1531" s="546"/>
      <c r="G1531" s="546"/>
      <c r="H1531" s="507"/>
      <c r="I1531" s="507"/>
      <c r="J1531" s="507"/>
      <c r="K1531" s="545"/>
    </row>
    <row r="1532" spans="1:12" s="531" customFormat="1" ht="24" customHeight="1" x14ac:dyDescent="0.25">
      <c r="A1532" s="557"/>
      <c r="B1532" s="526" t="s">
        <v>8114</v>
      </c>
      <c r="C1532" s="523"/>
      <c r="D1532" s="523"/>
      <c r="E1532" s="523"/>
      <c r="F1532" s="523"/>
      <c r="G1532" s="523"/>
      <c r="H1532" s="510">
        <v>5103.93</v>
      </c>
      <c r="I1532" s="523" t="s">
        <v>18</v>
      </c>
      <c r="J1532" s="507"/>
      <c r="K1532" s="507"/>
      <c r="L1532" s="550"/>
    </row>
    <row r="1533" spans="1:12" ht="15" customHeight="1" x14ac:dyDescent="0.25">
      <c r="A1533" s="525"/>
      <c r="B1533" s="569" t="s">
        <v>8482</v>
      </c>
      <c r="C1533" s="523"/>
      <c r="D1533" s="523"/>
      <c r="E1533" s="523"/>
      <c r="F1533" s="523"/>
      <c r="G1533" s="523"/>
      <c r="H1533" s="510"/>
      <c r="I1533" s="510"/>
    </row>
    <row r="1534" spans="1:12" ht="15" customHeight="1" x14ac:dyDescent="0.25">
      <c r="A1534" s="525"/>
      <c r="B1534" s="526" t="s">
        <v>5349</v>
      </c>
      <c r="C1534" s="683"/>
      <c r="D1534" s="683"/>
      <c r="E1534" s="523"/>
      <c r="F1534" s="523"/>
      <c r="G1534" s="523"/>
      <c r="H1534" s="510">
        <v>305.10000000000002</v>
      </c>
      <c r="I1534" s="523" t="s">
        <v>8081</v>
      </c>
    </row>
    <row r="1535" spans="1:12" ht="15" customHeight="1" x14ac:dyDescent="0.25">
      <c r="A1535" s="525"/>
      <c r="B1535" s="526" t="s">
        <v>8113</v>
      </c>
      <c r="C1535" s="683"/>
      <c r="D1535" s="683"/>
      <c r="E1535" s="523"/>
      <c r="F1535" s="523"/>
      <c r="G1535" s="523"/>
      <c r="H1535" s="510"/>
      <c r="I1535" s="523" t="s">
        <v>8126</v>
      </c>
    </row>
    <row r="1536" spans="1:12" ht="15" customHeight="1" x14ac:dyDescent="0.25">
      <c r="A1536" s="525"/>
      <c r="B1536" s="526" t="s">
        <v>8973</v>
      </c>
      <c r="C1536" s="683"/>
      <c r="D1536" s="683"/>
      <c r="E1536" s="523"/>
      <c r="F1536" s="523"/>
      <c r="G1536" s="523"/>
      <c r="H1536" s="510">
        <v>291.32</v>
      </c>
      <c r="I1536" s="523" t="s">
        <v>8974</v>
      </c>
    </row>
    <row r="1537" spans="1:9" ht="15" customHeight="1" x14ac:dyDescent="0.25">
      <c r="A1537" s="525"/>
      <c r="B1537" s="526" t="s">
        <v>8114</v>
      </c>
      <c r="C1537" s="683"/>
      <c r="D1537" s="683"/>
      <c r="E1537" s="523"/>
      <c r="F1537" s="523"/>
      <c r="G1537" s="523"/>
      <c r="H1537" s="510">
        <v>3633.58</v>
      </c>
      <c r="I1537" s="523" t="s">
        <v>8974</v>
      </c>
    </row>
    <row r="1538" spans="1:9" ht="15" customHeight="1" x14ac:dyDescent="0.25">
      <c r="A1538" s="525"/>
      <c r="B1538" s="526" t="s">
        <v>5476</v>
      </c>
      <c r="C1538" s="683"/>
      <c r="D1538" s="683"/>
      <c r="E1538" s="523"/>
      <c r="F1538" s="523"/>
      <c r="G1538" s="523"/>
      <c r="H1538" s="510">
        <v>5320.75</v>
      </c>
      <c r="I1538" s="523" t="s">
        <v>8570</v>
      </c>
    </row>
  </sheetData>
  <sheetProtection selectLockedCells="1" selectUnlockedCells="1"/>
  <mergeCells count="10">
    <mergeCell ref="J485:K485"/>
    <mergeCell ref="A1:I2"/>
    <mergeCell ref="I5:I6"/>
    <mergeCell ref="A3:I3"/>
    <mergeCell ref="C4:G4"/>
    <mergeCell ref="A5:A6"/>
    <mergeCell ref="B5:B6"/>
    <mergeCell ref="C5:C6"/>
    <mergeCell ref="D5:F5"/>
    <mergeCell ref="G5:H5"/>
  </mergeCells>
  <phoneticPr fontId="3" type="noConversion"/>
  <pageMargins left="0.78749999999999998" right="0.78749999999999998" top="1.0249999999999999" bottom="1.0249999999999999" header="0.78749999999999998" footer="0.78749999999999998"/>
  <pageSetup paperSize="9" scale="46" orientation="portrait" useFirstPageNumber="1" r:id="rId1"/>
  <headerFooter alignWithMargins="0">
    <oddHeader>&amp;C&amp;A</oddHeader>
    <oddFooter>&amp;CPágina &amp;P</oddFooter>
  </headerFooter>
  <rowBreaks count="1" manualBreakCount="1">
    <brk id="664" max="8" man="1"/>
  </rowBreaks>
  <colBreaks count="1" manualBreakCount="1">
    <brk id="10" max="138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8C577-66AC-46F6-99E7-6B237BCBD5A5}">
  <dimension ref="A1"/>
  <sheetViews>
    <sheetView workbookViewId="0">
      <selection activeCell="A9" sqref="A9"/>
    </sheetView>
  </sheetViews>
  <sheetFormatPr defaultRowHeight="12.75" x14ac:dyDescent="0.2"/>
  <cols>
    <col min="1" max="1" width="182.7109375" customWidth="1"/>
  </cols>
  <sheetData>
    <row r="1" spans="1:1" ht="50.25" customHeight="1" x14ac:dyDescent="0.2">
      <c r="A1" s="435" t="s">
        <v>8483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14</vt:i4>
      </vt:variant>
    </vt:vector>
  </HeadingPairs>
  <TitlesOfParts>
    <vt:vector size="27" baseType="lpstr">
      <vt:lpstr>QUANTITATIVOS</vt:lpstr>
      <vt:lpstr>calcamento-pro-municipio</vt:lpstr>
      <vt:lpstr>cronograma ff</vt:lpstr>
      <vt:lpstr>Modelo Planilha Orcamentaria</vt:lpstr>
      <vt:lpstr>DIVISAO RECURSO</vt:lpstr>
      <vt:lpstr>Relatório</vt:lpstr>
      <vt:lpstr>Planilha</vt:lpstr>
      <vt:lpstr>Memória  </vt:lpstr>
      <vt:lpstr>Planilha1</vt:lpstr>
      <vt:lpstr>Cronograma físico - financeiro</vt:lpstr>
      <vt:lpstr>COMPOSIÇÃO PONTO AGUA</vt:lpstr>
      <vt:lpstr>MEMORIAL</vt:lpstr>
      <vt:lpstr>MEMÓRIA DE CÁLCULO </vt:lpstr>
      <vt:lpstr>'COMPOSIÇÃO PONTO AGUA'!Area_de_impressao</vt:lpstr>
      <vt:lpstr>'Cronograma físico - financeiro'!Area_de_impressao</vt:lpstr>
      <vt:lpstr>'Memória  '!Area_de_impressao</vt:lpstr>
      <vt:lpstr>'MEMÓRIA DE CÁLCULO '!Area_de_impressao</vt:lpstr>
      <vt:lpstr>Planilha!Area_de_impressao</vt:lpstr>
      <vt:lpstr>'COMPOSIÇÃO PONTO AGUA'!Excel_BuiltIn_Print_Area_1_1</vt:lpstr>
      <vt:lpstr>'Memória  '!Excel_BuiltIn_Print_Area_1_1</vt:lpstr>
      <vt:lpstr>'MEMÓRIA DE CÁLCULO '!Excel_BuiltIn_Print_Area_1_1</vt:lpstr>
      <vt:lpstr>'Memória  '!Excel_BuiltIn_Print_Area_1_1_1</vt:lpstr>
      <vt:lpstr>'MEMÓRIA DE CÁLCULO '!Excel_BuiltIn_Print_Area_1_1_1</vt:lpstr>
      <vt:lpstr>'calcamento-pro-municipio'!Titulos_de_impressao</vt:lpstr>
      <vt:lpstr>'Cronograma físico - financeiro'!Titulos_de_impressao</vt:lpstr>
      <vt:lpstr>'Modelo Planilha Orcamentaria'!Titulos_de_impressao</vt:lpstr>
      <vt:lpstr>Planilha!Titulos_de_impressao</vt:lpstr>
    </vt:vector>
  </TitlesOfParts>
  <Manager/>
  <Company>Setop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Setop</dc:creator>
  <cp:keywords/>
  <dc:description/>
  <cp:lastModifiedBy>User</cp:lastModifiedBy>
  <cp:revision/>
  <cp:lastPrinted>2023-03-30T13:54:28Z</cp:lastPrinted>
  <dcterms:created xsi:type="dcterms:W3CDTF">2006-09-22T13:55:22Z</dcterms:created>
  <dcterms:modified xsi:type="dcterms:W3CDTF">2023-08-07T18:52:19Z</dcterms:modified>
  <cp:category/>
  <cp:contentStatus/>
</cp:coreProperties>
</file>